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TB_LEP\"/>
    </mc:Choice>
  </mc:AlternateContent>
  <xr:revisionPtr revIDLastSave="0" documentId="13_ncr:1_{60EC9B8F-42BD-42F3-903F-52CA72C3042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<sst xmlns="http://schemas.openxmlformats.org/spreadsheetml/2006/main" count="2355" uniqueCount="531">
  <si>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</si>
  <si>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</si>
  <si>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</si>
  <si>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</si>
  <si>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</si>
  <si>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</si>
  <si>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</si>
  <si>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</si>
  <si>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</si>
  <si>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</si>
  <si>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</si>
  <si>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</si>
  <si>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</si>
  <si>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</si>
  <si>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</si>
  <si>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</si>
  <si>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</si>
  <si>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</si>
  <si>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</si>
  <si>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</si>
  <si>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</si>
  <si>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</si>
  <si>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</si>
  <si>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</si>
  <si>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</si>
  <si>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</si>
  <si>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</si>
  <si>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</si>
  <si>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</si>
  <si>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</si>
  <si>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</si>
  <si>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</si>
  <si>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</si>
  <si>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</si>
  <si>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</si>
  <si>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</si>
  <si>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</si>
  <si>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</si>
  <si>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</si>
  <si>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</si>
  <si>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</si>
  <si>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</si>
  <si>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</si>
  <si>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</si>
  <si>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</si>
  <si>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</si>
  <si>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</si>
  <si>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</si>
  <si>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</si>
  <si>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</si>
  <si>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</si>
  <si>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</si>
  <si>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</si>
  <si>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</si>
  <si>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</si>
  <si>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</si>
  <si>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</si>
  <si>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</si>
  <si>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</si>
  <si>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</si>
  <si>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</si>
  <si>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</si>
  <si>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</si>
  <si>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</si>
  <si>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</si>
  <si>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</si>
  <si>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</si>
  <si>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</si>
  <si>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</si>
  <si>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</si>
  <si>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</si>
  <si>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</si>
  <si>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</si>
  <si>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</si>
  <si>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</si>
  <si>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</si>
  <si>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</si>
  <si>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</si>
  <si>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</si>
  <si>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</si>
  <si>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</si>
  <si>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</si>
  <si>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</si>
  <si>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</si>
  <si>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</si>
  <si>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</si>
  <si>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</si>
  <si>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</si>
  <si>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</si>
  <si>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</si>
  <si>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</si>
  <si>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</si>
  <si>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</si>
  <si>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</si>
  <si>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</si>
  <si>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</si>
  <si>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</si>
  <si>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</si>
  <si>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</si>
  <si>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</si>
  <si>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</si>
  <si>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</si>
  <si>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</si>
  <si>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</si>
  <si>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</si>
  <si>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</si>
  <si>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</si>
  <si>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</si>
  <si>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</si>
  <si>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</si>
  <si>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</si>
  <si>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</si>
  <si>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</si>
  <si>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</si>
  <si>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</si>
  <si>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</si>
  <si>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</si>
  <si>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</si>
  <si>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</si>
  <si>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</si>
  <si>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</si>
  <si>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</si>
  <si>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</si>
  <si>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</si>
  <si>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</si>
  <si>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</si>
  <si>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</si>
  <si>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</si>
  <si>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</si>
  <si>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</si>
  <si>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</si>
  <si>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</si>
  <si>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</si>
  <si>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</si>
  <si>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</si>
  <si>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</si>
  <si>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</si>
  <si>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</si>
  <si>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</si>
  <si>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</si>
  <si>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</si>
  <si>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</si>
  <si>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</si>
  <si>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</si>
  <si>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</si>
  <si>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</si>
  <si>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</si>
  <si>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</si>
  <si>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</si>
  <si>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</si>
  <si>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</si>
  <si>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</si>
  <si>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</si>
  <si>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</si>
  <si>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</si>
  <si>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</si>
  <si>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</si>
  <si>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</si>
  <si>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</si>
  <si>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</si>
  <si>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</si>
  <si>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</si>
  <si>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</si>
  <si>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</si>
  <si>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</si>
  <si>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</si>
  <si>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</si>
  <si>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</si>
  <si>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</si>
  <si>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</si>
  <si>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</si>
  <si>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</si>
  <si>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</si>
  <si>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</si>
  <si>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</si>
  <si>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</si>
  <si>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</si>
  <si>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</si>
  <si>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</si>
  <si>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</si>
  <si>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</si>
  <si>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</si>
  <si>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</si>
  <si>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</si>
  <si>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</si>
  <si>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</si>
  <si>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</si>
  <si>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</si>
  <si>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</si>
  <si>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</si>
  <si>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</si>
  <si>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</si>
  <si>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</si>
  <si>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</si>
  <si>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</si>
  <si>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</si>
  <si>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</si>
  <si>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</si>
  <si>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</si>
  <si>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</si>
  <si>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</si>
  <si>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</si>
  <si>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</si>
  <si>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</si>
  <si>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</si>
  <si>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</si>
  <si>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</si>
  <si>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</si>
  <si>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</si>
  <si>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</si>
  <si>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</si>
  <si>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</si>
  <si>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</si>
  <si>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</si>
  <si>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</si>
  <si>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</si>
  <si>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</si>
  <si>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</si>
  <si>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</si>
  <si>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</si>
  <si>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</si>
  <si>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</si>
  <si>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</si>
  <si>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</si>
  <si>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</si>
  <si>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</si>
  <si>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</si>
  <si>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</si>
  <si>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</si>
  <si>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</si>
  <si>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</si>
  <si>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</si>
  <si>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</si>
  <si>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</si>
  <si>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</si>
  <si>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</si>
  <si>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</si>
  <si>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</si>
  <si>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</si>
  <si>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</si>
  <si>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</si>
  <si>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</si>
  <si>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</si>
  <si>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</si>
  <si>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</si>
  <si>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</si>
  <si>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</si>
  <si>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</si>
  <si>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</si>
  <si>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</si>
  <si>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</si>
  <si>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</si>
  <si>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</si>
  <si>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</si>
  <si>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</si>
  <si>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</si>
  <si>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</si>
  <si>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</si>
  <si>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</si>
  <si>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</si>
  <si>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</si>
  <si>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</si>
  <si>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</si>
  <si>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</si>
  <si>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</si>
  <si>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</si>
  <si>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</si>
  <si>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</si>
  <si>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</si>
  <si>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</si>
  <si>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</si>
  <si>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</si>
  <si>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</si>
  <si>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</si>
  <si>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</si>
  <si>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</si>
  <si>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</si>
  <si>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</si>
  <si>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</si>
  <si>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</si>
  <si>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</si>
  <si>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</si>
  <si>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</si>
  <si>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</si>
  <si>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</si>
  <si>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</si>
  <si>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</si>
  <si>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</si>
  <si>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</si>
  <si>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</si>
  <si>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</si>
  <si>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</si>
  <si>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</si>
  <si>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</si>
  <si>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</si>
  <si>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</si>
  <si>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</si>
  <si>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</si>
  <si>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</si>
  <si>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</si>
  <si>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</si>
  <si>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</si>
  <si>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</si>
  <si>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</si>
  <si>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</si>
  <si>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</si>
  <si>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</si>
  <si>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</si>
  <si>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</si>
  <si>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</si>
  <si>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</si>
  <si>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</si>
  <si>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</si>
  <si>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</si>
  <si>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</si>
  <si>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</si>
  <si>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</si>
  <si>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</si>
  <si>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</si>
  <si>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</si>
  <si>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</si>
  <si>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</si>
  <si>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</si>
  <si>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</si>
  <si>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</si>
  <si>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</si>
  <si>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</si>
  <si>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</si>
  <si>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</si>
  <si>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</si>
  <si>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</si>
  <si>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</si>
  <si>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</si>
  <si>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</si>
  <si>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</si>
  <si>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</si>
  <si>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</si>
  <si>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</si>
  <si>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</si>
  <si>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</si>
  <si>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</si>
  <si>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</si>
  <si>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</si>
  <si>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</si>
  <si>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</si>
  <si>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</si>
  <si>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</si>
  <si>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</si>
  <si>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</si>
  <si>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</si>
  <si>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</si>
  <si>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</si>
  <si>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</si>
  <si>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</si>
  <si>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</si>
  <si>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</si>
  <si>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</si>
  <si>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</si>
  <si>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</si>
  <si>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</si>
  <si>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</si>
  <si>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</si>
  <si>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</si>
  <si>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</si>
  <si>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</si>
  <si>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</si>
  <si>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</si>
  <si>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</si>
  <si>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</si>
  <si>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</si>
  <si>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</si>
  <si>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</si>
  <si>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</si>
  <si>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</si>
  <si>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</si>
  <si>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</si>
  <si>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</si>
  <si>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</si>
  <si>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</si>
  <si>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</si>
  <si>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</si>
  <si>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</si>
  <si>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</si>
  <si>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</si>
  <si>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</si>
  <si>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</si>
  <si>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</si>
  <si>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</si>
  <si>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</si>
  <si>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</si>
  <si>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</si>
  <si>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</si>
  <si>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</si>
  <si>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</si>
  <si>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</si>
  <si>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</si>
  <si>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</si>
  <si>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</si>
  <si>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</si>
  <si>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</si>
  <si>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</si>
  <si>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</si>
  <si>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</si>
  <si>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</si>
  <si>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</si>
  <si>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</si>
  <si>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</si>
  <si>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</si>
  <si>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</si>
  <si>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</si>
  <si>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</si>
  <si>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</si>
  <si>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</si>
  <si>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</si>
  <si>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</si>
  <si>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</si>
  <si>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</si>
  <si>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</si>
  <si>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</si>
  <si>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</si>
  <si>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</si>
  <si>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</si>
  <si>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</si>
  <si>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</si>
  <si>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</si>
  <si>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</si>
  <si>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</si>
  <si>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</si>
  <si>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</si>
  <si>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</si>
  <si>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</si>
  <si>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</si>
  <si>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</si>
  <si>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</si>
  <si>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</si>
  <si>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</si>
  <si>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</si>
  <si>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</si>
  <si>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</si>
  <si>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</si>
  <si>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</si>
  <si>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</si>
  <si>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</si>
  <si>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</si>
  <si>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</si>
  <si>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</si>
  <si>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</si>
  <si>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</si>
  <si>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</si>
  <si>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</si>
  <si>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</si>
  <si>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</si>
  <si>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</si>
  <si>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</si>
  <si>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</si>
  <si>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</si>
  <si>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</si>
  <si>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</si>
  <si>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</si>
  <si>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</si>
  <si>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</si>
  <si>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</si>
  <si>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</si>
  <si>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</si>
  <si>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</si>
  <si>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</si>
  <si>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</si>
  <si>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</si>
  <si>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</si>
  <si>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</si>
  <si>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</si>
  <si>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</si>
  <si>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</si>
  <si>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</si>
  <si>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</si>
  <si>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</si>
  <si>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</si>
  <si>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</si>
  <si>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</si>
  <si>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</si>
  <si>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</si>
  <si>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</si>
  <si>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</si>
  <si>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</si>
  <si>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</si>
  <si>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</si>
  <si>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</si>
  <si>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</si>
  <si>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</si>
  <si>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</si>
  <si>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</si>
  <si>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</si>
  <si>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</si>
  <si>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</si>
  <si>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</si>
  <si>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</si>
  <si>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</si>
  <si>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</si>
  <si>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</si>
  <si>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</si>
  <si>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</si>
  <si>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</si>
  <si>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</si>
  <si>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</si>
  <si>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</si>
  <si>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</si>
  <si>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</si>
  <si>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</si>
  <si>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</si>
  <si>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</si>
  <si>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</si>
  <si>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</si>
  <si>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</si>
  <si>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</si>
  <si>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</si>
  <si>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</si>
  <si>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</si>
  <si>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</si>
  <si>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</si>
  <si>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</si>
  <si>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</si>
  <si>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</si>
  <si>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</si>
  <si>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</si>
  <si>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</si>
  <si>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</si>
  <si>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automation/Data/Results/Workbooks/LEPs/TB_LEP/TB_LEP_Database.Main.xlsx</t>
  </si>
  <si>
    <t>34. Thames Valley Berkshire</t>
  </si>
  <si>
    <t>28-02-2024 10:03:37</t>
  </si>
  <si>
    <t>Thames Valley Berkshire</t>
  </si>
  <si>
    <t>29 02 2024 03:56:16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</si>
</sst>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0.94123530379766063</c:v>
                </c:pt>
                <c:pt idx="2">
                  <c:v>1.8155102912946308</c:v>
                </c:pt>
                <c:pt idx="3">
                  <c:v>7.2255590516201451E-2</c:v>
                </c:pt>
                <c:pt idx="4">
                  <c:v>-2.7872026626302393</c:v>
                </c:pt>
                <c:pt idx="5">
                  <c:v>0.42900574885618159</c:v>
                </c:pt>
                <c:pt idx="7">
                  <c:v>-2.5836812121580843</c:v>
                </c:pt>
                <c:pt idx="8">
                  <c:v>-1.4325728650746994</c:v>
                </c:pt>
                <c:pt idx="9">
                  <c:v>3.252464536488775</c:v>
                </c:pt>
                <c:pt idx="10">
                  <c:v>0.2898950612906237</c:v>
                </c:pt>
                <c:pt idx="11">
                  <c:v>1.2160680957189252</c:v>
                </c:pt>
                <c:pt idx="12">
                  <c:v>0.32844426081757305</c:v>
                </c:pt>
                <c:pt idx="13">
                  <c:v>0.61720770785422818</c:v>
                </c:pt>
                <c:pt idx="14">
                  <c:v>-3.4102135699658254</c:v>
                </c:pt>
                <c:pt idx="15">
                  <c:v>0.59188943825263518</c:v>
                </c:pt>
                <c:pt idx="17">
                  <c:v>1.9179801098933025</c:v>
                </c:pt>
                <c:pt idx="18">
                  <c:v>-1.4291591562926809</c:v>
                </c:pt>
                <c:pt idx="19">
                  <c:v>1.2086709585682032</c:v>
                </c:pt>
                <c:pt idx="20">
                  <c:v>0.91931561976525966</c:v>
                </c:pt>
                <c:pt idx="22">
                  <c:v>4.2770912215462031</c:v>
                </c:pt>
                <c:pt idx="24">
                  <c:v>0.33257684968401868</c:v>
                </c:pt>
                <c:pt idx="25">
                  <c:v>3.4520228607735071</c:v>
                </c:pt>
                <c:pt idx="26">
                  <c:v>9.6486926827910047E-2</c:v>
                </c:pt>
                <c:pt idx="27">
                  <c:v>0.8346378943017152</c:v>
                </c:pt>
                <c:pt idx="29">
                  <c:v>7.3917732524554358</c:v>
                </c:pt>
                <c:pt idx="30">
                  <c:v>12.357098965023772</c:v>
                </c:pt>
                <c:pt idx="31">
                  <c:v>-24.648873377992309</c:v>
                </c:pt>
                <c:pt idx="32">
                  <c:v>0.56613409594750141</c:v>
                </c:pt>
                <c:pt idx="33">
                  <c:v>5.1019892123523203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0.52075022441306906</c:v>
                </c:pt>
                <c:pt idx="2">
                  <c:v>0.36508554805081417</c:v>
                </c:pt>
                <c:pt idx="3">
                  <c:v>0.13996736124319842</c:v>
                </c:pt>
                <c:pt idx="4">
                  <c:v>0.17030523719867574</c:v>
                </c:pt>
                <c:pt idx="5">
                  <c:v>0.24593869629416787</c:v>
                </c:pt>
                <c:pt idx="7">
                  <c:v>-0.3392926481231906</c:v>
                </c:pt>
                <c:pt idx="8">
                  <c:v>1.3238212544383066</c:v>
                </c:pt>
                <c:pt idx="9">
                  <c:v>0.84605984215282426</c:v>
                </c:pt>
                <c:pt idx="10">
                  <c:v>0.85468360637728225</c:v>
                </c:pt>
                <c:pt idx="11">
                  <c:v>0.72597402213663287</c:v>
                </c:pt>
                <c:pt idx="12">
                  <c:v>-0.93374679329109034</c:v>
                </c:pt>
                <c:pt idx="13">
                  <c:v>1.1803402880453229</c:v>
                </c:pt>
                <c:pt idx="14">
                  <c:v>-0.37076410209977428</c:v>
                </c:pt>
                <c:pt idx="15">
                  <c:v>0.80858465592825723</c:v>
                </c:pt>
                <c:pt idx="17">
                  <c:v>1.0027394646112242</c:v>
                </c:pt>
                <c:pt idx="18">
                  <c:v>0.445314534763952</c:v>
                </c:pt>
                <c:pt idx="19">
                  <c:v>0.15376250654528523</c:v>
                </c:pt>
                <c:pt idx="20">
                  <c:v>0.40102037915705768</c:v>
                </c:pt>
                <c:pt idx="22">
                  <c:v>0.9031872078078429</c:v>
                </c:pt>
                <c:pt idx="24">
                  <c:v>-1.1051991394798399</c:v>
                </c:pt>
                <c:pt idx="25">
                  <c:v>-1.9700693574493222</c:v>
                </c:pt>
                <c:pt idx="26">
                  <c:v>1.2168446896397178</c:v>
                </c:pt>
                <c:pt idx="27">
                  <c:v>-0.91977085578656137</c:v>
                </c:pt>
                <c:pt idx="29">
                  <c:v>1.2339370125804328</c:v>
                </c:pt>
                <c:pt idx="30">
                  <c:v>-0.15026381779212894</c:v>
                </c:pt>
                <c:pt idx="31">
                  <c:v>-2.087791217024193</c:v>
                </c:pt>
                <c:pt idx="32">
                  <c:v>0.43347991835949173</c:v>
                </c:pt>
                <c:pt idx="33">
                  <c:v>0.59747646838457236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2.1850000000000023</c:v>
                </c:pt>
                <c:pt idx="1">
                  <c:v>2.5600000000000005</c:v>
                </c:pt>
                <c:pt idx="2">
                  <c:v>3.0460000000000056</c:v>
                </c:pt>
                <c:pt idx="3">
                  <c:v>1.8070000000000035</c:v>
                </c:pt>
                <c:pt idx="4">
                  <c:v>3.7790000000000101</c:v>
                </c:pt>
                <c:pt idx="5">
                  <c:v>2.4799999999999991</c:v>
                </c:pt>
                <c:pt idx="6">
                  <c:v>2.3310000000000044</c:v>
                </c:pt>
                <c:pt idx="7">
                  <c:v>2.7369999999999974</c:v>
                </c:pt>
                <c:pt idx="8">
                  <c:v>2.4590000000000001</c:v>
                </c:pt>
                <c:pt idx="9">
                  <c:v>3.3190000000000053</c:v>
                </c:pt>
                <c:pt idx="10">
                  <c:v>2.5510000000000046</c:v>
                </c:pt>
                <c:pt idx="11">
                  <c:v>2.5720000000000049</c:v>
                </c:pt>
                <c:pt idx="12">
                  <c:v>2.5900000000000016</c:v>
                </c:pt>
                <c:pt idx="13">
                  <c:v>2.6190000000000073</c:v>
                </c:pt>
                <c:pt idx="14">
                  <c:v>2.6379999999999977</c:v>
                </c:pt>
                <c:pt idx="15">
                  <c:v>2.6439999999999979</c:v>
                </c:pt>
                <c:pt idx="16">
                  <c:v>2.652000000000001</c:v>
                </c:pt>
                <c:pt idx="17">
                  <c:v>2.659000000000006</c:v>
                </c:pt>
                <c:pt idx="18">
                  <c:v>2.6650000000000049</c:v>
                </c:pt>
                <c:pt idx="19">
                  <c:v>2.6709999999999972</c:v>
                </c:pt>
                <c:pt idx="20">
                  <c:v>2.680000000000001</c:v>
                </c:pt>
                <c:pt idx="21">
                  <c:v>2.6890000000000014</c:v>
                </c:pt>
                <c:pt idx="22">
                  <c:v>2.6979999999999977</c:v>
                </c:pt>
                <c:pt idx="23">
                  <c:v>2.7060000000000026</c:v>
                </c:pt>
                <c:pt idx="24" formatCode="#,##0.00">
                  <c:v>2.7139999999999946</c:v>
                </c:pt>
                <c:pt idx="25">
                  <c:v>2.7219999999999986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1.7479999999999984</c:v>
                </c:pt>
                <c:pt idx="1">
                  <c:v>1.3380000000000036</c:v>
                </c:pt>
                <c:pt idx="2">
                  <c:v>1.6399999999999977</c:v>
                </c:pt>
                <c:pt idx="3">
                  <c:v>2.0099999999999989</c:v>
                </c:pt>
                <c:pt idx="4">
                  <c:v>1.2470000000000003</c:v>
                </c:pt>
                <c:pt idx="5">
                  <c:v>1.3049999999999993</c:v>
                </c:pt>
                <c:pt idx="6">
                  <c:v>1.0370000000000026</c:v>
                </c:pt>
                <c:pt idx="7">
                  <c:v>0.35599999999999921</c:v>
                </c:pt>
                <c:pt idx="8">
                  <c:v>0.21300000000000005</c:v>
                </c:pt>
                <c:pt idx="9">
                  <c:v>0.38199999999999956</c:v>
                </c:pt>
                <c:pt idx="10">
                  <c:v>0.31700000000000023</c:v>
                </c:pt>
                <c:pt idx="11">
                  <c:v>0.30600000000000083</c:v>
                </c:pt>
                <c:pt idx="12">
                  <c:v>0.30299999999999955</c:v>
                </c:pt>
                <c:pt idx="13">
                  <c:v>0.29199999999999976</c:v>
                </c:pt>
                <c:pt idx="14">
                  <c:v>0.28000000000000025</c:v>
                </c:pt>
                <c:pt idx="15">
                  <c:v>0.2709999999999998</c:v>
                </c:pt>
                <c:pt idx="16">
                  <c:v>0.26599999999999979</c:v>
                </c:pt>
                <c:pt idx="17">
                  <c:v>0.25999999999999995</c:v>
                </c:pt>
                <c:pt idx="18">
                  <c:v>0.25500000000000067</c:v>
                </c:pt>
                <c:pt idx="19">
                  <c:v>0.2510000000000005</c:v>
                </c:pt>
                <c:pt idx="20">
                  <c:v>0.247</c:v>
                </c:pt>
                <c:pt idx="21">
                  <c:v>0.24299999999999991</c:v>
                </c:pt>
                <c:pt idx="22">
                  <c:v>0.24000000000000005</c:v>
                </c:pt>
                <c:pt idx="23">
                  <c:v>0.23600000000000024</c:v>
                </c:pt>
                <c:pt idx="24" formatCode="#,##0.00">
                  <c:v>0.23300000000000007</c:v>
                </c:pt>
                <c:pt idx="25">
                  <c:v>0.23099999999999971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3.2220000000000031</c:v>
                </c:pt>
                <c:pt idx="1">
                  <c:v>3.0409999999999879</c:v>
                </c:pt>
                <c:pt idx="2">
                  <c:v>2.598999999999998</c:v>
                </c:pt>
                <c:pt idx="3">
                  <c:v>2.2100000000000035</c:v>
                </c:pt>
                <c:pt idx="4">
                  <c:v>1.5890000000000002</c:v>
                </c:pt>
                <c:pt idx="5">
                  <c:v>2.5789999999999886</c:v>
                </c:pt>
                <c:pt idx="6">
                  <c:v>3.2170000000000001</c:v>
                </c:pt>
                <c:pt idx="7">
                  <c:v>3.4690000000000065</c:v>
                </c:pt>
                <c:pt idx="8">
                  <c:v>4.4319999999999995</c:v>
                </c:pt>
                <c:pt idx="9">
                  <c:v>3.7159999999999975</c:v>
                </c:pt>
                <c:pt idx="10">
                  <c:v>4.6180000000000128</c:v>
                </c:pt>
                <c:pt idx="11">
                  <c:v>4.5869999999999971</c:v>
                </c:pt>
                <c:pt idx="12">
                  <c:v>4.505000000000007</c:v>
                </c:pt>
                <c:pt idx="13">
                  <c:v>4.4849999999999941</c:v>
                </c:pt>
                <c:pt idx="14">
                  <c:v>4.4840000000000044</c:v>
                </c:pt>
                <c:pt idx="15">
                  <c:v>4.4810000000000123</c:v>
                </c:pt>
                <c:pt idx="16">
                  <c:v>4.4769999999999932</c:v>
                </c:pt>
                <c:pt idx="17">
                  <c:v>4.4760000000000009</c:v>
                </c:pt>
                <c:pt idx="18">
                  <c:v>4.4750000000000014</c:v>
                </c:pt>
                <c:pt idx="19">
                  <c:v>4.4760000000000097</c:v>
                </c:pt>
                <c:pt idx="20">
                  <c:v>4.4810000000000016</c:v>
                </c:pt>
                <c:pt idx="21">
                  <c:v>4.4860000000000051</c:v>
                </c:pt>
                <c:pt idx="22">
                  <c:v>4.4930000000000039</c:v>
                </c:pt>
                <c:pt idx="23">
                  <c:v>4.4989999999999899</c:v>
                </c:pt>
                <c:pt idx="24" formatCode="#,##0.00">
                  <c:v>4.5070000000000139</c:v>
                </c:pt>
                <c:pt idx="25">
                  <c:v>4.5149999999999979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4.0529999999999964</c:v>
                </c:pt>
                <c:pt idx="1">
                  <c:v>4.1749999999999972</c:v>
                </c:pt>
                <c:pt idx="2">
                  <c:v>3.8299999999999979</c:v>
                </c:pt>
                <c:pt idx="3">
                  <c:v>4.246000000000004</c:v>
                </c:pt>
                <c:pt idx="4">
                  <c:v>4.3209999999999988</c:v>
                </c:pt>
                <c:pt idx="5">
                  <c:v>4.631000000000002</c:v>
                </c:pt>
                <c:pt idx="6">
                  <c:v>4.5759999999999792</c:v>
                </c:pt>
                <c:pt idx="7">
                  <c:v>5.3799999999999946</c:v>
                </c:pt>
                <c:pt idx="8">
                  <c:v>6.5900000000000007</c:v>
                </c:pt>
                <c:pt idx="9">
                  <c:v>7.17900000000001</c:v>
                </c:pt>
                <c:pt idx="10">
                  <c:v>6.6149999999999913</c:v>
                </c:pt>
                <c:pt idx="11">
                  <c:v>6.5109999999999815</c:v>
                </c:pt>
                <c:pt idx="12">
                  <c:v>6.4849999999999923</c:v>
                </c:pt>
                <c:pt idx="13">
                  <c:v>6.6199999999999761</c:v>
                </c:pt>
                <c:pt idx="14">
                  <c:v>6.9299999999999899</c:v>
                </c:pt>
                <c:pt idx="15">
                  <c:v>7.1070000000000118</c:v>
                </c:pt>
                <c:pt idx="16">
                  <c:v>7.2419999999999787</c:v>
                </c:pt>
                <c:pt idx="17">
                  <c:v>7.3499999999999686</c:v>
                </c:pt>
                <c:pt idx="18">
                  <c:v>7.441999999999986</c:v>
                </c:pt>
                <c:pt idx="19">
                  <c:v>7.5239999999999849</c:v>
                </c:pt>
                <c:pt idx="20">
                  <c:v>7.6010000000000009</c:v>
                </c:pt>
                <c:pt idx="21">
                  <c:v>7.6740000000000066</c:v>
                </c:pt>
                <c:pt idx="22">
                  <c:v>7.744999999999993</c:v>
                </c:pt>
                <c:pt idx="23">
                  <c:v>7.8140000000000063</c:v>
                </c:pt>
                <c:pt idx="24" formatCode="#,##0.00">
                  <c:v>7.8830000000000044</c:v>
                </c:pt>
                <c:pt idx="25">
                  <c:v>7.9509999999999899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3.7329999999999961</c:v>
                </c:pt>
                <c:pt idx="1">
                  <c:v>3.8869999999999996</c:v>
                </c:pt>
                <c:pt idx="2">
                  <c:v>3.7949999999999999</c:v>
                </c:pt>
                <c:pt idx="3">
                  <c:v>3.6090000000000027</c:v>
                </c:pt>
                <c:pt idx="4">
                  <c:v>3.092000000000005</c:v>
                </c:pt>
                <c:pt idx="5">
                  <c:v>3.5169999999999972</c:v>
                </c:pt>
                <c:pt idx="6">
                  <c:v>3.3140000000000001</c:v>
                </c:pt>
                <c:pt idx="7">
                  <c:v>3.6780000000000053</c:v>
                </c:pt>
                <c:pt idx="8">
                  <c:v>2.6090000000000035</c:v>
                </c:pt>
                <c:pt idx="9">
                  <c:v>3.5469999999999882</c:v>
                </c:pt>
                <c:pt idx="10">
                  <c:v>3.5340000000000091</c:v>
                </c:pt>
                <c:pt idx="11">
                  <c:v>3.612999999999996</c:v>
                </c:pt>
                <c:pt idx="12">
                  <c:v>3.7039999999999957</c:v>
                </c:pt>
                <c:pt idx="13">
                  <c:v>3.7590000000000039</c:v>
                </c:pt>
                <c:pt idx="14">
                  <c:v>3.8079999999999998</c:v>
                </c:pt>
                <c:pt idx="15">
                  <c:v>3.8539999999999952</c:v>
                </c:pt>
                <c:pt idx="16">
                  <c:v>3.8909999999999902</c:v>
                </c:pt>
                <c:pt idx="17">
                  <c:v>3.9279999999999968</c:v>
                </c:pt>
                <c:pt idx="18">
                  <c:v>3.9660000000000015</c:v>
                </c:pt>
                <c:pt idx="19">
                  <c:v>4.0029999999999957</c:v>
                </c:pt>
                <c:pt idx="20">
                  <c:v>4.042999999999993</c:v>
                </c:pt>
                <c:pt idx="21">
                  <c:v>4.0830000000000055</c:v>
                </c:pt>
                <c:pt idx="22">
                  <c:v>4.1229999999999976</c:v>
                </c:pt>
                <c:pt idx="23">
                  <c:v>4.1619999999999999</c:v>
                </c:pt>
                <c:pt idx="24" formatCode="#,##0.00">
                  <c:v>4.1999999999999966</c:v>
                </c:pt>
                <c:pt idx="25">
                  <c:v>4.2370000000000116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6.4580000000000037</c:v>
                </c:pt>
                <c:pt idx="1">
                  <c:v>6.0519999999999898</c:v>
                </c:pt>
                <c:pt idx="2">
                  <c:v>5.1180000000000065</c:v>
                </c:pt>
                <c:pt idx="3">
                  <c:v>5.8559999999999901</c:v>
                </c:pt>
                <c:pt idx="4">
                  <c:v>4.5629999999999997</c:v>
                </c:pt>
                <c:pt idx="5">
                  <c:v>4.4609999999999914</c:v>
                </c:pt>
                <c:pt idx="6">
                  <c:v>5.0579999999999909</c:v>
                </c:pt>
                <c:pt idx="7">
                  <c:v>5.6350000000000016</c:v>
                </c:pt>
                <c:pt idx="8">
                  <c:v>4.7750000000000066</c:v>
                </c:pt>
                <c:pt idx="9">
                  <c:v>5.4809999999999937</c:v>
                </c:pt>
                <c:pt idx="10">
                  <c:v>5.2860000000000023</c:v>
                </c:pt>
                <c:pt idx="11">
                  <c:v>5.4190000000000165</c:v>
                </c:pt>
                <c:pt idx="12">
                  <c:v>5.3189999999999964</c:v>
                </c:pt>
                <c:pt idx="13">
                  <c:v>5.3050000000000024</c:v>
                </c:pt>
                <c:pt idx="14">
                  <c:v>5.2479999999999816</c:v>
                </c:pt>
                <c:pt idx="15">
                  <c:v>5.1529999999999898</c:v>
                </c:pt>
                <c:pt idx="16">
                  <c:v>5.012000000000004</c:v>
                </c:pt>
                <c:pt idx="17">
                  <c:v>4.8739999999999952</c:v>
                </c:pt>
                <c:pt idx="18">
                  <c:v>4.7400000000000038</c:v>
                </c:pt>
                <c:pt idx="19">
                  <c:v>4.6100000000000056</c:v>
                </c:pt>
                <c:pt idx="20">
                  <c:v>4.4899999999999949</c:v>
                </c:pt>
                <c:pt idx="21">
                  <c:v>4.3710000000000147</c:v>
                </c:pt>
                <c:pt idx="22">
                  <c:v>4.2550000000000017</c:v>
                </c:pt>
                <c:pt idx="23">
                  <c:v>4.1409999999999982</c:v>
                </c:pt>
                <c:pt idx="24" formatCode="#,##0.00">
                  <c:v>4.03</c:v>
                </c:pt>
                <c:pt idx="25">
                  <c:v>3.9220000000000059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20.882000000000026</c:v>
                </c:pt>
                <c:pt idx="1">
                  <c:v>19.123999999999999</c:v>
                </c:pt>
                <c:pt idx="2">
                  <c:v>21.505999999999961</c:v>
                </c:pt>
                <c:pt idx="3">
                  <c:v>19.177000000000064</c:v>
                </c:pt>
                <c:pt idx="4">
                  <c:v>19.963000000000026</c:v>
                </c:pt>
                <c:pt idx="5">
                  <c:v>19.593999999999966</c:v>
                </c:pt>
                <c:pt idx="6">
                  <c:v>20.54000000000001</c:v>
                </c:pt>
                <c:pt idx="7">
                  <c:v>20.959999999999944</c:v>
                </c:pt>
                <c:pt idx="8">
                  <c:v>19.550999999999977</c:v>
                </c:pt>
                <c:pt idx="9">
                  <c:v>20.553000000000004</c:v>
                </c:pt>
                <c:pt idx="10">
                  <c:v>19.92199999999999</c:v>
                </c:pt>
                <c:pt idx="11">
                  <c:v>20.06800000000003</c:v>
                </c:pt>
                <c:pt idx="12">
                  <c:v>19.72300000000001</c:v>
                </c:pt>
                <c:pt idx="13">
                  <c:v>19.357000000000035</c:v>
                </c:pt>
                <c:pt idx="14">
                  <c:v>19.172000000000047</c:v>
                </c:pt>
                <c:pt idx="15">
                  <c:v>18.901999999999983</c:v>
                </c:pt>
                <c:pt idx="16">
                  <c:v>18.655999999999974</c:v>
                </c:pt>
                <c:pt idx="17">
                  <c:v>18.408000000000005</c:v>
                </c:pt>
                <c:pt idx="18">
                  <c:v>18.170999999999964</c:v>
                </c:pt>
                <c:pt idx="19">
                  <c:v>17.947000000000052</c:v>
                </c:pt>
                <c:pt idx="20">
                  <c:v>17.750999999999959</c:v>
                </c:pt>
                <c:pt idx="21">
                  <c:v>17.555000000000007</c:v>
                </c:pt>
                <c:pt idx="22">
                  <c:v>17.368000000000006</c:v>
                </c:pt>
                <c:pt idx="23">
                  <c:v>17.19000000000004</c:v>
                </c:pt>
                <c:pt idx="24" formatCode="#,##0.00">
                  <c:v>17.02099999999999</c:v>
                </c:pt>
                <c:pt idx="25">
                  <c:v>16.863000000000042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29.561000000000035</c:v>
                </c:pt>
                <c:pt idx="2">
                  <c:v>27.672000000000043</c:v>
                </c:pt>
                <c:pt idx="3">
                  <c:v>28.011000000000045</c:v>
                </c:pt>
                <c:pt idx="4">
                  <c:v>27.111999999999949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36.908999999999992</c:v>
                </c:pt>
                <c:pt idx="8">
                  <c:v>30.803000000000058</c:v>
                </c:pt>
                <c:pt idx="9">
                  <c:v>32.304000000000009</c:v>
                </c:pt>
                <c:pt idx="10">
                  <c:v>33.222999999999935</c:v>
                </c:pt>
                <c:pt idx="11">
                  <c:v>32.906000000000006</c:v>
                </c:pt>
                <c:pt idx="12">
                  <c:v>33.326999999999948</c:v>
                </c:pt>
                <c:pt idx="13">
                  <c:v>34.289999999999949</c:v>
                </c:pt>
                <c:pt idx="14">
                  <c:v>35.025000000000027</c:v>
                </c:pt>
                <c:pt idx="15">
                  <c:v>35.34000000000011</c:v>
                </c:pt>
                <c:pt idx="16">
                  <c:v>35.619000000000021</c:v>
                </c:pt>
                <c:pt idx="17">
                  <c:v>35.824999999999953</c:v>
                </c:pt>
                <c:pt idx="18">
                  <c:v>36.068999999999996</c:v>
                </c:pt>
                <c:pt idx="19">
                  <c:v>36.296999999999976</c:v>
                </c:pt>
                <c:pt idx="20">
                  <c:v>36.566000000000088</c:v>
                </c:pt>
                <c:pt idx="21">
                  <c:v>36.843000000000046</c:v>
                </c:pt>
                <c:pt idx="22">
                  <c:v>37.129000000000069</c:v>
                </c:pt>
                <c:pt idx="23">
                  <c:v>37.422000000000033</c:v>
                </c:pt>
                <c:pt idx="24" formatCode="#,##0.00">
                  <c:v>37.718999999999987</c:v>
                </c:pt>
                <c:pt idx="25">
                  <c:v>38.020000000000017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82.903999999999996</c:v>
                </c:pt>
                <c:pt idx="1">
                  <c:v>82.981000000000108</c:v>
                </c:pt>
                <c:pt idx="2">
                  <c:v>84.989999999999782</c:v>
                </c:pt>
                <c:pt idx="3">
                  <c:v>85.327999999999847</c:v>
                </c:pt>
                <c:pt idx="4">
                  <c:v>87.180000000000092</c:v>
                </c:pt>
                <c:pt idx="5">
                  <c:v>83.892999999999887</c:v>
                </c:pt>
                <c:pt idx="6">
                  <c:v>88.516000000000133</c:v>
                </c:pt>
                <c:pt idx="7">
                  <c:v>84.713000000000264</c:v>
                </c:pt>
                <c:pt idx="8">
                  <c:v>87.518999999999991</c:v>
                </c:pt>
                <c:pt idx="9">
                  <c:v>87.673999999999992</c:v>
                </c:pt>
                <c:pt idx="10">
                  <c:v>89.086999999999804</c:v>
                </c:pt>
                <c:pt idx="11">
                  <c:v>89.405999999999921</c:v>
                </c:pt>
                <c:pt idx="12">
                  <c:v>89.502999999999886</c:v>
                </c:pt>
                <c:pt idx="13">
                  <c:v>89.588999999999956</c:v>
                </c:pt>
                <c:pt idx="14">
                  <c:v>89.772000000000006</c:v>
                </c:pt>
                <c:pt idx="15">
                  <c:v>89.972999999999999</c:v>
                </c:pt>
                <c:pt idx="16">
                  <c:v>90.099000000000174</c:v>
                </c:pt>
                <c:pt idx="17">
                  <c:v>90.203000000000017</c:v>
                </c:pt>
                <c:pt idx="18">
                  <c:v>90.296999999999983</c:v>
                </c:pt>
                <c:pt idx="19">
                  <c:v>90.389000000000038</c:v>
                </c:pt>
                <c:pt idx="20">
                  <c:v>90.500000000000156</c:v>
                </c:pt>
                <c:pt idx="21">
                  <c:v>90.616999999999763</c:v>
                </c:pt>
                <c:pt idx="22">
                  <c:v>90.732999999999819</c:v>
                </c:pt>
                <c:pt idx="23">
                  <c:v>90.877999999999787</c:v>
                </c:pt>
                <c:pt idx="24" formatCode="#,##0.00">
                  <c:v>91.02</c:v>
                </c:pt>
                <c:pt idx="25">
                  <c:v>91.163999999999902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19.978999999999967</c:v>
                </c:pt>
                <c:pt idx="1">
                  <c:v>22.626000000000101</c:v>
                </c:pt>
                <c:pt idx="2">
                  <c:v>24.064000000000028</c:v>
                </c:pt>
                <c:pt idx="3">
                  <c:v>20.498999999999935</c:v>
                </c:pt>
                <c:pt idx="4">
                  <c:v>22.705999999999953</c:v>
                </c:pt>
                <c:pt idx="5">
                  <c:v>24.479999999999986</c:v>
                </c:pt>
                <c:pt idx="6">
                  <c:v>28.371999999999936</c:v>
                </c:pt>
                <c:pt idx="7">
                  <c:v>26.261999999999958</c:v>
                </c:pt>
                <c:pt idx="8">
                  <c:v>25.754999999999935</c:v>
                </c:pt>
                <c:pt idx="9">
                  <c:v>25.292999999999935</c:v>
                </c:pt>
                <c:pt idx="10">
                  <c:v>22.779999999999948</c:v>
                </c:pt>
                <c:pt idx="11">
                  <c:v>23.763999999999943</c:v>
                </c:pt>
                <c:pt idx="12">
                  <c:v>23.70699999999993</c:v>
                </c:pt>
                <c:pt idx="13">
                  <c:v>23.768999999999991</c:v>
                </c:pt>
                <c:pt idx="14">
                  <c:v>23.887999999999941</c:v>
                </c:pt>
                <c:pt idx="15">
                  <c:v>23.957999999999924</c:v>
                </c:pt>
                <c:pt idx="16">
                  <c:v>24.002999999999982</c:v>
                </c:pt>
                <c:pt idx="17">
                  <c:v>24.044999999999941</c:v>
                </c:pt>
                <c:pt idx="18">
                  <c:v>24.083000000000052</c:v>
                </c:pt>
                <c:pt idx="19">
                  <c:v>24.123000000000044</c:v>
                </c:pt>
                <c:pt idx="20">
                  <c:v>24.167000000000012</c:v>
                </c:pt>
                <c:pt idx="21">
                  <c:v>24.205999999999978</c:v>
                </c:pt>
                <c:pt idx="22">
                  <c:v>24.243000000000006</c:v>
                </c:pt>
                <c:pt idx="23">
                  <c:v>24.279000000000032</c:v>
                </c:pt>
                <c:pt idx="24" formatCode="#,##0.00">
                  <c:v>24.313999999999965</c:v>
                </c:pt>
                <c:pt idx="25">
                  <c:v>24.349999999999948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27.063000000000041</c:v>
                </c:pt>
                <c:pt idx="1">
                  <c:v>30.331999999999972</c:v>
                </c:pt>
                <c:pt idx="2">
                  <c:v>30.988000000000014</c:v>
                </c:pt>
                <c:pt idx="3">
                  <c:v>29.276999999999926</c:v>
                </c:pt>
                <c:pt idx="4">
                  <c:v>29.202000000000059</c:v>
                </c:pt>
                <c:pt idx="5">
                  <c:v>29.905000000000051</c:v>
                </c:pt>
                <c:pt idx="6">
                  <c:v>30.669000000000029</c:v>
                </c:pt>
                <c:pt idx="7">
                  <c:v>30.714999999999939</c:v>
                </c:pt>
                <c:pt idx="8">
                  <c:v>33.318999999999924</c:v>
                </c:pt>
                <c:pt idx="9">
                  <c:v>35.137000000000057</c:v>
                </c:pt>
                <c:pt idx="10">
                  <c:v>32.884999999999906</c:v>
                </c:pt>
                <c:pt idx="11">
                  <c:v>31.661000000000065</c:v>
                </c:pt>
                <c:pt idx="12">
                  <c:v>32.310999999999979</c:v>
                </c:pt>
                <c:pt idx="13">
                  <c:v>33.069000000000024</c:v>
                </c:pt>
                <c:pt idx="14">
                  <c:v>33.813000000000017</c:v>
                </c:pt>
                <c:pt idx="15">
                  <c:v>34.376999999999995</c:v>
                </c:pt>
                <c:pt idx="16">
                  <c:v>34.862999999999985</c:v>
                </c:pt>
                <c:pt idx="17">
                  <c:v>35.304000000000038</c:v>
                </c:pt>
                <c:pt idx="18">
                  <c:v>35.716999999999985</c:v>
                </c:pt>
                <c:pt idx="19">
                  <c:v>36.110000000000042</c:v>
                </c:pt>
                <c:pt idx="20">
                  <c:v>36.495000000000054</c:v>
                </c:pt>
                <c:pt idx="21">
                  <c:v>36.863999999999912</c:v>
                </c:pt>
                <c:pt idx="22">
                  <c:v>37.218000000000039</c:v>
                </c:pt>
                <c:pt idx="23">
                  <c:v>37.557000000000031</c:v>
                </c:pt>
                <c:pt idx="24" formatCode="#,##0.00">
                  <c:v>37.882000000000012</c:v>
                </c:pt>
                <c:pt idx="25">
                  <c:v>38.194000000000003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3.347000000000004</c:v>
                </c:pt>
                <c:pt idx="1">
                  <c:v>3.4850000000000034</c:v>
                </c:pt>
                <c:pt idx="2">
                  <c:v>6.0559999999999965</c:v>
                </c:pt>
                <c:pt idx="3">
                  <c:v>3.8219999999999907</c:v>
                </c:pt>
                <c:pt idx="4">
                  <c:v>3.9110000000000009</c:v>
                </c:pt>
                <c:pt idx="5">
                  <c:v>5.0479999999999974</c:v>
                </c:pt>
                <c:pt idx="6">
                  <c:v>3.7769999999999975</c:v>
                </c:pt>
                <c:pt idx="7">
                  <c:v>4.263999999999994</c:v>
                </c:pt>
                <c:pt idx="8">
                  <c:v>4.5970000000000066</c:v>
                </c:pt>
                <c:pt idx="9">
                  <c:v>3.8590000000000066</c:v>
                </c:pt>
                <c:pt idx="10">
                  <c:v>4.2440000000000007</c:v>
                </c:pt>
                <c:pt idx="11">
                  <c:v>4.1779999999999999</c:v>
                </c:pt>
                <c:pt idx="12">
                  <c:v>4.1540000000000061</c:v>
                </c:pt>
                <c:pt idx="13">
                  <c:v>4.126999999999998</c:v>
                </c:pt>
                <c:pt idx="14">
                  <c:v>4.1070000000000038</c:v>
                </c:pt>
                <c:pt idx="15">
                  <c:v>4.1029999999999962</c:v>
                </c:pt>
                <c:pt idx="16">
                  <c:v>4.0940000000000163</c:v>
                </c:pt>
                <c:pt idx="17">
                  <c:v>4.0859999999999959</c:v>
                </c:pt>
                <c:pt idx="18">
                  <c:v>4.0780000000000074</c:v>
                </c:pt>
                <c:pt idx="19">
                  <c:v>4.0689999999999928</c:v>
                </c:pt>
                <c:pt idx="20">
                  <c:v>4.0600000000000041</c:v>
                </c:pt>
                <c:pt idx="21">
                  <c:v>4.0509999999999939</c:v>
                </c:pt>
                <c:pt idx="22">
                  <c:v>4.0419999999999998</c:v>
                </c:pt>
                <c:pt idx="23">
                  <c:v>4.0320000000000018</c:v>
                </c:pt>
                <c:pt idx="24" formatCode="#,##0.00">
                  <c:v>4.0229999999999997</c:v>
                </c:pt>
                <c:pt idx="25">
                  <c:v>4.0140000000000038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52.359999999999907</c:v>
                </c:pt>
                <c:pt idx="1">
                  <c:v>59.316000000000059</c:v>
                </c:pt>
                <c:pt idx="2">
                  <c:v>56.678000000000075</c:v>
                </c:pt>
                <c:pt idx="3">
                  <c:v>63.062999999999946</c:v>
                </c:pt>
                <c:pt idx="4">
                  <c:v>66.550999999999988</c:v>
                </c:pt>
                <c:pt idx="5">
                  <c:v>69.325999999999979</c:v>
                </c:pt>
                <c:pt idx="6">
                  <c:v>70.152000000000001</c:v>
                </c:pt>
                <c:pt idx="7">
                  <c:v>68.686999999999756</c:v>
                </c:pt>
                <c:pt idx="8">
                  <c:v>63.745999999999967</c:v>
                </c:pt>
                <c:pt idx="9">
                  <c:v>70.161000000000072</c:v>
                </c:pt>
                <c:pt idx="10">
                  <c:v>71.492000000000033</c:v>
                </c:pt>
                <c:pt idx="11">
                  <c:v>73.417999999999822</c:v>
                </c:pt>
                <c:pt idx="12">
                  <c:v>74.151000000000096</c:v>
                </c:pt>
                <c:pt idx="13">
                  <c:v>75.621999999999986</c:v>
                </c:pt>
                <c:pt idx="14">
                  <c:v>76.775000000000134</c:v>
                </c:pt>
                <c:pt idx="15">
                  <c:v>77.727000000000075</c:v>
                </c:pt>
                <c:pt idx="16">
                  <c:v>78.621000000000279</c:v>
                </c:pt>
                <c:pt idx="17">
                  <c:v>79.405000000000086</c:v>
                </c:pt>
                <c:pt idx="18">
                  <c:v>80.151000000000053</c:v>
                </c:pt>
                <c:pt idx="19">
                  <c:v>80.892000000000095</c:v>
                </c:pt>
                <c:pt idx="20">
                  <c:v>81.672000000000153</c:v>
                </c:pt>
                <c:pt idx="21">
                  <c:v>82.438000000000144</c:v>
                </c:pt>
                <c:pt idx="22">
                  <c:v>83.189000000000121</c:v>
                </c:pt>
                <c:pt idx="23">
                  <c:v>83.910999999999945</c:v>
                </c:pt>
                <c:pt idx="24" formatCode="#,##0.00">
                  <c:v>84.597000000000108</c:v>
                </c:pt>
                <c:pt idx="25">
                  <c:v>85.251000000000076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13.361999999999995</c:v>
                </c:pt>
                <c:pt idx="1">
                  <c:v>11.300000000000004</c:v>
                </c:pt>
                <c:pt idx="2">
                  <c:v>11.452000000000007</c:v>
                </c:pt>
                <c:pt idx="3">
                  <c:v>11.60199999999999</c:v>
                </c:pt>
                <c:pt idx="4">
                  <c:v>10.704000000000006</c:v>
                </c:pt>
                <c:pt idx="5">
                  <c:v>10.889000000000006</c:v>
                </c:pt>
                <c:pt idx="6">
                  <c:v>11.457000000000024</c:v>
                </c:pt>
                <c:pt idx="7">
                  <c:v>11.011999999999999</c:v>
                </c:pt>
                <c:pt idx="8">
                  <c:v>10.598999999999997</c:v>
                </c:pt>
                <c:pt idx="9">
                  <c:v>10.942000000000037</c:v>
                </c:pt>
                <c:pt idx="10">
                  <c:v>11.069000000000049</c:v>
                </c:pt>
                <c:pt idx="11">
                  <c:v>11.248000000000005</c:v>
                </c:pt>
                <c:pt idx="12">
                  <c:v>11.123000000000019</c:v>
                </c:pt>
                <c:pt idx="13">
                  <c:v>10.97399999999999</c:v>
                </c:pt>
                <c:pt idx="14">
                  <c:v>10.812000000000014</c:v>
                </c:pt>
                <c:pt idx="15">
                  <c:v>10.690999999999992</c:v>
                </c:pt>
                <c:pt idx="16">
                  <c:v>10.585999999999999</c:v>
                </c:pt>
                <c:pt idx="17">
                  <c:v>10.480000000000009</c:v>
                </c:pt>
                <c:pt idx="18">
                  <c:v>10.373000000000014</c:v>
                </c:pt>
                <c:pt idx="19">
                  <c:v>10.267000000000003</c:v>
                </c:pt>
                <c:pt idx="20">
                  <c:v>10.161999999999979</c:v>
                </c:pt>
                <c:pt idx="21">
                  <c:v>10.051000000000021</c:v>
                </c:pt>
                <c:pt idx="22">
                  <c:v>9.9409999999999918</c:v>
                </c:pt>
                <c:pt idx="23">
                  <c:v>9.8320000000000185</c:v>
                </c:pt>
                <c:pt idx="24" formatCode="#,##0.00">
                  <c:v>9.7239999999999949</c:v>
                </c:pt>
                <c:pt idx="25">
                  <c:v>9.6159999999999943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8.0040000000000138</c:v>
                </c:pt>
                <c:pt idx="1">
                  <c:v>9.2169999999999987</c:v>
                </c:pt>
                <c:pt idx="2">
                  <c:v>9.1960000000000086</c:v>
                </c:pt>
                <c:pt idx="3">
                  <c:v>8.4240000000000066</c:v>
                </c:pt>
                <c:pt idx="4">
                  <c:v>8.1489999999999991</c:v>
                </c:pt>
                <c:pt idx="5">
                  <c:v>8.7640000000000082</c:v>
                </c:pt>
                <c:pt idx="6">
                  <c:v>9.2319999999999744</c:v>
                </c:pt>
                <c:pt idx="7">
                  <c:v>8.0670000000000091</c:v>
                </c:pt>
                <c:pt idx="8">
                  <c:v>6.9800000000000173</c:v>
                </c:pt>
                <c:pt idx="9">
                  <c:v>7.7539999999999987</c:v>
                </c:pt>
                <c:pt idx="10">
                  <c:v>9.31</c:v>
                </c:pt>
                <c:pt idx="11">
                  <c:v>9.2430000000000092</c:v>
                </c:pt>
                <c:pt idx="12">
                  <c:v>9.1610000000000067</c:v>
                </c:pt>
                <c:pt idx="13">
                  <c:v>9.1419999999999852</c:v>
                </c:pt>
                <c:pt idx="14">
                  <c:v>9.1970000000000063</c:v>
                </c:pt>
                <c:pt idx="15">
                  <c:v>9.261000000000001</c:v>
                </c:pt>
                <c:pt idx="16">
                  <c:v>9.3520000000000163</c:v>
                </c:pt>
                <c:pt idx="17">
                  <c:v>9.4560000000000013</c:v>
                </c:pt>
                <c:pt idx="18">
                  <c:v>9.5660000000000061</c:v>
                </c:pt>
                <c:pt idx="19">
                  <c:v>9.6800000000000068</c:v>
                </c:pt>
                <c:pt idx="20">
                  <c:v>9.7960000000000171</c:v>
                </c:pt>
                <c:pt idx="21">
                  <c:v>9.9129999999999914</c:v>
                </c:pt>
                <c:pt idx="22">
                  <c:v>10.030000000000017</c:v>
                </c:pt>
                <c:pt idx="23">
                  <c:v>10.147000000000007</c:v>
                </c:pt>
                <c:pt idx="24" formatCode="#,##0.00">
                  <c:v>10.262000000000032</c:v>
                </c:pt>
                <c:pt idx="25">
                  <c:v>10.377000000000002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56.418999999999855</c:v>
                </c:pt>
                <c:pt idx="1">
                  <c:v>57.226000000000035</c:v>
                </c:pt>
                <c:pt idx="2">
                  <c:v>62.010999999999996</c:v>
                </c:pt>
                <c:pt idx="3">
                  <c:v>61.192999999999977</c:v>
                </c:pt>
                <c:pt idx="4">
                  <c:v>63.391999999999967</c:v>
                </c:pt>
                <c:pt idx="5">
                  <c:v>63.996000000000031</c:v>
                </c:pt>
                <c:pt idx="6">
                  <c:v>68.945999999999771</c:v>
                </c:pt>
                <c:pt idx="7">
                  <c:v>59.976999999999904</c:v>
                </c:pt>
                <c:pt idx="8">
                  <c:v>63.108000000000125</c:v>
                </c:pt>
                <c:pt idx="9">
                  <c:v>70.232999999999947</c:v>
                </c:pt>
                <c:pt idx="10">
                  <c:v>64.929000000000002</c:v>
                </c:pt>
                <c:pt idx="11">
                  <c:v>66.343000000000018</c:v>
                </c:pt>
                <c:pt idx="12">
                  <c:v>66.890999999999835</c:v>
                </c:pt>
                <c:pt idx="13">
                  <c:v>67.516000000000076</c:v>
                </c:pt>
                <c:pt idx="14">
                  <c:v>68.161000000000058</c:v>
                </c:pt>
                <c:pt idx="15">
                  <c:v>68.673999999999893</c:v>
                </c:pt>
                <c:pt idx="16">
                  <c:v>69.153999999999911</c:v>
                </c:pt>
                <c:pt idx="17">
                  <c:v>69.646000000000043</c:v>
                </c:pt>
                <c:pt idx="18">
                  <c:v>70.148999999999944</c:v>
                </c:pt>
                <c:pt idx="19">
                  <c:v>70.662999999999968</c:v>
                </c:pt>
                <c:pt idx="20">
                  <c:v>71.196000000000112</c:v>
                </c:pt>
                <c:pt idx="21">
                  <c:v>71.711000000000269</c:v>
                </c:pt>
                <c:pt idx="22">
                  <c:v>72.226000000000042</c:v>
                </c:pt>
                <c:pt idx="23">
                  <c:v>72.742000000000075</c:v>
                </c:pt>
                <c:pt idx="24" formatCode="#,##0.00">
                  <c:v>73.256000000000057</c:v>
                </c:pt>
                <c:pt idx="25">
                  <c:v>73.770000000000152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45.132000000000083</c:v>
                </c:pt>
                <c:pt idx="1">
                  <c:v>42.399999999999977</c:v>
                </c:pt>
                <c:pt idx="2">
                  <c:v>44.732999999999969</c:v>
                </c:pt>
                <c:pt idx="3">
                  <c:v>43.063000000000024</c:v>
                </c:pt>
                <c:pt idx="4">
                  <c:v>45.61699999999999</c:v>
                </c:pt>
                <c:pt idx="5">
                  <c:v>43.646999999999871</c:v>
                </c:pt>
                <c:pt idx="6">
                  <c:v>53.413999999999724</c:v>
                </c:pt>
                <c:pt idx="7">
                  <c:v>54.977999999999881</c:v>
                </c:pt>
                <c:pt idx="8">
                  <c:v>54.653000000000041</c:v>
                </c:pt>
                <c:pt idx="9">
                  <c:v>57.646000000000051</c:v>
                </c:pt>
                <c:pt idx="10">
                  <c:v>51.222000000000023</c:v>
                </c:pt>
                <c:pt idx="11">
                  <c:v>51.710999999999991</c:v>
                </c:pt>
                <c:pt idx="12">
                  <c:v>52.433999999999898</c:v>
                </c:pt>
                <c:pt idx="13">
                  <c:v>52.641999999999982</c:v>
                </c:pt>
                <c:pt idx="14">
                  <c:v>53.120000000000054</c:v>
                </c:pt>
                <c:pt idx="15">
                  <c:v>53.541999999999931</c:v>
                </c:pt>
                <c:pt idx="16">
                  <c:v>53.997999999999983</c:v>
                </c:pt>
                <c:pt idx="17">
                  <c:v>54.450999999999929</c:v>
                </c:pt>
                <c:pt idx="18">
                  <c:v>54.903000000000027</c:v>
                </c:pt>
                <c:pt idx="19">
                  <c:v>55.357000000000028</c:v>
                </c:pt>
                <c:pt idx="20">
                  <c:v>55.821000000000019</c:v>
                </c:pt>
                <c:pt idx="21">
                  <c:v>56.276000000000103</c:v>
                </c:pt>
                <c:pt idx="22">
                  <c:v>56.733999999999966</c:v>
                </c:pt>
                <c:pt idx="23">
                  <c:v>57.193999999999875</c:v>
                </c:pt>
                <c:pt idx="24" formatCode="#,##0.00">
                  <c:v>57.656999999999989</c:v>
                </c:pt>
                <c:pt idx="25">
                  <c:v>58.121999999999908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13.443999999999983</c:v>
                </c:pt>
                <c:pt idx="1">
                  <c:v>15.888999999999998</c:v>
                </c:pt>
                <c:pt idx="2">
                  <c:v>15.122000000000009</c:v>
                </c:pt>
                <c:pt idx="3">
                  <c:v>15.766999999999978</c:v>
                </c:pt>
                <c:pt idx="4">
                  <c:v>16.199000000000005</c:v>
                </c:pt>
                <c:pt idx="5">
                  <c:v>16.378000000000053</c:v>
                </c:pt>
                <c:pt idx="6">
                  <c:v>14.778000000000024</c:v>
                </c:pt>
                <c:pt idx="7">
                  <c:v>17.160999999999994</c:v>
                </c:pt>
                <c:pt idx="8">
                  <c:v>15.745000000000012</c:v>
                </c:pt>
                <c:pt idx="9">
                  <c:v>15.499999999999991</c:v>
                </c:pt>
                <c:pt idx="10">
                  <c:v>15.238</c:v>
                </c:pt>
                <c:pt idx="11">
                  <c:v>15.803000000000029</c:v>
                </c:pt>
                <c:pt idx="12">
                  <c:v>16.025000000000016</c:v>
                </c:pt>
                <c:pt idx="13">
                  <c:v>16.333999999999971</c:v>
                </c:pt>
                <c:pt idx="14">
                  <c:v>16.616</c:v>
                </c:pt>
                <c:pt idx="15">
                  <c:v>16.740999999999978</c:v>
                </c:pt>
                <c:pt idx="16">
                  <c:v>16.943999999999985</c:v>
                </c:pt>
                <c:pt idx="17">
                  <c:v>17.114000000000058</c:v>
                </c:pt>
                <c:pt idx="18">
                  <c:v>17.286000000000001</c:v>
                </c:pt>
                <c:pt idx="19">
                  <c:v>17.45</c:v>
                </c:pt>
                <c:pt idx="20">
                  <c:v>17.625999999999998</c:v>
                </c:pt>
                <c:pt idx="21">
                  <c:v>17.808000000000021</c:v>
                </c:pt>
                <c:pt idx="22">
                  <c:v>17.994</c:v>
                </c:pt>
                <c:pt idx="23">
                  <c:v>18.180999999999997</c:v>
                </c:pt>
                <c:pt idx="24" formatCode="#,##0.00">
                  <c:v>18.369999999999973</c:v>
                </c:pt>
                <c:pt idx="25">
                  <c:v>18.560999999999986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15.073000000000031</c:v>
                </c:pt>
                <c:pt idx="1">
                  <c:v>14.773999999999994</c:v>
                </c:pt>
                <c:pt idx="2">
                  <c:v>15.818999999999983</c:v>
                </c:pt>
                <c:pt idx="3">
                  <c:v>18.649000000000044</c:v>
                </c:pt>
                <c:pt idx="4">
                  <c:v>17.742999999999999</c:v>
                </c:pt>
                <c:pt idx="5">
                  <c:v>19.171999999999986</c:v>
                </c:pt>
                <c:pt idx="6">
                  <c:v>16.044999999999948</c:v>
                </c:pt>
                <c:pt idx="7">
                  <c:v>17.38000000000001</c:v>
                </c:pt>
                <c:pt idx="8">
                  <c:v>16.700000000000024</c:v>
                </c:pt>
                <c:pt idx="9">
                  <c:v>17.374000000000027</c:v>
                </c:pt>
                <c:pt idx="10">
                  <c:v>16.819999999999986</c:v>
                </c:pt>
                <c:pt idx="11">
                  <c:v>16.401000000000042</c:v>
                </c:pt>
                <c:pt idx="12">
                  <c:v>16.13799999999998</c:v>
                </c:pt>
                <c:pt idx="13">
                  <c:v>16.129000000000016</c:v>
                </c:pt>
                <c:pt idx="14">
                  <c:v>16.139000000000021</c:v>
                </c:pt>
                <c:pt idx="15">
                  <c:v>16.111000000000011</c:v>
                </c:pt>
                <c:pt idx="16">
                  <c:v>16.076000000000008</c:v>
                </c:pt>
                <c:pt idx="17">
                  <c:v>16.044000000000029</c:v>
                </c:pt>
                <c:pt idx="18">
                  <c:v>16.016000000000034</c:v>
                </c:pt>
                <c:pt idx="19">
                  <c:v>15.994999999999983</c:v>
                </c:pt>
                <c:pt idx="20">
                  <c:v>15.982000000000001</c:v>
                </c:pt>
                <c:pt idx="21">
                  <c:v>15.975999999999955</c:v>
                </c:pt>
                <c:pt idx="22">
                  <c:v>15.972999999999999</c:v>
                </c:pt>
                <c:pt idx="23">
                  <c:v>15.972999999999992</c:v>
                </c:pt>
                <c:pt idx="24" formatCode="#,##0.00">
                  <c:v>15.975999999999988</c:v>
                </c:pt>
                <c:pt idx="25">
                  <c:v>15.983999999999984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19.851000000000059</c:v>
                </c:pt>
                <c:pt idx="1">
                  <c:v>18.202000000000041</c:v>
                </c:pt>
                <c:pt idx="2">
                  <c:v>17.786000000000033</c:v>
                </c:pt>
                <c:pt idx="3">
                  <c:v>16.900000000000002</c:v>
                </c:pt>
                <c:pt idx="4">
                  <c:v>17.461000000000027</c:v>
                </c:pt>
                <c:pt idx="5">
                  <c:v>16.752000000000013</c:v>
                </c:pt>
                <c:pt idx="6">
                  <c:v>15.796000000000003</c:v>
                </c:pt>
                <c:pt idx="7">
                  <c:v>15.22000000000001</c:v>
                </c:pt>
                <c:pt idx="8">
                  <c:v>15.571000000000012</c:v>
                </c:pt>
                <c:pt idx="9">
                  <c:v>14.27500000000005</c:v>
                </c:pt>
                <c:pt idx="10">
                  <c:v>14.543999999999974</c:v>
                </c:pt>
                <c:pt idx="11">
                  <c:v>14.763000000000005</c:v>
                </c:pt>
                <c:pt idx="12">
                  <c:v>15.012999999999996</c:v>
                </c:pt>
                <c:pt idx="13">
                  <c:v>15.08900000000005</c:v>
                </c:pt>
                <c:pt idx="14">
                  <c:v>15.213999999999992</c:v>
                </c:pt>
                <c:pt idx="15">
                  <c:v>15.201000000000011</c:v>
                </c:pt>
                <c:pt idx="16">
                  <c:v>15.177999999999995</c:v>
                </c:pt>
                <c:pt idx="17">
                  <c:v>15.154000000000002</c:v>
                </c:pt>
                <c:pt idx="18">
                  <c:v>15.131000000000023</c:v>
                </c:pt>
                <c:pt idx="19">
                  <c:v>15.106999999999982</c:v>
                </c:pt>
                <c:pt idx="20">
                  <c:v>15.083000000000013</c:v>
                </c:pt>
                <c:pt idx="21">
                  <c:v>15.05</c:v>
                </c:pt>
                <c:pt idx="22">
                  <c:v>15.016</c:v>
                </c:pt>
                <c:pt idx="23">
                  <c:v>14.984000000000005</c:v>
                </c:pt>
                <c:pt idx="24" formatCode="#,##0.00">
                  <c:v>14.950999999999993</c:v>
                </c:pt>
                <c:pt idx="25">
                  <c:v>14.920000000000011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41.129000000000019</c:v>
                </c:pt>
                <c:pt idx="1">
                  <c:v>41.633999999999922</c:v>
                </c:pt>
                <c:pt idx="2">
                  <c:v>42.046999999999983</c:v>
                </c:pt>
                <c:pt idx="3">
                  <c:v>44.409000000000049</c:v>
                </c:pt>
                <c:pt idx="4">
                  <c:v>44.435000000000045</c:v>
                </c:pt>
                <c:pt idx="5">
                  <c:v>48.921999999999983</c:v>
                </c:pt>
                <c:pt idx="6">
                  <c:v>48.256999999999927</c:v>
                </c:pt>
                <c:pt idx="7">
                  <c:v>49.295000000000108</c:v>
                </c:pt>
                <c:pt idx="8">
                  <c:v>49.00600000000005</c:v>
                </c:pt>
                <c:pt idx="9">
                  <c:v>50.999999999999893</c:v>
                </c:pt>
                <c:pt idx="10">
                  <c:v>49.099000000000039</c:v>
                </c:pt>
                <c:pt idx="11">
                  <c:v>48.748999999999988</c:v>
                </c:pt>
                <c:pt idx="12">
                  <c:v>48.461000000000112</c:v>
                </c:pt>
                <c:pt idx="13">
                  <c:v>48.474000000000096</c:v>
                </c:pt>
                <c:pt idx="14">
                  <c:v>48.577999999999953</c:v>
                </c:pt>
                <c:pt idx="15">
                  <c:v>48.762999999999977</c:v>
                </c:pt>
                <c:pt idx="16">
                  <c:v>48.864999999999974</c:v>
                </c:pt>
                <c:pt idx="17">
                  <c:v>48.967000000000048</c:v>
                </c:pt>
                <c:pt idx="18">
                  <c:v>49.074000000000076</c:v>
                </c:pt>
                <c:pt idx="19">
                  <c:v>49.193000000000026</c:v>
                </c:pt>
                <c:pt idx="20">
                  <c:v>49.355000000000089</c:v>
                </c:pt>
                <c:pt idx="21">
                  <c:v>49.514999999999958</c:v>
                </c:pt>
                <c:pt idx="22">
                  <c:v>49.669999999999973</c:v>
                </c:pt>
                <c:pt idx="23">
                  <c:v>49.826000000000022</c:v>
                </c:pt>
                <c:pt idx="24" formatCode="#,##0.00">
                  <c:v>49.982999999999961</c:v>
                </c:pt>
                <c:pt idx="25">
                  <c:v>50.139999999999951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46.314000000000057</c:v>
                </c:pt>
                <c:pt idx="1">
                  <c:v>45.073000000000036</c:v>
                </c:pt>
                <c:pt idx="2">
                  <c:v>45.323000000000043</c:v>
                </c:pt>
                <c:pt idx="3">
                  <c:v>45.318000000000055</c:v>
                </c:pt>
                <c:pt idx="4">
                  <c:v>43.296999999999947</c:v>
                </c:pt>
                <c:pt idx="5">
                  <c:v>47.61400000000004</c:v>
                </c:pt>
                <c:pt idx="6">
                  <c:v>49.085000000000022</c:v>
                </c:pt>
                <c:pt idx="7">
                  <c:v>49.186000000000007</c:v>
                </c:pt>
                <c:pt idx="8">
                  <c:v>50.327000000000055</c:v>
                </c:pt>
                <c:pt idx="9">
                  <c:v>52.552000000000021</c:v>
                </c:pt>
                <c:pt idx="10">
                  <c:v>52.095999999999989</c:v>
                </c:pt>
                <c:pt idx="11">
                  <c:v>52.738999999999876</c:v>
                </c:pt>
                <c:pt idx="12">
                  <c:v>53.188999999999965</c:v>
                </c:pt>
                <c:pt idx="13">
                  <c:v>53.512999999999934</c:v>
                </c:pt>
                <c:pt idx="14">
                  <c:v>53.949999999999989</c:v>
                </c:pt>
                <c:pt idx="15">
                  <c:v>54.21100000000002</c:v>
                </c:pt>
                <c:pt idx="16">
                  <c:v>54.355999999999973</c:v>
                </c:pt>
                <c:pt idx="17">
                  <c:v>54.461999999999875</c:v>
                </c:pt>
                <c:pt idx="18">
                  <c:v>54.553000000000011</c:v>
                </c:pt>
                <c:pt idx="19">
                  <c:v>54.636000000000081</c:v>
                </c:pt>
                <c:pt idx="20">
                  <c:v>54.710999999999935</c:v>
                </c:pt>
                <c:pt idx="21">
                  <c:v>54.778000000000077</c:v>
                </c:pt>
                <c:pt idx="22">
                  <c:v>54.838000000000008</c:v>
                </c:pt>
                <c:pt idx="23">
                  <c:v>54.898000000000032</c:v>
                </c:pt>
                <c:pt idx="24" formatCode="#,##0.00">
                  <c:v>54.960000000000086</c:v>
                </c:pt>
                <c:pt idx="25">
                  <c:v>55.022999999999961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11.208</c:v>
                </c:pt>
                <c:pt idx="1">
                  <c:v>11.11399999999999</c:v>
                </c:pt>
                <c:pt idx="2">
                  <c:v>11.115</c:v>
                </c:pt>
                <c:pt idx="3">
                  <c:v>10.27300000000001</c:v>
                </c:pt>
                <c:pt idx="4">
                  <c:v>10.936000000000011</c:v>
                </c:pt>
                <c:pt idx="5">
                  <c:v>10.994999999999989</c:v>
                </c:pt>
                <c:pt idx="6">
                  <c:v>11.160999999999987</c:v>
                </c:pt>
                <c:pt idx="7">
                  <c:v>11.941999999999997</c:v>
                </c:pt>
                <c:pt idx="8">
                  <c:v>13.693999999999999</c:v>
                </c:pt>
                <c:pt idx="9">
                  <c:v>14.596000000000013</c:v>
                </c:pt>
                <c:pt idx="10">
                  <c:v>14.10100000000001</c:v>
                </c:pt>
                <c:pt idx="11">
                  <c:v>13.975999999999985</c:v>
                </c:pt>
                <c:pt idx="12">
                  <c:v>13.883000000000001</c:v>
                </c:pt>
                <c:pt idx="13">
                  <c:v>14.015999999999977</c:v>
                </c:pt>
                <c:pt idx="14">
                  <c:v>14.331999999999994</c:v>
                </c:pt>
                <c:pt idx="15">
                  <c:v>14.503000000000021</c:v>
                </c:pt>
                <c:pt idx="16">
                  <c:v>14.636999999999972</c:v>
                </c:pt>
                <c:pt idx="17">
                  <c:v>14.744999999999976</c:v>
                </c:pt>
                <c:pt idx="18">
                  <c:v>14.836999999999993</c:v>
                </c:pt>
                <c:pt idx="19">
                  <c:v>14.921999999999992</c:v>
                </c:pt>
                <c:pt idx="20">
                  <c:v>15.009000000000004</c:v>
                </c:pt>
                <c:pt idx="21">
                  <c:v>15.092000000000013</c:v>
                </c:pt>
                <c:pt idx="22">
                  <c:v>15.175999999999995</c:v>
                </c:pt>
                <c:pt idx="23">
                  <c:v>15.254999999999999</c:v>
                </c:pt>
                <c:pt idx="24">
                  <c:v>15.337000000000014</c:v>
                </c:pt>
                <c:pt idx="25">
                  <c:v>15.418999999999986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31.073000000000025</c:v>
                </c:pt>
                <c:pt idx="1">
                  <c:v>29.062999999999988</c:v>
                </c:pt>
                <c:pt idx="2">
                  <c:v>30.418999999999969</c:v>
                </c:pt>
                <c:pt idx="3">
                  <c:v>28.642000000000056</c:v>
                </c:pt>
                <c:pt idx="4">
                  <c:v>27.618000000000031</c:v>
                </c:pt>
                <c:pt idx="5">
                  <c:v>27.571999999999953</c:v>
                </c:pt>
                <c:pt idx="6">
                  <c:v>28.911999999999999</c:v>
                </c:pt>
                <c:pt idx="7">
                  <c:v>30.27299999999995</c:v>
                </c:pt>
                <c:pt idx="8">
                  <c:v>26.934999999999988</c:v>
                </c:pt>
                <c:pt idx="9">
                  <c:v>29.580999999999985</c:v>
                </c:pt>
                <c:pt idx="10">
                  <c:v>28.742000000000001</c:v>
                </c:pt>
                <c:pt idx="11">
                  <c:v>29.100000000000044</c:v>
                </c:pt>
                <c:pt idx="12">
                  <c:v>28.746000000000002</c:v>
                </c:pt>
                <c:pt idx="13">
                  <c:v>28.421000000000042</c:v>
                </c:pt>
                <c:pt idx="14">
                  <c:v>28.22800000000003</c:v>
                </c:pt>
                <c:pt idx="15">
                  <c:v>27.90899999999997</c:v>
                </c:pt>
                <c:pt idx="16">
                  <c:v>27.558999999999969</c:v>
                </c:pt>
                <c:pt idx="17">
                  <c:v>27.209999999999997</c:v>
                </c:pt>
                <c:pt idx="18">
                  <c:v>26.876999999999967</c:v>
                </c:pt>
                <c:pt idx="19">
                  <c:v>26.560000000000052</c:v>
                </c:pt>
                <c:pt idx="20">
                  <c:v>26.283999999999946</c:v>
                </c:pt>
                <c:pt idx="21">
                  <c:v>26.009000000000029</c:v>
                </c:pt>
                <c:pt idx="22">
                  <c:v>25.746000000000006</c:v>
                </c:pt>
                <c:pt idx="23">
                  <c:v>25.493000000000038</c:v>
                </c:pt>
                <c:pt idx="24">
                  <c:v>25.250999999999987</c:v>
                </c:pt>
                <c:pt idx="25">
                  <c:v>25.022000000000059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32.250999999999969</c:v>
                </c:pt>
                <c:pt idx="1">
                  <c:v>29.561000000000035</c:v>
                </c:pt>
                <c:pt idx="2">
                  <c:v>27.672000000000043</c:v>
                </c:pt>
                <c:pt idx="3">
                  <c:v>28.011000000000045</c:v>
                </c:pt>
                <c:pt idx="4">
                  <c:v>27.111999999999949</c:v>
                </c:pt>
                <c:pt idx="5">
                  <c:v>26.946000000000087</c:v>
                </c:pt>
                <c:pt idx="6">
                  <c:v>32.997</c:v>
                </c:pt>
                <c:pt idx="7">
                  <c:v>36.908999999999992</c:v>
                </c:pt>
                <c:pt idx="8">
                  <c:v>30.803000000000058</c:v>
                </c:pt>
                <c:pt idx="9">
                  <c:v>32.304000000000009</c:v>
                </c:pt>
                <c:pt idx="10">
                  <c:v>33.222999999999935</c:v>
                </c:pt>
                <c:pt idx="11">
                  <c:v>32.906000000000006</c:v>
                </c:pt>
                <c:pt idx="12">
                  <c:v>33.326999999999948</c:v>
                </c:pt>
                <c:pt idx="13">
                  <c:v>34.289999999999949</c:v>
                </c:pt>
                <c:pt idx="14">
                  <c:v>35.025000000000027</c:v>
                </c:pt>
                <c:pt idx="15">
                  <c:v>35.34000000000011</c:v>
                </c:pt>
                <c:pt idx="16">
                  <c:v>35.619000000000021</c:v>
                </c:pt>
                <c:pt idx="17">
                  <c:v>35.824999999999953</c:v>
                </c:pt>
                <c:pt idx="18">
                  <c:v>36.068999999999996</c:v>
                </c:pt>
                <c:pt idx="19">
                  <c:v>36.296999999999976</c:v>
                </c:pt>
                <c:pt idx="20">
                  <c:v>36.566000000000088</c:v>
                </c:pt>
                <c:pt idx="21">
                  <c:v>36.843000000000046</c:v>
                </c:pt>
                <c:pt idx="22">
                  <c:v>37.129000000000069</c:v>
                </c:pt>
                <c:pt idx="23">
                  <c:v>37.422000000000033</c:v>
                </c:pt>
                <c:pt idx="24" formatCode="#,##0.00">
                  <c:v>37.718999999999987</c:v>
                </c:pt>
                <c:pt idx="25">
                  <c:v>38.020000000000017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129.946</c:v>
                </c:pt>
                <c:pt idx="1">
                  <c:v>135.93900000000019</c:v>
                </c:pt>
                <c:pt idx="2">
                  <c:v>140.0419999999998</c:v>
                </c:pt>
                <c:pt idx="3">
                  <c:v>135.1039999999997</c:v>
                </c:pt>
                <c:pt idx="4">
                  <c:v>139.08800000000011</c:v>
                </c:pt>
                <c:pt idx="5">
                  <c:v>138.27799999999993</c:v>
                </c:pt>
                <c:pt idx="6">
                  <c:v>147.5570000000001</c:v>
                </c:pt>
                <c:pt idx="7">
                  <c:v>141.69000000000017</c:v>
                </c:pt>
                <c:pt idx="8">
                  <c:v>146.59299999999985</c:v>
                </c:pt>
                <c:pt idx="9">
                  <c:v>148.10399999999998</c:v>
                </c:pt>
                <c:pt idx="10">
                  <c:v>144.75199999999967</c:v>
                </c:pt>
                <c:pt idx="11">
                  <c:v>144.83099999999993</c:v>
                </c:pt>
                <c:pt idx="12">
                  <c:v>145.52099999999979</c:v>
                </c:pt>
                <c:pt idx="13">
                  <c:v>146.42699999999996</c:v>
                </c:pt>
                <c:pt idx="14">
                  <c:v>147.47299999999996</c:v>
                </c:pt>
                <c:pt idx="15">
                  <c:v>148.30799999999994</c:v>
                </c:pt>
                <c:pt idx="16">
                  <c:v>148.96500000000015</c:v>
                </c:pt>
                <c:pt idx="17">
                  <c:v>149.55199999999999</c:v>
                </c:pt>
                <c:pt idx="18">
                  <c:v>150.09700000000004</c:v>
                </c:pt>
                <c:pt idx="19">
                  <c:v>150.62200000000013</c:v>
                </c:pt>
                <c:pt idx="20">
                  <c:v>151.16200000000023</c:v>
                </c:pt>
                <c:pt idx="21">
                  <c:v>151.68699999999964</c:v>
                </c:pt>
                <c:pt idx="22">
                  <c:v>152.19399999999987</c:v>
                </c:pt>
                <c:pt idx="23">
                  <c:v>152.71399999999983</c:v>
                </c:pt>
                <c:pt idx="24">
                  <c:v>153.21599999999998</c:v>
                </c:pt>
                <c:pt idx="25">
                  <c:v>153.70799999999986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207.14099999999991</c:v>
                </c:pt>
                <c:pt idx="1">
                  <c:v>213.60700000000008</c:v>
                </c:pt>
                <c:pt idx="2">
                  <c:v>221.06700000000006</c:v>
                </c:pt>
                <c:pt idx="3">
                  <c:v>225.58299999999991</c:v>
                </c:pt>
                <c:pt idx="4">
                  <c:v>232.26599999999996</c:v>
                </c:pt>
                <c:pt idx="5">
                  <c:v>237.21999999999994</c:v>
                </c:pt>
                <c:pt idx="6">
                  <c:v>247.80099999999948</c:v>
                </c:pt>
                <c:pt idx="7">
                  <c:v>241.52599999999956</c:v>
                </c:pt>
                <c:pt idx="8">
                  <c:v>236.12800000000018</c:v>
                </c:pt>
                <c:pt idx="9">
                  <c:v>253.46900000000014</c:v>
                </c:pt>
                <c:pt idx="10">
                  <c:v>244.32400000000013</c:v>
                </c:pt>
                <c:pt idx="11">
                  <c:v>248.34499999999989</c:v>
                </c:pt>
                <c:pt idx="12">
                  <c:v>250.07699999999986</c:v>
                </c:pt>
                <c:pt idx="13">
                  <c:v>252.48600000000002</c:v>
                </c:pt>
                <c:pt idx="14">
                  <c:v>254.92700000000025</c:v>
                </c:pt>
                <c:pt idx="15">
                  <c:v>256.84999999999985</c:v>
                </c:pt>
                <c:pt idx="16">
                  <c:v>258.82500000000022</c:v>
                </c:pt>
                <c:pt idx="17">
                  <c:v>260.68200000000019</c:v>
                </c:pt>
                <c:pt idx="18">
                  <c:v>262.52200000000005</c:v>
                </c:pt>
                <c:pt idx="19">
                  <c:v>264.3730000000001</c:v>
                </c:pt>
                <c:pt idx="20">
                  <c:v>266.31500000000028</c:v>
                </c:pt>
                <c:pt idx="21">
                  <c:v>268.2240000000005</c:v>
                </c:pt>
                <c:pt idx="22">
                  <c:v>270.12900000000013</c:v>
                </c:pt>
                <c:pt idx="23">
                  <c:v>272.01199999999994</c:v>
                </c:pt>
                <c:pt idx="24">
                  <c:v>273.86500000000012</c:v>
                </c:pt>
                <c:pt idx="25">
                  <c:v>275.69500000000011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107.29400000000012</c:v>
                </c:pt>
                <c:pt idx="1">
                  <c:v>104.90899999999999</c:v>
                </c:pt>
                <c:pt idx="2">
                  <c:v>105.15600000000006</c:v>
                </c:pt>
                <c:pt idx="3">
                  <c:v>106.62700000000011</c:v>
                </c:pt>
                <c:pt idx="4">
                  <c:v>105.19300000000001</c:v>
                </c:pt>
                <c:pt idx="5">
                  <c:v>113.28800000000004</c:v>
                </c:pt>
                <c:pt idx="6">
                  <c:v>113.13799999999995</c:v>
                </c:pt>
                <c:pt idx="7">
                  <c:v>113.70100000000012</c:v>
                </c:pt>
                <c:pt idx="8">
                  <c:v>114.90400000000011</c:v>
                </c:pt>
                <c:pt idx="9">
                  <c:v>117.82699999999997</c:v>
                </c:pt>
                <c:pt idx="10">
                  <c:v>115.739</c:v>
                </c:pt>
                <c:pt idx="11">
                  <c:v>116.25099999999986</c:v>
                </c:pt>
                <c:pt idx="12">
                  <c:v>116.66300000000007</c:v>
                </c:pt>
                <c:pt idx="13">
                  <c:v>117.07600000000008</c:v>
                </c:pt>
                <c:pt idx="14">
                  <c:v>117.74199999999993</c:v>
                </c:pt>
                <c:pt idx="15">
                  <c:v>118.17500000000001</c:v>
                </c:pt>
                <c:pt idx="16">
                  <c:v>118.39899999999994</c:v>
                </c:pt>
                <c:pt idx="17">
                  <c:v>118.58299999999993</c:v>
                </c:pt>
                <c:pt idx="18">
                  <c:v>118.75800000000011</c:v>
                </c:pt>
                <c:pt idx="19">
                  <c:v>118.93600000000009</c:v>
                </c:pt>
                <c:pt idx="20">
                  <c:v>119.14900000000003</c:v>
                </c:pt>
                <c:pt idx="21">
                  <c:v>119.34300000000003</c:v>
                </c:pt>
                <c:pt idx="22">
                  <c:v>119.52399999999999</c:v>
                </c:pt>
                <c:pt idx="23">
                  <c:v>119.70800000000006</c:v>
                </c:pt>
                <c:pt idx="24">
                  <c:v>119.89400000000003</c:v>
                </c:pt>
                <c:pt idx="25">
                  <c:v>120.08299999999991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20.438066819532427</c:v>
                </c:pt>
                <c:pt idx="1">
                  <c:v>19.9247350145727</c:v>
                </c:pt>
                <c:pt idx="2">
                  <c:v>19.123110708387799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42.796396890486896</c:v>
                </c:pt>
                <c:pt idx="1">
                  <c:v>42.060938471046605</c:v>
                </c:pt>
                <c:pt idx="2">
                  <c:v>43.904182996335706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24.946463912076322</c:v>
                </c:pt>
                <c:pt idx="1">
                  <c:v>24.91938968566707</c:v>
                </c:pt>
                <c:pt idx="2">
                  <c:v>24.477861985167522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4.8612752323204784</c:v>
                </c:pt>
                <c:pt idx="1">
                  <c:v>5.7194158528166605</c:v>
                </c:pt>
                <c:pt idx="2">
                  <c:v>6.0546511090904209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4.9742106696927024</c:v>
                </c:pt>
                <c:pt idx="1">
                  <c:v>4.9480013978766761</c:v>
                </c:pt>
                <c:pt idx="2">
                  <c:v>3.9847311954671434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1.9835864758911685</c:v>
                </c:pt>
                <c:pt idx="1">
                  <c:v>2.4275195780202856</c:v>
                </c:pt>
                <c:pt idx="2">
                  <c:v>2.4554620055514222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2.450999999999965</c:v>
                </c:pt>
                <c:pt idx="1">
                  <c:v>7.1040000000001839</c:v>
                </c:pt>
                <c:pt idx="2">
                  <c:v>6.4739999999997337</c:v>
                </c:pt>
                <c:pt idx="3">
                  <c:v>6.2769999999998483</c:v>
                </c:pt>
                <c:pt idx="4">
                  <c:v>1.1700000000000479</c:v>
                </c:pt>
                <c:pt idx="5">
                  <c:v>3.1060000000000212</c:v>
                </c:pt>
                <c:pt idx="7">
                  <c:v>26.581999999999766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4.3439999999999088</c:v>
                </c:pt>
                <c:pt idx="1">
                  <c:v>31.370999999999981</c:v>
                </c:pt>
                <c:pt idx="2">
                  <c:v>8.9560000000001878</c:v>
                </c:pt>
                <c:pt idx="3">
                  <c:v>4.7970000000000823</c:v>
                </c:pt>
                <c:pt idx="4">
                  <c:v>-3.719999999999942</c:v>
                </c:pt>
                <c:pt idx="5">
                  <c:v>1.3179999999999765</c:v>
                </c:pt>
                <c:pt idx="7">
                  <c:v>47.066000000000194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0.52075022441306906</c:v>
                </c:pt>
                <c:pt idx="2">
                  <c:v>-7.8948948202262059E-2</c:v>
                </c:pt>
                <c:pt idx="3">
                  <c:v>-1.5524998637371556</c:v>
                </c:pt>
                <c:pt idx="4">
                  <c:v>-0.21523895940269711</c:v>
                </c:pt>
                <c:pt idx="6">
                  <c:v>0.51626798091335413</c:v>
                </c:pt>
                <c:pt idx="7">
                  <c:v>1.4837923704185796</c:v>
                </c:pt>
                <c:pt idx="8">
                  <c:v>0.8232820300162258</c:v>
                </c:pt>
                <c:pt idx="10">
                  <c:v>2.5379353351882461</c:v>
                </c:pt>
                <c:pt idx="11">
                  <c:v>-0.81193547402418353</c:v>
                </c:pt>
                <c:pt idx="12">
                  <c:v>7.6485956677085909E-2</c:v>
                </c:pt>
                <c:pt idx="14">
                  <c:v>-0.99416077463557739</c:v>
                </c:pt>
                <c:pt idx="15">
                  <c:v>0.40739332686254848</c:v>
                </c:pt>
                <c:pt idx="16">
                  <c:v>1.0242008112373524</c:v>
                </c:pt>
                <c:pt idx="17">
                  <c:v>0.8377633853871469</c:v>
                </c:pt>
                <c:pt idx="19">
                  <c:v>0.46917344160899432</c:v>
                </c:pt>
                <c:pt idx="20">
                  <c:v>-0.11355858047571443</c:v>
                </c:pt>
                <c:pt idx="21">
                  <c:v>-2.9531601017829257E-2</c:v>
                </c:pt>
                <c:pt idx="22">
                  <c:v>1.7225920094309677</c:v>
                </c:pt>
                <c:pt idx="23">
                  <c:v>0.25596673765104772</c:v>
                </c:pt>
                <c:pt idx="25">
                  <c:v>-1.4812601734751518</c:v>
                </c:pt>
                <c:pt idx="26">
                  <c:v>-1.0880362672037736</c:v>
                </c:pt>
                <c:pt idx="27">
                  <c:v>-1.1662408342421937</c:v>
                </c:pt>
                <c:pt idx="29">
                  <c:v>0.12971491222943943</c:v>
                </c:pt>
                <c:pt idx="30">
                  <c:v>0.74714733971812386</c:v>
                </c:pt>
                <c:pt idx="31">
                  <c:v>2.2575206196608466</c:v>
                </c:pt>
                <c:pt idx="32">
                  <c:v>0.39976086152093693</c:v>
                </c:pt>
                <c:pt idx="33">
                  <c:v>-8.507817993282929E-2</c:v>
                </c:pt>
                <c:pt idx="34">
                  <c:v>0.42341072459892715</c:v>
                </c:pt>
                <c:pt idx="36">
                  <c:v>1.548338784261083</c:v>
                </c:pt>
                <c:pt idx="37">
                  <c:v>0.76028413286324259</c:v>
                </c:pt>
                <c:pt idx="38">
                  <c:v>0.71919176330084156</c:v>
                </c:pt>
                <c:pt idx="39">
                  <c:v>1.2233291838567917</c:v>
                </c:pt>
                <c:pt idx="40">
                  <c:v>1.1840927109147747</c:v>
                </c:pt>
                <c:pt idx="42">
                  <c:v>2.63331880189972</c:v>
                </c:pt>
                <c:pt idx="43">
                  <c:v>0.2709807177478929</c:v>
                </c:pt>
                <c:pt idx="44">
                  <c:v>0.99076523299543862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0.94123530379766063</c:v>
                </c:pt>
                <c:pt idx="2">
                  <c:v>-0.68713021478561398</c:v>
                </c:pt>
                <c:pt idx="3">
                  <c:v>-4.340918190590493</c:v>
                </c:pt>
                <c:pt idx="4">
                  <c:v>-1.0973530737321102</c:v>
                </c:pt>
                <c:pt idx="6">
                  <c:v>-1.8505907275984779</c:v>
                </c:pt>
                <c:pt idx="7">
                  <c:v>-2.6411799054505969</c:v>
                </c:pt>
                <c:pt idx="8">
                  <c:v>-2.0941405713348904</c:v>
                </c:pt>
                <c:pt idx="10">
                  <c:v>1.9010295195422744</c:v>
                </c:pt>
                <c:pt idx="11">
                  <c:v>-0.62718622799983192</c:v>
                </c:pt>
                <c:pt idx="12">
                  <c:v>-9.8943588549427197E-2</c:v>
                </c:pt>
                <c:pt idx="14">
                  <c:v>1.0547678575040687</c:v>
                </c:pt>
                <c:pt idx="15">
                  <c:v>-0.94529281520782105</c:v>
                </c:pt>
                <c:pt idx="16">
                  <c:v>0.78717135123338444</c:v>
                </c:pt>
                <c:pt idx="17">
                  <c:v>0.3000828029375624</c:v>
                </c:pt>
                <c:pt idx="19">
                  <c:v>-2.8681096739096468</c:v>
                </c:pt>
                <c:pt idx="20">
                  <c:v>-2.2815757726072916</c:v>
                </c:pt>
                <c:pt idx="21">
                  <c:v>-2.3610525636345137</c:v>
                </c:pt>
                <c:pt idx="22">
                  <c:v>-1.9430615094426451</c:v>
                </c:pt>
                <c:pt idx="23">
                  <c:v>-2.4170891350462242</c:v>
                </c:pt>
                <c:pt idx="25">
                  <c:v>-2.5250587809544922</c:v>
                </c:pt>
                <c:pt idx="26">
                  <c:v>8.9281097652071928E-2</c:v>
                </c:pt>
                <c:pt idx="27">
                  <c:v>-0.47693244774705823</c:v>
                </c:pt>
                <c:pt idx="29">
                  <c:v>1.7973976709192652</c:v>
                </c:pt>
                <c:pt idx="30">
                  <c:v>0.50026541411312131</c:v>
                </c:pt>
                <c:pt idx="31">
                  <c:v>-0.40304859380564384</c:v>
                </c:pt>
                <c:pt idx="32">
                  <c:v>4.0181328309098374</c:v>
                </c:pt>
                <c:pt idx="33">
                  <c:v>4.3412694923440798</c:v>
                </c:pt>
                <c:pt idx="34">
                  <c:v>1.9825233250039043</c:v>
                </c:pt>
                <c:pt idx="36">
                  <c:v>3.8716974802113224</c:v>
                </c:pt>
                <c:pt idx="37">
                  <c:v>1.9856313778355172</c:v>
                </c:pt>
                <c:pt idx="38">
                  <c:v>4.4316019418174868</c:v>
                </c:pt>
                <c:pt idx="39">
                  <c:v>2.7495171906224414</c:v>
                </c:pt>
                <c:pt idx="40">
                  <c:v>3.1630015648010268</c:v>
                </c:pt>
                <c:pt idx="42">
                  <c:v>1.085755486522566</c:v>
                </c:pt>
                <c:pt idx="43">
                  <c:v>3.2776196552281034</c:v>
                </c:pt>
                <c:pt idx="44">
                  <c:v>2.6554640102539828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8.2518321421308514</c:v>
                </c:pt>
                <c:pt idx="1">
                  <c:v>1.0822202920700832</c:v>
                </c:pt>
                <c:pt idx="2">
                  <c:v>7.3779081402694686</c:v>
                </c:pt>
                <c:pt idx="3">
                  <c:v>3.814453004530769</c:v>
                </c:pt>
                <c:pt idx="4">
                  <c:v>2.4167544775645169</c:v>
                </c:pt>
                <c:pt idx="5">
                  <c:v>7.9397950312044117</c:v>
                </c:pt>
                <c:pt idx="6">
                  <c:v>2.6741397406289344</c:v>
                </c:pt>
                <c:pt idx="7">
                  <c:v>1.528502580227487</c:v>
                </c:pt>
                <c:pt idx="8">
                  <c:v>-0.13706921850916665</c:v>
                </c:pt>
                <c:pt idx="9">
                  <c:v>0.35578855236324891</c:v>
                </c:pt>
                <c:pt idx="10">
                  <c:v>3.4810209241840084</c:v>
                </c:pt>
                <c:pt idx="11">
                  <c:v>0.20364302507795884</c:v>
                </c:pt>
                <c:pt idx="12">
                  <c:v>-1.5926300542145313</c:v>
                </c:pt>
                <c:pt idx="13">
                  <c:v>-0.4334690077200607</c:v>
                </c:pt>
                <c:pt idx="14">
                  <c:v>-2.1649986394123104</c:v>
                </c:pt>
                <c:pt idx="15">
                  <c:v>-1.4230498551794746</c:v>
                </c:pt>
                <c:pt idx="16">
                  <c:v>-1.5372671328841996</c:v>
                </c:pt>
                <c:pt idx="17">
                  <c:v>1.3163666570789232</c:v>
                </c:pt>
                <c:pt idx="18">
                  <c:v>-0.6355197794919949</c:v>
                </c:pt>
                <c:pt idx="19">
                  <c:v>3.1875411233062256E-2</c:v>
                </c:pt>
                <c:pt idx="20">
                  <c:v>-1.0919223363593673</c:v>
                </c:pt>
                <c:pt idx="21">
                  <c:v>0.87412148759938368</c:v>
                </c:pt>
                <c:pt idx="22">
                  <c:v>-1.0053796316720893</c:v>
                </c:pt>
                <c:pt idx="23">
                  <c:v>-1.5817015683762996</c:v>
                </c:pt>
                <c:pt idx="24">
                  <c:v>-1.4056180408105465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2.295488115145119</c:v>
                </c:pt>
                <c:pt idx="1">
                  <c:v>9.8170549250850243</c:v>
                </c:pt>
                <c:pt idx="2">
                  <c:v>11.639242643557509</c:v>
                </c:pt>
                <c:pt idx="3">
                  <c:v>2.2208069457632291</c:v>
                </c:pt>
                <c:pt idx="4">
                  <c:v>3.1055488586993185</c:v>
                </c:pt>
                <c:pt idx="5">
                  <c:v>11.896702075358284</c:v>
                </c:pt>
                <c:pt idx="6">
                  <c:v>-0.1772174707781673</c:v>
                </c:pt>
                <c:pt idx="7">
                  <c:v>0.52724206859696388</c:v>
                </c:pt>
                <c:pt idx="8">
                  <c:v>2.6727083322300889</c:v>
                </c:pt>
                <c:pt idx="9">
                  <c:v>1.7055469863336068</c:v>
                </c:pt>
                <c:pt idx="10">
                  <c:v>0.80203533518412939</c:v>
                </c:pt>
                <c:pt idx="11">
                  <c:v>-6.9225132388022317</c:v>
                </c:pt>
                <c:pt idx="12">
                  <c:v>-2.3416674924771979</c:v>
                </c:pt>
                <c:pt idx="13">
                  <c:v>1.2278537390806701</c:v>
                </c:pt>
                <c:pt idx="14">
                  <c:v>-7.5419563734410389E-2</c:v>
                </c:pt>
                <c:pt idx="15">
                  <c:v>-0.19659637122366114</c:v>
                </c:pt>
                <c:pt idx="16">
                  <c:v>0.7139120075664156</c:v>
                </c:pt>
                <c:pt idx="17">
                  <c:v>5.6545988387430199</c:v>
                </c:pt>
                <c:pt idx="18">
                  <c:v>0.82169549472380332</c:v>
                </c:pt>
                <c:pt idx="19">
                  <c:v>-8.6801980519210842E-2</c:v>
                </c:pt>
                <c:pt idx="20">
                  <c:v>-3.9328633658362762</c:v>
                </c:pt>
                <c:pt idx="21">
                  <c:v>4.4391673972788048</c:v>
                </c:pt>
                <c:pt idx="22">
                  <c:v>1.7357896473401153</c:v>
                </c:pt>
                <c:pt idx="23">
                  <c:v>1.2974305605169434</c:v>
                </c:pt>
                <c:pt idx="24">
                  <c:v>-1.1835508668939996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9.3340524342009275</c:v>
                </c:pt>
                <c:pt idx="1">
                  <c:v>21.548910653569166</c:v>
                </c:pt>
                <c:pt idx="2">
                  <c:v>7.9023825788945175</c:v>
                </c:pt>
                <c:pt idx="3">
                  <c:v>-1.3889870291365725</c:v>
                </c:pt>
                <c:pt idx="4">
                  <c:v>-5.5587846351960408</c:v>
                </c:pt>
                <c:pt idx="5">
                  <c:v>0.71272228881998956</c:v>
                </c:pt>
                <c:pt idx="6">
                  <c:v>-0.2178008487599854</c:v>
                </c:pt>
                <c:pt idx="7">
                  <c:v>-2.587081200048388</c:v>
                </c:pt>
                <c:pt idx="8">
                  <c:v>-3.1634142423436984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12.112543040230136</c:v>
                </c:pt>
                <c:pt idx="1">
                  <c:v>28.862300523378337</c:v>
                </c:pt>
                <c:pt idx="2">
                  <c:v>5.5303152515666198</c:v>
                </c:pt>
                <c:pt idx="3">
                  <c:v>-9.2641807312794242</c:v>
                </c:pt>
                <c:pt idx="4">
                  <c:v>1.6697498116890159</c:v>
                </c:pt>
                <c:pt idx="5">
                  <c:v>6.3894923529476202</c:v>
                </c:pt>
                <c:pt idx="6">
                  <c:v>0.50630403144252512</c:v>
                </c:pt>
                <c:pt idx="7">
                  <c:v>3.0332202078570596</c:v>
                </c:pt>
                <c:pt idx="8">
                  <c:v>-1.7737444878314577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39.070521384981866</c:v>
                </c:pt>
                <c:pt idx="1">
                  <c:v>43.181910102417127</c:v>
                </c:pt>
                <c:pt idx="2">
                  <c:v>44.714725803076242</c:v>
                </c:pt>
                <c:pt idx="3">
                  <c:v>45.88513664835574</c:v>
                </c:pt>
                <c:pt idx="4">
                  <c:v>44.699085198472872</c:v>
                </c:pt>
                <c:pt idx="5">
                  <c:v>47.158260793428198</c:v>
                </c:pt>
                <c:pt idx="6">
                  <c:v>52.315045973597073</c:v>
                </c:pt>
                <c:pt idx="7">
                  <c:v>52.140631010458556</c:v>
                </c:pt>
                <c:pt idx="8">
                  <c:v>51.515149975659256</c:v>
                </c:pt>
                <c:pt idx="9">
                  <c:v>55.597851849898895</c:v>
                </c:pt>
                <c:pt idx="10">
                  <c:v>55.410092935559049</c:v>
                </c:pt>
                <c:pt idx="11">
                  <c:v>50.252896573007554</c:v>
                </c:pt>
                <c:pt idx="12">
                  <c:v>50.780440117079941</c:v>
                </c:pt>
                <c:pt idx="13">
                  <c:v>51.467905332295459</c:v>
                </c:pt>
                <c:pt idx="14">
                  <c:v>52.161083244319819</c:v>
                </c:pt>
                <c:pt idx="15">
                  <c:v>52.695671702765807</c:v>
                </c:pt>
                <c:pt idx="16">
                  <c:v>53.202381456676797</c:v>
                </c:pt>
                <c:pt idx="17">
                  <c:v>53.686066728929731</c:v>
                </c:pt>
                <c:pt idx="18">
                  <c:v>54.178099085710464</c:v>
                </c:pt>
                <c:pt idx="19">
                  <c:v>54.662102058801317</c:v>
                </c:pt>
                <c:pt idx="20">
                  <c:v>55.168944277893758</c:v>
                </c:pt>
                <c:pt idx="21">
                  <c:v>55.664631807267938</c:v>
                </c:pt>
                <c:pt idx="22">
                  <c:v>56.174340649059197</c:v>
                </c:pt>
                <c:pt idx="23">
                  <c:v>56.670216891178242</c:v>
                </c:pt>
                <c:pt idx="24">
                  <c:v>57.19842075718843</c:v>
                </c:pt>
                <c:pt idx="25">
                  <c:v>57.705581050704168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15.218321987143693</c:v>
                </c:pt>
                <c:pt idx="1">
                  <c:v>17.309074579326062</c:v>
                </c:pt>
                <c:pt idx="2">
                  <c:v>18.125019711939046</c:v>
                </c:pt>
                <c:pt idx="3">
                  <c:v>18.722267557470378</c:v>
                </c:pt>
                <c:pt idx="4">
                  <c:v>20.298931083086817</c:v>
                </c:pt>
                <c:pt idx="5">
                  <c:v>19.506666888889249</c:v>
                </c:pt>
                <c:pt idx="6">
                  <c:v>18.853760887339075</c:v>
                </c:pt>
                <c:pt idx="7">
                  <c:v>19.680190180286193</c:v>
                </c:pt>
                <c:pt idx="8">
                  <c:v>20.010375057090858</c:v>
                </c:pt>
                <c:pt idx="9">
                  <c:v>21.032804282535228</c:v>
                </c:pt>
                <c:pt idx="10">
                  <c:v>20.588887180959333</c:v>
                </c:pt>
                <c:pt idx="11">
                  <c:v>24.293949786834521</c:v>
                </c:pt>
                <c:pt idx="12">
                  <c:v>24.745376360748594</c:v>
                </c:pt>
                <c:pt idx="13">
                  <c:v>25.237944540456049</c:v>
                </c:pt>
                <c:pt idx="14">
                  <c:v>25.754569430893344</c:v>
                </c:pt>
                <c:pt idx="15">
                  <c:v>26.196169837473477</c:v>
                </c:pt>
                <c:pt idx="16">
                  <c:v>26.627350727385682</c:v>
                </c:pt>
                <c:pt idx="17">
                  <c:v>27.052024740101874</c:v>
                </c:pt>
                <c:pt idx="18">
                  <c:v>27.459025009816063</c:v>
                </c:pt>
                <c:pt idx="19">
                  <c:v>27.86260918847772</c:v>
                </c:pt>
                <c:pt idx="20">
                  <c:v>28.278916755990796</c:v>
                </c:pt>
                <c:pt idx="21">
                  <c:v>28.69073877702716</c:v>
                </c:pt>
                <c:pt idx="22">
                  <c:v>29.112581954653923</c:v>
                </c:pt>
                <c:pt idx="23">
                  <c:v>29.524491008533673</c:v>
                </c:pt>
                <c:pt idx="24">
                  <c:v>29.962535787858123</c:v>
                </c:pt>
                <c:pt idx="25">
                  <c:v>30.405942106044357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45.296406480405835</c:v>
                </c:pt>
                <c:pt idx="1">
                  <c:v>45.425420618152593</c:v>
                </c:pt>
                <c:pt idx="2">
                  <c:v>46.110008543016363</c:v>
                </c:pt>
                <c:pt idx="3">
                  <c:v>47.048134049206993</c:v>
                </c:pt>
                <c:pt idx="4">
                  <c:v>49.718198290746322</c:v>
                </c:pt>
                <c:pt idx="5">
                  <c:v>50.795794387453526</c:v>
                </c:pt>
                <c:pt idx="6">
                  <c:v>54.652629492038237</c:v>
                </c:pt>
                <c:pt idx="7">
                  <c:v>51.09403312688638</c:v>
                </c:pt>
                <c:pt idx="8">
                  <c:v>52.208557936263304</c:v>
                </c:pt>
                <c:pt idx="9">
                  <c:v>56.907111895135927</c:v>
                </c:pt>
                <c:pt idx="10">
                  <c:v>58.173702527722995</c:v>
                </c:pt>
                <c:pt idx="11">
                  <c:v>59.547784764019411</c:v>
                </c:pt>
                <c:pt idx="12">
                  <c:v>60.194828597389936</c:v>
                </c:pt>
                <c:pt idx="13">
                  <c:v>61.092259680136955</c:v>
                </c:pt>
                <c:pt idx="14">
                  <c:v>62.00928784776675</c:v>
                </c:pt>
                <c:pt idx="15">
                  <c:v>62.746580599514665</c:v>
                </c:pt>
                <c:pt idx="16">
                  <c:v>63.463630695848614</c:v>
                </c:pt>
                <c:pt idx="17">
                  <c:v>64.166178218661116</c:v>
                </c:pt>
                <c:pt idx="18">
                  <c:v>64.868465948256869</c:v>
                </c:pt>
                <c:pt idx="19">
                  <c:v>65.545065080004846</c:v>
                </c:pt>
                <c:pt idx="20">
                  <c:v>66.255281370503567</c:v>
                </c:pt>
                <c:pt idx="21">
                  <c:v>66.969547007602628</c:v>
                </c:pt>
                <c:pt idx="22">
                  <c:v>67.698184014560724</c:v>
                </c:pt>
                <c:pt idx="23">
                  <c:v>68.40468923585729</c:v>
                </c:pt>
                <c:pt idx="24">
                  <c:v>69.127206150775621</c:v>
                </c:pt>
                <c:pt idx="25">
                  <c:v>69.812945171280504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14.427713477446948</c:v>
                </c:pt>
                <c:pt idx="1">
                  <c:v>15.094911157904745</c:v>
                </c:pt>
                <c:pt idx="2">
                  <c:v>15.864927736170015</c:v>
                </c:pt>
                <c:pt idx="3">
                  <c:v>15.707006329144766</c:v>
                </c:pt>
                <c:pt idx="4">
                  <c:v>15.112904593172427</c:v>
                </c:pt>
                <c:pt idx="5">
                  <c:v>15.755107814190112</c:v>
                </c:pt>
                <c:pt idx="6">
                  <c:v>17.028792074237728</c:v>
                </c:pt>
                <c:pt idx="7">
                  <c:v>17.707524884176671</c:v>
                </c:pt>
                <c:pt idx="8">
                  <c:v>17.62179341432336</c:v>
                </c:pt>
                <c:pt idx="9">
                  <c:v>19.729350669599079</c:v>
                </c:pt>
                <c:pt idx="10">
                  <c:v>19.56956081872088</c:v>
                </c:pt>
                <c:pt idx="11">
                  <c:v>20.165873815405778</c:v>
                </c:pt>
                <c:pt idx="12">
                  <c:v>20.251632207703192</c:v>
                </c:pt>
                <c:pt idx="13">
                  <c:v>20.413029023966825</c:v>
                </c:pt>
                <c:pt idx="14">
                  <c:v>20.589040685931401</c:v>
                </c:pt>
                <c:pt idx="15">
                  <c:v>20.721476189054528</c:v>
                </c:pt>
                <c:pt idx="16">
                  <c:v>20.841578034991269</c:v>
                </c:pt>
                <c:pt idx="17">
                  <c:v>20.946839980051106</c:v>
                </c:pt>
                <c:pt idx="18">
                  <c:v>21.041042939885173</c:v>
                </c:pt>
                <c:pt idx="19">
                  <c:v>21.138739846604459</c:v>
                </c:pt>
                <c:pt idx="20">
                  <c:v>21.247870152223236</c:v>
                </c:pt>
                <c:pt idx="21">
                  <c:v>21.358683571454666</c:v>
                </c:pt>
                <c:pt idx="22">
                  <c:v>21.471489608442457</c:v>
                </c:pt>
                <c:pt idx="23">
                  <c:v>21.587780717478818</c:v>
                </c:pt>
                <c:pt idx="24">
                  <c:v>21.697821148993796</c:v>
                </c:pt>
                <c:pt idx="25">
                  <c:v>21.79036776448411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21.216189487147048</c:v>
                </c:pt>
                <c:pt idx="1">
                  <c:v>21.290068038205003</c:v>
                </c:pt>
                <c:pt idx="2">
                  <c:v>21.329186456507742</c:v>
                </c:pt>
                <c:pt idx="3">
                  <c:v>22.325081134504693</c:v>
                </c:pt>
                <c:pt idx="4">
                  <c:v>21.882268548293034</c:v>
                </c:pt>
                <c:pt idx="5">
                  <c:v>23.394730426599871</c:v>
                </c:pt>
                <c:pt idx="6">
                  <c:v>23.972340677766343</c:v>
                </c:pt>
                <c:pt idx="7">
                  <c:v>23.873443902954083</c:v>
                </c:pt>
                <c:pt idx="8">
                  <c:v>23.892783969095571</c:v>
                </c:pt>
                <c:pt idx="9">
                  <c:v>25.922688756816232</c:v>
                </c:pt>
                <c:pt idx="10">
                  <c:v>25.811484904164388</c:v>
                </c:pt>
                <c:pt idx="11">
                  <c:v>25.828857982313444</c:v>
                </c:pt>
                <c:pt idx="12">
                  <c:v>25.898273242342594</c:v>
                </c:pt>
                <c:pt idx="13">
                  <c:v>26.128656158940178</c:v>
                </c:pt>
                <c:pt idx="14">
                  <c:v>26.411465661988345</c:v>
                </c:pt>
                <c:pt idx="15">
                  <c:v>26.657295492075239</c:v>
                </c:pt>
                <c:pt idx="16">
                  <c:v>26.896172928288497</c:v>
                </c:pt>
                <c:pt idx="17">
                  <c:v>27.125659885488925</c:v>
                </c:pt>
                <c:pt idx="18">
                  <c:v>27.348280609808054</c:v>
                </c:pt>
                <c:pt idx="19">
                  <c:v>27.568163261801914</c:v>
                </c:pt>
                <c:pt idx="20">
                  <c:v>27.805538150952678</c:v>
                </c:pt>
                <c:pt idx="21">
                  <c:v>28.022347262787036</c:v>
                </c:pt>
                <c:pt idx="22">
                  <c:v>28.244040437536228</c:v>
                </c:pt>
                <c:pt idx="23">
                  <c:v>28.468167809497256</c:v>
                </c:pt>
                <c:pt idx="24">
                  <c:v>28.697703569241533</c:v>
                </c:pt>
                <c:pt idx="25">
                  <c:v>28.917033762863706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39.093442719232691</c:v>
                </c:pt>
                <c:pt idx="1">
                  <c:v>36.759447205030376</c:v>
                </c:pt>
                <c:pt idx="2">
                  <c:v>37.732817286003254</c:v>
                </c:pt>
                <c:pt idx="3">
                  <c:v>39.128707890804655</c:v>
                </c:pt>
                <c:pt idx="4">
                  <c:v>38.706760132669814</c:v>
                </c:pt>
                <c:pt idx="5">
                  <c:v>37.959190349584347</c:v>
                </c:pt>
                <c:pt idx="6">
                  <c:v>42.188547783875748</c:v>
                </c:pt>
                <c:pt idx="7">
                  <c:v>39.250825623950526</c:v>
                </c:pt>
                <c:pt idx="8">
                  <c:v>40.565298860905564</c:v>
                </c:pt>
                <c:pt idx="9">
                  <c:v>43.952726445315776</c:v>
                </c:pt>
                <c:pt idx="10">
                  <c:v>45.898985380788758</c:v>
                </c:pt>
                <c:pt idx="11">
                  <c:v>48.994433379125958</c:v>
                </c:pt>
                <c:pt idx="12">
                  <c:v>49.597668190917005</c:v>
                </c:pt>
                <c:pt idx="13">
                  <c:v>50.389129660443494</c:v>
                </c:pt>
                <c:pt idx="14">
                  <c:v>51.206178482851016</c:v>
                </c:pt>
                <c:pt idx="15">
                  <c:v>51.879414064009616</c:v>
                </c:pt>
                <c:pt idx="16">
                  <c:v>52.508855925115256</c:v>
                </c:pt>
                <c:pt idx="17">
                  <c:v>53.100753453798461</c:v>
                </c:pt>
                <c:pt idx="18">
                  <c:v>53.69684635436051</c:v>
                </c:pt>
                <c:pt idx="19">
                  <c:v>54.273168153382983</c:v>
                </c:pt>
                <c:pt idx="20">
                  <c:v>54.868244728945321</c:v>
                </c:pt>
                <c:pt idx="21">
                  <c:v>55.439080751583305</c:v>
                </c:pt>
                <c:pt idx="22">
                  <c:v>56.004656580517981</c:v>
                </c:pt>
                <c:pt idx="23">
                  <c:v>56.584849928504333</c:v>
                </c:pt>
                <c:pt idx="24">
                  <c:v>57.199251441345098</c:v>
                </c:pt>
                <c:pt idx="25">
                  <c:v>57.795687456147043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11.50564424479661</c:v>
                </c:pt>
                <c:pt idx="1">
                  <c:v>11.516466956459954</c:v>
                </c:pt>
                <c:pt idx="2">
                  <c:v>11.830786758915448</c:v>
                </c:pt>
                <c:pt idx="3">
                  <c:v>12.089463366311371</c:v>
                </c:pt>
                <c:pt idx="4">
                  <c:v>11.270238425998333</c:v>
                </c:pt>
                <c:pt idx="5">
                  <c:v>11.295386499334422</c:v>
                </c:pt>
                <c:pt idx="6">
                  <c:v>12.411699158816292</c:v>
                </c:pt>
                <c:pt idx="7">
                  <c:v>12.850040600296795</c:v>
                </c:pt>
                <c:pt idx="8">
                  <c:v>13.005020954072789</c:v>
                </c:pt>
                <c:pt idx="9">
                  <c:v>13.095059007365219</c:v>
                </c:pt>
                <c:pt idx="10">
                  <c:v>13.969526239963356</c:v>
                </c:pt>
                <c:pt idx="11">
                  <c:v>12.12501568351515</c:v>
                </c:pt>
                <c:pt idx="12">
                  <c:v>12.207167102850056</c:v>
                </c:pt>
                <c:pt idx="13">
                  <c:v>12.366756636697421</c:v>
                </c:pt>
                <c:pt idx="14">
                  <c:v>12.536003791506541</c:v>
                </c:pt>
                <c:pt idx="15">
                  <c:v>12.676093270633473</c:v>
                </c:pt>
                <c:pt idx="16">
                  <c:v>12.808071363069878</c:v>
                </c:pt>
                <c:pt idx="17">
                  <c:v>12.924343753629385</c:v>
                </c:pt>
                <c:pt idx="18">
                  <c:v>13.038801992446063</c:v>
                </c:pt>
                <c:pt idx="19">
                  <c:v>13.152964688977047</c:v>
                </c:pt>
                <c:pt idx="20">
                  <c:v>13.26599657559472</c:v>
                </c:pt>
                <c:pt idx="21">
                  <c:v>13.376402772003539</c:v>
                </c:pt>
                <c:pt idx="22">
                  <c:v>13.487990236084373</c:v>
                </c:pt>
                <c:pt idx="23">
                  <c:v>13.590404878852956</c:v>
                </c:pt>
                <c:pt idx="24">
                  <c:v>13.697072049065072</c:v>
                </c:pt>
                <c:pt idx="25">
                  <c:v>13.792308769185189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5.6685602534603108</c:v>
                </c:pt>
                <c:pt idx="1">
                  <c:v>6.940802518691271</c:v>
                </c:pt>
                <c:pt idx="2">
                  <c:v>6.9852835234249238</c:v>
                </c:pt>
                <c:pt idx="3">
                  <c:v>6.6450370529705278</c:v>
                </c:pt>
                <c:pt idx="4">
                  <c:v>6.3664854956981971</c:v>
                </c:pt>
                <c:pt idx="5">
                  <c:v>7.0206931072320611</c:v>
                </c:pt>
                <c:pt idx="6">
                  <c:v>7.2642219625552924</c:v>
                </c:pt>
                <c:pt idx="7">
                  <c:v>7.3374885774200695</c:v>
                </c:pt>
                <c:pt idx="8">
                  <c:v>7.8821470530903515</c:v>
                </c:pt>
                <c:pt idx="9">
                  <c:v>8.4120255404731203</c:v>
                </c:pt>
                <c:pt idx="10">
                  <c:v>8.5491956874595481</c:v>
                </c:pt>
                <c:pt idx="11">
                  <c:v>8.2812887038366547</c:v>
                </c:pt>
                <c:pt idx="12">
                  <c:v>8.3185631545386656</c:v>
                </c:pt>
                <c:pt idx="13">
                  <c:v>8.385843532830485</c:v>
                </c:pt>
                <c:pt idx="14">
                  <c:v>8.4632538195278855</c:v>
                </c:pt>
                <c:pt idx="15">
                  <c:v>8.5235191606356047</c:v>
                </c:pt>
                <c:pt idx="16">
                  <c:v>8.5800617626705051</c:v>
                </c:pt>
                <c:pt idx="17">
                  <c:v>8.6322834617761988</c:v>
                </c:pt>
                <c:pt idx="18">
                  <c:v>8.6849270137256411</c:v>
                </c:pt>
                <c:pt idx="19">
                  <c:v>8.7381208889269129</c:v>
                </c:pt>
                <c:pt idx="20">
                  <c:v>8.7969590992716764</c:v>
                </c:pt>
                <c:pt idx="21">
                  <c:v>8.8473993869889132</c:v>
                </c:pt>
                <c:pt idx="22">
                  <c:v>8.9051401492781466</c:v>
                </c:pt>
                <c:pt idx="23">
                  <c:v>8.9618003825780566</c:v>
                </c:pt>
                <c:pt idx="24">
                  <c:v>9.0193847481174831</c:v>
                </c:pt>
                <c:pt idx="25">
                  <c:v>9.0764377560565119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6.2416800467915419</c:v>
                </c:pt>
                <c:pt idx="1">
                  <c:v>7.1836952056683039</c:v>
                </c:pt>
                <c:pt idx="2">
                  <c:v>7.2900123602448383</c:v>
                </c:pt>
                <c:pt idx="3">
                  <c:v>6.6646738239294789</c:v>
                </c:pt>
                <c:pt idx="4">
                  <c:v>6.8257774137665841</c:v>
                </c:pt>
                <c:pt idx="5">
                  <c:v>6.8566715797641518</c:v>
                </c:pt>
                <c:pt idx="6">
                  <c:v>7.3345774040320348</c:v>
                </c:pt>
                <c:pt idx="7">
                  <c:v>6.8203499930793816</c:v>
                </c:pt>
                <c:pt idx="8">
                  <c:v>6.6539878086804274</c:v>
                </c:pt>
                <c:pt idx="9">
                  <c:v>6.4710175115266857</c:v>
                </c:pt>
                <c:pt idx="10">
                  <c:v>6.7196023612549851</c:v>
                </c:pt>
                <c:pt idx="11">
                  <c:v>7.5465781758111543</c:v>
                </c:pt>
                <c:pt idx="12">
                  <c:v>7.7045375270602925</c:v>
                </c:pt>
                <c:pt idx="13">
                  <c:v>7.8653863058168465</c:v>
                </c:pt>
                <c:pt idx="14">
                  <c:v>8.0322209785204866</c:v>
                </c:pt>
                <c:pt idx="15">
                  <c:v>8.1783043210725861</c:v>
                </c:pt>
                <c:pt idx="16">
                  <c:v>8.3055940112269386</c:v>
                </c:pt>
                <c:pt idx="17">
                  <c:v>8.4201074041750168</c:v>
                </c:pt>
                <c:pt idx="18">
                  <c:v>8.521533168000623</c:v>
                </c:pt>
                <c:pt idx="19">
                  <c:v>8.6574979661100819</c:v>
                </c:pt>
                <c:pt idx="20">
                  <c:v>8.7905154591606021</c:v>
                </c:pt>
                <c:pt idx="21">
                  <c:v>8.9210996304912804</c:v>
                </c:pt>
                <c:pt idx="22">
                  <c:v>9.0316714591009166</c:v>
                </c:pt>
                <c:pt idx="23">
                  <c:v>9.1657225268969373</c:v>
                </c:pt>
                <c:pt idx="24">
                  <c:v>9.263602053515239</c:v>
                </c:pt>
                <c:pt idx="25">
                  <c:v>9.392310693485074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9.7195284425554433</c:v>
                </c:pt>
                <c:pt idx="1">
                  <c:v>11.146172999426906</c:v>
                </c:pt>
                <c:pt idx="2">
                  <c:v>12.008521640915133</c:v>
                </c:pt>
                <c:pt idx="3">
                  <c:v>11.704131451022405</c:v>
                </c:pt>
                <c:pt idx="4">
                  <c:v>12.777118459238009</c:v>
                </c:pt>
                <c:pt idx="5">
                  <c:v>14.082386349605947</c:v>
                </c:pt>
                <c:pt idx="6">
                  <c:v>13.33542763816846</c:v>
                </c:pt>
                <c:pt idx="7">
                  <c:v>14.962620621557823</c:v>
                </c:pt>
                <c:pt idx="8">
                  <c:v>13.82642053305158</c:v>
                </c:pt>
                <c:pt idx="9">
                  <c:v>13.707603334963384</c:v>
                </c:pt>
                <c:pt idx="10">
                  <c:v>14.438174901969196</c:v>
                </c:pt>
                <c:pt idx="11">
                  <c:v>13.767028067266448</c:v>
                </c:pt>
                <c:pt idx="12">
                  <c:v>13.977023224789608</c:v>
                </c:pt>
                <c:pt idx="13">
                  <c:v>14.193005181311364</c:v>
                </c:pt>
                <c:pt idx="14">
                  <c:v>14.414484990148182</c:v>
                </c:pt>
                <c:pt idx="15">
                  <c:v>14.586803268851879</c:v>
                </c:pt>
                <c:pt idx="16">
                  <c:v>14.748581514053678</c:v>
                </c:pt>
                <c:pt idx="17">
                  <c:v>14.89357661039482</c:v>
                </c:pt>
                <c:pt idx="18">
                  <c:v>15.050949847009363</c:v>
                </c:pt>
                <c:pt idx="19">
                  <c:v>15.203288228686882</c:v>
                </c:pt>
                <c:pt idx="20">
                  <c:v>15.356404932957306</c:v>
                </c:pt>
                <c:pt idx="21">
                  <c:v>15.502210009956437</c:v>
                </c:pt>
                <c:pt idx="22">
                  <c:v>15.662436274679829</c:v>
                </c:pt>
                <c:pt idx="23">
                  <c:v>15.818138590260235</c:v>
                </c:pt>
                <c:pt idx="24">
                  <c:v>15.992274183770073</c:v>
                </c:pt>
                <c:pt idx="25">
                  <c:v>16.143721888302803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36.996032854504463</c:v>
                </c:pt>
                <c:pt idx="1">
                  <c:v>34.207529915333261</c:v>
                </c:pt>
                <c:pt idx="2">
                  <c:v>35.780467572062591</c:v>
                </c:pt>
                <c:pt idx="3">
                  <c:v>35.731211851141161</c:v>
                </c:pt>
                <c:pt idx="4">
                  <c:v>37.067540203698051</c:v>
                </c:pt>
                <c:pt idx="5">
                  <c:v>37.366402589152244</c:v>
                </c:pt>
                <c:pt idx="6">
                  <c:v>39.905863974064673</c:v>
                </c:pt>
                <c:pt idx="7">
                  <c:v>38.92584646381863</c:v>
                </c:pt>
                <c:pt idx="8">
                  <c:v>38.460129344253126</c:v>
                </c:pt>
                <c:pt idx="9">
                  <c:v>40.4669671114385</c:v>
                </c:pt>
                <c:pt idx="10">
                  <c:v>40.847423513336253</c:v>
                </c:pt>
                <c:pt idx="11">
                  <c:v>38.696571284316896</c:v>
                </c:pt>
                <c:pt idx="12">
                  <c:v>38.92048499730128</c:v>
                </c:pt>
                <c:pt idx="13">
                  <c:v>39.245750003750942</c:v>
                </c:pt>
                <c:pt idx="14">
                  <c:v>39.616423637782859</c:v>
                </c:pt>
                <c:pt idx="15">
                  <c:v>39.862154477493263</c:v>
                </c:pt>
                <c:pt idx="16">
                  <c:v>40.077357503199181</c:v>
                </c:pt>
                <c:pt idx="17">
                  <c:v>40.257740848828313</c:v>
                </c:pt>
                <c:pt idx="18">
                  <c:v>40.43610454339769</c:v>
                </c:pt>
                <c:pt idx="19">
                  <c:v>40.608334966483689</c:v>
                </c:pt>
                <c:pt idx="20">
                  <c:v>40.797541080220903</c:v>
                </c:pt>
                <c:pt idx="21">
                  <c:v>40.972699410020425</c:v>
                </c:pt>
                <c:pt idx="22">
                  <c:v>41.139144166724812</c:v>
                </c:pt>
                <c:pt idx="23">
                  <c:v>41.313439122780053</c:v>
                </c:pt>
                <c:pt idx="24">
                  <c:v>41.489622286249912</c:v>
                </c:pt>
                <c:pt idx="25">
                  <c:v>41.649458848520382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45.11137125463604</c:v>
                </c:pt>
                <c:pt idx="1">
                  <c:v>44.382567383016948</c:v>
                </c:pt>
                <c:pt idx="2">
                  <c:v>45.378007472926335</c:v>
                </c:pt>
                <c:pt idx="3">
                  <c:v>43.274791467699522</c:v>
                </c:pt>
                <c:pt idx="4">
                  <c:v>43.770555005858803</c:v>
                </c:pt>
                <c:pt idx="5">
                  <c:v>45.537011859192198</c:v>
                </c:pt>
                <c:pt idx="6">
                  <c:v>45.789123313941012</c:v>
                </c:pt>
                <c:pt idx="7">
                  <c:v>45.909994792939635</c:v>
                </c:pt>
                <c:pt idx="8">
                  <c:v>45.036040555174196</c:v>
                </c:pt>
                <c:pt idx="9">
                  <c:v>45.04230561117938</c:v>
                </c:pt>
                <c:pt idx="10">
                  <c:v>45.740654884270157</c:v>
                </c:pt>
                <c:pt idx="11">
                  <c:v>42.586121606634229</c:v>
                </c:pt>
                <c:pt idx="12">
                  <c:v>42.34890713594536</c:v>
                </c:pt>
                <c:pt idx="13">
                  <c:v>42.205268215269832</c:v>
                </c:pt>
                <c:pt idx="14">
                  <c:v>42.121766015362446</c:v>
                </c:pt>
                <c:pt idx="15">
                  <c:v>41.899673560098385</c:v>
                </c:pt>
                <c:pt idx="16">
                  <c:v>41.639752098200354</c:v>
                </c:pt>
                <c:pt idx="17">
                  <c:v>41.316395225747556</c:v>
                </c:pt>
                <c:pt idx="18">
                  <c:v>40.991037597689846</c:v>
                </c:pt>
                <c:pt idx="19">
                  <c:v>40.694279357702051</c:v>
                </c:pt>
                <c:pt idx="20">
                  <c:v>40.420786345838358</c:v>
                </c:pt>
                <c:pt idx="21">
                  <c:v>40.113133363289769</c:v>
                </c:pt>
                <c:pt idx="22">
                  <c:v>39.78231574963695</c:v>
                </c:pt>
                <c:pt idx="23">
                  <c:v>39.434160434863884</c:v>
                </c:pt>
                <c:pt idx="24">
                  <c:v>39.115874092714741</c:v>
                </c:pt>
                <c:pt idx="25">
                  <c:v>38.818141645467925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16.395094487600591</c:v>
                </c:pt>
                <c:pt idx="1">
                  <c:v>14.728722202578808</c:v>
                </c:pt>
                <c:pt idx="2">
                  <c:v>14.399913976120885</c:v>
                </c:pt>
                <c:pt idx="3">
                  <c:v>14.270863238947779</c:v>
                </c:pt>
                <c:pt idx="4">
                  <c:v>13.796367334194342</c:v>
                </c:pt>
                <c:pt idx="5">
                  <c:v>13.267937774131449</c:v>
                </c:pt>
                <c:pt idx="6">
                  <c:v>12.76957503709051</c:v>
                </c:pt>
                <c:pt idx="7">
                  <c:v>12.903916325751883</c:v>
                </c:pt>
                <c:pt idx="8">
                  <c:v>13.386786642358</c:v>
                </c:pt>
                <c:pt idx="9">
                  <c:v>12.186501987642933</c:v>
                </c:pt>
                <c:pt idx="10">
                  <c:v>11.675307719916917</c:v>
                </c:pt>
                <c:pt idx="11">
                  <c:v>12.943039961614174</c:v>
                </c:pt>
                <c:pt idx="12">
                  <c:v>12.641049164539508</c:v>
                </c:pt>
                <c:pt idx="13">
                  <c:v>12.36325552946872</c:v>
                </c:pt>
                <c:pt idx="14">
                  <c:v>12.081862936178169</c:v>
                </c:pt>
                <c:pt idx="15">
                  <c:v>11.782820238107639</c:v>
                </c:pt>
                <c:pt idx="16">
                  <c:v>11.503973088849737</c:v>
                </c:pt>
                <c:pt idx="17">
                  <c:v>11.267805457680774</c:v>
                </c:pt>
                <c:pt idx="18">
                  <c:v>10.999555930634088</c:v>
                </c:pt>
                <c:pt idx="19">
                  <c:v>10.707745096394818</c:v>
                </c:pt>
                <c:pt idx="20">
                  <c:v>10.46099819774849</c:v>
                </c:pt>
                <c:pt idx="21">
                  <c:v>10.285613153088107</c:v>
                </c:pt>
                <c:pt idx="22">
                  <c:v>10.114571931088369</c:v>
                </c:pt>
                <c:pt idx="23">
                  <c:v>9.9258060378775763</c:v>
                </c:pt>
                <c:pt idx="24">
                  <c:v>9.5811040518038233</c:v>
                </c:pt>
                <c:pt idx="25">
                  <c:v>9.3336402274397194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3.512335538465444</c:v>
                </c:pt>
                <c:pt idx="1">
                  <c:v>3.8780270365124436</c:v>
                </c:pt>
                <c:pt idx="2">
                  <c:v>4.3561675316379782</c:v>
                </c:pt>
                <c:pt idx="3">
                  <c:v>3.8402831252543832</c:v>
                </c:pt>
                <c:pt idx="4">
                  <c:v>5.1906234982154666</c:v>
                </c:pt>
                <c:pt idx="5">
                  <c:v>4.6385008650290267</c:v>
                </c:pt>
                <c:pt idx="6">
                  <c:v>4.5772542286473321</c:v>
                </c:pt>
                <c:pt idx="7">
                  <c:v>4.4288084846211788</c:v>
                </c:pt>
                <c:pt idx="8">
                  <c:v>4.0261158356294171</c:v>
                </c:pt>
                <c:pt idx="9">
                  <c:v>5.0769845048155071</c:v>
                </c:pt>
                <c:pt idx="10">
                  <c:v>4.205031857308966</c:v>
                </c:pt>
                <c:pt idx="11">
                  <c:v>4.2158403025682443</c:v>
                </c:pt>
                <c:pt idx="12">
                  <c:v>4.298111681000905</c:v>
                </c:pt>
                <c:pt idx="13">
                  <c:v>4.397247151111209</c:v>
                </c:pt>
                <c:pt idx="14">
                  <c:v>4.4984016897313053</c:v>
                </c:pt>
                <c:pt idx="15">
                  <c:v>4.5861658418974951</c:v>
                </c:pt>
                <c:pt idx="16">
                  <c:v>4.6695731757646959</c:v>
                </c:pt>
                <c:pt idx="17">
                  <c:v>4.7502095798550723</c:v>
                </c:pt>
                <c:pt idx="18">
                  <c:v>4.8288233841316881</c:v>
                </c:pt>
                <c:pt idx="19">
                  <c:v>4.9066475739405391</c:v>
                </c:pt>
                <c:pt idx="20">
                  <c:v>4.9924221116796064</c:v>
                </c:pt>
                <c:pt idx="21">
                  <c:v>5.077796332577373</c:v>
                </c:pt>
                <c:pt idx="22">
                  <c:v>5.1616751609726697</c:v>
                </c:pt>
                <c:pt idx="23">
                  <c:v>5.2468018824958751</c:v>
                </c:pt>
                <c:pt idx="24">
                  <c:v>5.3311974756521847</c:v>
                </c:pt>
                <c:pt idx="25">
                  <c:v>5.4328855963896361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18.483219251511773</c:v>
                </c:pt>
                <c:pt idx="1">
                  <c:v>18.902888098263823</c:v>
                </c:pt>
                <c:pt idx="2">
                  <c:v>17.763892299762244</c:v>
                </c:pt>
                <c:pt idx="3">
                  <c:v>18.700264993587869</c:v>
                </c:pt>
                <c:pt idx="4">
                  <c:v>19.290716314010712</c:v>
                </c:pt>
                <c:pt idx="5">
                  <c:v>19.225953042941956</c:v>
                </c:pt>
                <c:pt idx="6">
                  <c:v>19.946319601564781</c:v>
                </c:pt>
                <c:pt idx="7">
                  <c:v>19.779767470590876</c:v>
                </c:pt>
                <c:pt idx="8">
                  <c:v>18.262418485391141</c:v>
                </c:pt>
                <c:pt idx="9">
                  <c:v>19.923267711604904</c:v>
                </c:pt>
                <c:pt idx="10">
                  <c:v>17.060954403529646</c:v>
                </c:pt>
                <c:pt idx="11">
                  <c:v>17.698964144799994</c:v>
                </c:pt>
                <c:pt idx="12">
                  <c:v>17.681408860518836</c:v>
                </c:pt>
                <c:pt idx="13">
                  <c:v>17.734238151479971</c:v>
                </c:pt>
                <c:pt idx="14">
                  <c:v>17.780591398094089</c:v>
                </c:pt>
                <c:pt idx="15">
                  <c:v>17.760577599617672</c:v>
                </c:pt>
                <c:pt idx="16">
                  <c:v>17.710047904573813</c:v>
                </c:pt>
                <c:pt idx="17">
                  <c:v>17.635884573988765</c:v>
                </c:pt>
                <c:pt idx="18">
                  <c:v>17.562769317406836</c:v>
                </c:pt>
                <c:pt idx="19">
                  <c:v>17.489302413315944</c:v>
                </c:pt>
                <c:pt idx="20">
                  <c:v>17.411604490788736</c:v>
                </c:pt>
                <c:pt idx="21">
                  <c:v>17.32752136453286</c:v>
                </c:pt>
                <c:pt idx="22">
                  <c:v>17.243024319878931</c:v>
                </c:pt>
                <c:pt idx="23">
                  <c:v>17.158421815223434</c:v>
                </c:pt>
                <c:pt idx="24">
                  <c:v>17.078639424272193</c:v>
                </c:pt>
                <c:pt idx="25">
                  <c:v>16.985534839795235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15.670099842790169</c:v>
                </c:pt>
                <c:pt idx="1">
                  <c:v>14.435410816487941</c:v>
                </c:pt>
                <c:pt idx="2">
                  <c:v>12.980112137011094</c:v>
                </c:pt>
                <c:pt idx="3">
                  <c:v>13.13109649126204</c:v>
                </c:pt>
                <c:pt idx="4">
                  <c:v>12.687965148265933</c:v>
                </c:pt>
                <c:pt idx="5">
                  <c:v>13.056626687304844</c:v>
                </c:pt>
                <c:pt idx="6">
                  <c:v>14.626673037141627</c:v>
                </c:pt>
                <c:pt idx="7">
                  <c:v>15.380385188227237</c:v>
                </c:pt>
                <c:pt idx="8">
                  <c:v>12.109777698882894</c:v>
                </c:pt>
                <c:pt idx="9">
                  <c:v>13.222084944303809</c:v>
                </c:pt>
                <c:pt idx="10">
                  <c:v>11.633576832125369</c:v>
                </c:pt>
                <c:pt idx="11">
                  <c:v>12.560902800027646</c:v>
                </c:pt>
                <c:pt idx="12">
                  <c:v>12.479739213144315</c:v>
                </c:pt>
                <c:pt idx="13">
                  <c:v>12.492576545280317</c:v>
                </c:pt>
                <c:pt idx="14">
                  <c:v>12.495547564706579</c:v>
                </c:pt>
                <c:pt idx="15">
                  <c:v>12.416727484359591</c:v>
                </c:pt>
                <c:pt idx="16">
                  <c:v>12.323692199162597</c:v>
                </c:pt>
                <c:pt idx="17">
                  <c:v>12.224770634824997</c:v>
                </c:pt>
                <c:pt idx="18">
                  <c:v>12.125114931756197</c:v>
                </c:pt>
                <c:pt idx="19">
                  <c:v>12.02501498967831</c:v>
                </c:pt>
                <c:pt idx="20">
                  <c:v>11.930973600687482</c:v>
                </c:pt>
                <c:pt idx="21">
                  <c:v>11.834939308242246</c:v>
                </c:pt>
                <c:pt idx="22">
                  <c:v>11.733977165820113</c:v>
                </c:pt>
                <c:pt idx="23">
                  <c:v>11.631394003714096</c:v>
                </c:pt>
                <c:pt idx="24">
                  <c:v>11.537714935110738</c:v>
                </c:pt>
                <c:pt idx="25">
                  <c:v>11.436980460901708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9.4918314399102464</c:v>
                </c:pt>
                <c:pt idx="1">
                  <c:v>10.14338051049044</c:v>
                </c:pt>
                <c:pt idx="2">
                  <c:v>10.747654936558325</c:v>
                </c:pt>
                <c:pt idx="3">
                  <c:v>10.68338584034278</c:v>
                </c:pt>
                <c:pt idx="4">
                  <c:v>10.84173633265617</c:v>
                </c:pt>
                <c:pt idx="5">
                  <c:v>11.352517843149734</c:v>
                </c:pt>
                <c:pt idx="6">
                  <c:v>11.278228848239809</c:v>
                </c:pt>
                <c:pt idx="7">
                  <c:v>11.34244159976202</c:v>
                </c:pt>
                <c:pt idx="8">
                  <c:v>10.916328974207159</c:v>
                </c:pt>
                <c:pt idx="9">
                  <c:v>10.594941371663392</c:v>
                </c:pt>
                <c:pt idx="10">
                  <c:v>9.8152507102655342</c:v>
                </c:pt>
                <c:pt idx="11">
                  <c:v>9.8584306227889797</c:v>
                </c:pt>
                <c:pt idx="12">
                  <c:v>9.9521214324703937</c:v>
                </c:pt>
                <c:pt idx="13">
                  <c:v>10.03205272460696</c:v>
                </c:pt>
                <c:pt idx="14">
                  <c:v>10.123837581953426</c:v>
                </c:pt>
                <c:pt idx="15">
                  <c:v>10.190764818006004</c:v>
                </c:pt>
                <c:pt idx="16">
                  <c:v>10.23363209688274</c:v>
                </c:pt>
                <c:pt idx="17">
                  <c:v>10.250715050555316</c:v>
                </c:pt>
                <c:pt idx="18">
                  <c:v>10.289396052217572</c:v>
                </c:pt>
                <c:pt idx="19">
                  <c:v>10.32780354453868</c:v>
                </c:pt>
                <c:pt idx="20">
                  <c:v>10.370628021956824</c:v>
                </c:pt>
                <c:pt idx="21">
                  <c:v>10.409633021907199</c:v>
                </c:pt>
                <c:pt idx="22">
                  <c:v>10.441147934184826</c:v>
                </c:pt>
                <c:pt idx="23">
                  <c:v>10.461797486947631</c:v>
                </c:pt>
                <c:pt idx="24">
                  <c:v>10.494933184392575</c:v>
                </c:pt>
                <c:pt idx="25">
                  <c:v>10.52916271783195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29.745517744449849</c:v>
                </c:pt>
                <c:pt idx="1">
                  <c:v>28.425380917733843</c:v>
                </c:pt>
                <c:pt idx="2">
                  <c:v>28.957520924382887</c:v>
                </c:pt>
                <c:pt idx="3">
                  <c:v>29.431964845344059</c:v>
                </c:pt>
                <c:pt idx="4">
                  <c:v>29.795576407818587</c:v>
                </c:pt>
                <c:pt idx="5">
                  <c:v>32.92307383765533</c:v>
                </c:pt>
                <c:pt idx="6">
                  <c:v>34.185240573521888</c:v>
                </c:pt>
                <c:pt idx="7">
                  <c:v>34.654773346725634</c:v>
                </c:pt>
                <c:pt idx="8">
                  <c:v>33.841950278688039</c:v>
                </c:pt>
                <c:pt idx="9">
                  <c:v>36.105717628371522</c:v>
                </c:pt>
                <c:pt idx="10">
                  <c:v>34.239440494734254</c:v>
                </c:pt>
                <c:pt idx="11">
                  <c:v>35.711799649702968</c:v>
                </c:pt>
                <c:pt idx="12">
                  <c:v>35.947806229346831</c:v>
                </c:pt>
                <c:pt idx="13">
                  <c:v>36.266098884638815</c:v>
                </c:pt>
                <c:pt idx="14">
                  <c:v>36.630950542785591</c:v>
                </c:pt>
                <c:pt idx="15">
                  <c:v>36.949134600761454</c:v>
                </c:pt>
                <c:pt idx="16">
                  <c:v>37.238206089892628</c:v>
                </c:pt>
                <c:pt idx="17">
                  <c:v>37.512751288473765</c:v>
                </c:pt>
                <c:pt idx="18">
                  <c:v>37.789162769959781</c:v>
                </c:pt>
                <c:pt idx="19">
                  <c:v>38.078799866666152</c:v>
                </c:pt>
                <c:pt idx="20">
                  <c:v>38.391173115957031</c:v>
                </c:pt>
                <c:pt idx="21">
                  <c:v>38.693738372041572</c:v>
                </c:pt>
                <c:pt idx="22">
                  <c:v>38.996765990052928</c:v>
                </c:pt>
                <c:pt idx="23">
                  <c:v>39.303387358524432</c:v>
                </c:pt>
                <c:pt idx="24">
                  <c:v>39.600963176116295</c:v>
                </c:pt>
                <c:pt idx="25">
                  <c:v>39.894039333477274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10.902746354294916</c:v>
                </c:pt>
                <c:pt idx="1">
                  <c:v>12.290363879901514</c:v>
                </c:pt>
                <c:pt idx="2">
                  <c:v>12.46226763659004</c:v>
                </c:pt>
                <c:pt idx="3">
                  <c:v>12.825154600208997</c:v>
                </c:pt>
                <c:pt idx="4">
                  <c:v>12.960666886122434</c:v>
                </c:pt>
                <c:pt idx="5">
                  <c:v>13.702609981394826</c:v>
                </c:pt>
                <c:pt idx="6">
                  <c:v>13.147077952165892</c:v>
                </c:pt>
                <c:pt idx="7">
                  <c:v>13.923219002060531</c:v>
                </c:pt>
                <c:pt idx="8">
                  <c:v>13.359377405136138</c:v>
                </c:pt>
                <c:pt idx="9">
                  <c:v>14.25301028353654</c:v>
                </c:pt>
                <c:pt idx="10">
                  <c:v>13.067090201902831</c:v>
                </c:pt>
                <c:pt idx="11">
                  <c:v>13.123783764874643</c:v>
                </c:pt>
                <c:pt idx="12">
                  <c:v>13.143033104993918</c:v>
                </c:pt>
                <c:pt idx="13">
                  <c:v>13.217925159541853</c:v>
                </c:pt>
                <c:pt idx="14">
                  <c:v>13.31618726894858</c:v>
                </c:pt>
                <c:pt idx="15">
                  <c:v>13.388527025687573</c:v>
                </c:pt>
                <c:pt idx="16">
                  <c:v>13.453172826506936</c:v>
                </c:pt>
                <c:pt idx="17">
                  <c:v>13.510297816744055</c:v>
                </c:pt>
                <c:pt idx="18">
                  <c:v>13.572968896197574</c:v>
                </c:pt>
                <c:pt idx="19">
                  <c:v>13.631265810155433</c:v>
                </c:pt>
                <c:pt idx="20">
                  <c:v>13.678832300944457</c:v>
                </c:pt>
                <c:pt idx="21">
                  <c:v>13.717247753870746</c:v>
                </c:pt>
                <c:pt idx="22">
                  <c:v>13.757436680008094</c:v>
                </c:pt>
                <c:pt idx="23">
                  <c:v>13.799333697389843</c:v>
                </c:pt>
                <c:pt idx="24">
                  <c:v>13.841082580621707</c:v>
                </c:pt>
                <c:pt idx="25">
                  <c:v>13.888785696626634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0.88084058603682425</c:v>
                </c:pt>
                <c:pt idx="1">
                  <c:v>0.62300635136938842</c:v>
                </c:pt>
                <c:pt idx="2">
                  <c:v>0.6200783125169963</c:v>
                </c:pt>
                <c:pt idx="3">
                  <c:v>0.55443503961141372</c:v>
                </c:pt>
                <c:pt idx="4">
                  <c:v>0.64105792727998345</c:v>
                </c:pt>
                <c:pt idx="5">
                  <c:v>0.5917898018988621</c:v>
                </c:pt>
                <c:pt idx="6">
                  <c:v>0.51387598147873481</c:v>
                </c:pt>
                <c:pt idx="7">
                  <c:v>0.5401983075758906</c:v>
                </c:pt>
                <c:pt idx="8">
                  <c:v>0.54745243733284221</c:v>
                </c:pt>
                <c:pt idx="9">
                  <c:v>0.50074611319114404</c:v>
                </c:pt>
                <c:pt idx="10">
                  <c:v>0.62366521313192436</c:v>
                </c:pt>
                <c:pt idx="11">
                  <c:v>0.48200868039791123</c:v>
                </c:pt>
                <c:pt idx="12">
                  <c:v>0.4885259486112446</c:v>
                </c:pt>
                <c:pt idx="13">
                  <c:v>0.49434062936395179</c:v>
                </c:pt>
                <c:pt idx="14">
                  <c:v>0.50088125963339891</c:v>
                </c:pt>
                <c:pt idx="15">
                  <c:v>0.5062242867640977</c:v>
                </c:pt>
                <c:pt idx="16">
                  <c:v>0.51011902925366404</c:v>
                </c:pt>
                <c:pt idx="17">
                  <c:v>0.51335204995081385</c:v>
                </c:pt>
                <c:pt idx="18">
                  <c:v>0.51531853412024609</c:v>
                </c:pt>
                <c:pt idx="19">
                  <c:v>0.51953899384605429</c:v>
                </c:pt>
                <c:pt idx="20">
                  <c:v>0.52287599525327089</c:v>
                </c:pt>
                <c:pt idx="21">
                  <c:v>0.5259824728426602</c:v>
                </c:pt>
                <c:pt idx="22">
                  <c:v>0.5279584049349928</c:v>
                </c:pt>
                <c:pt idx="23">
                  <c:v>0.53185797502318755</c:v>
                </c:pt>
                <c:pt idx="24">
                  <c:v>0.53345894258270543</c:v>
                </c:pt>
                <c:pt idx="25">
                  <c:v>0.53686323261271351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32.18793173310376</c:v>
                </c:pt>
                <c:pt idx="1">
                  <c:v>34.662302948532918</c:v>
                </c:pt>
                <c:pt idx="2">
                  <c:v>37.057908476424494</c:v>
                </c:pt>
                <c:pt idx="3">
                  <c:v>36.808448299757977</c:v>
                </c:pt>
                <c:pt idx="4">
                  <c:v>36.179260323371189</c:v>
                </c:pt>
                <c:pt idx="5">
                  <c:v>35.259233488954564</c:v>
                </c:pt>
                <c:pt idx="6">
                  <c:v>36.869561132930599</c:v>
                </c:pt>
                <c:pt idx="7">
                  <c:v>34.161317352119944</c:v>
                </c:pt>
                <c:pt idx="8">
                  <c:v>34.57536337693346</c:v>
                </c:pt>
                <c:pt idx="9">
                  <c:v>34.484465415893254</c:v>
                </c:pt>
                <c:pt idx="10">
                  <c:v>34.167311152595197</c:v>
                </c:pt>
                <c:pt idx="11">
                  <c:v>32.131622554012218</c:v>
                </c:pt>
                <c:pt idx="12">
                  <c:v>31.999986468534367</c:v>
                </c:pt>
                <c:pt idx="13">
                  <c:v>31.940403047767006</c:v>
                </c:pt>
                <c:pt idx="14">
                  <c:v>31.910963036116215</c:v>
                </c:pt>
                <c:pt idx="15">
                  <c:v>31.800190523483277</c:v>
                </c:pt>
                <c:pt idx="16">
                  <c:v>31.654472887427868</c:v>
                </c:pt>
                <c:pt idx="17">
                  <c:v>31.494851228716424</c:v>
                </c:pt>
                <c:pt idx="18">
                  <c:v>31.348146006037485</c:v>
                </c:pt>
                <c:pt idx="19">
                  <c:v>31.192285092260029</c:v>
                </c:pt>
                <c:pt idx="20">
                  <c:v>31.02245420961545</c:v>
                </c:pt>
                <c:pt idx="21">
                  <c:v>30.882135901472882</c:v>
                </c:pt>
                <c:pt idx="22">
                  <c:v>30.71826859480765</c:v>
                </c:pt>
                <c:pt idx="23">
                  <c:v>30.551887645571753</c:v>
                </c:pt>
                <c:pt idx="24">
                  <c:v>30.387515088043518</c:v>
                </c:pt>
                <c:pt idx="25">
                  <c:v>30.234447786758921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8.2871742256597987</c:v>
                </c:pt>
                <c:pt idx="1">
                  <c:v>8.1985864803791006</c:v>
                </c:pt>
                <c:pt idx="2">
                  <c:v>8.3601319327817087</c:v>
                </c:pt>
                <c:pt idx="3">
                  <c:v>8.2319955309097939</c:v>
                </c:pt>
                <c:pt idx="4">
                  <c:v>7.862861088412231</c:v>
                </c:pt>
                <c:pt idx="5">
                  <c:v>8.8532307077549284</c:v>
                </c:pt>
                <c:pt idx="6">
                  <c:v>8.8943472077869501</c:v>
                </c:pt>
                <c:pt idx="7">
                  <c:v>9.418676718723054</c:v>
                </c:pt>
                <c:pt idx="8">
                  <c:v>9.514419548181877</c:v>
                </c:pt>
                <c:pt idx="9">
                  <c:v>9.6065106013068551</c:v>
                </c:pt>
                <c:pt idx="10">
                  <c:v>9.7273521953543121</c:v>
                </c:pt>
                <c:pt idx="11">
                  <c:v>11.716406166743408</c:v>
                </c:pt>
                <c:pt idx="12">
                  <c:v>11.864463329593072</c:v>
                </c:pt>
                <c:pt idx="13">
                  <c:v>12.05729425762083</c:v>
                </c:pt>
                <c:pt idx="14">
                  <c:v>12.270300092344401</c:v>
                </c:pt>
                <c:pt idx="15">
                  <c:v>12.454824083635007</c:v>
                </c:pt>
                <c:pt idx="16">
                  <c:v>12.632353331676851</c:v>
                </c:pt>
                <c:pt idx="17">
                  <c:v>12.798816760760397</c:v>
                </c:pt>
                <c:pt idx="18">
                  <c:v>12.964240891416871</c:v>
                </c:pt>
                <c:pt idx="19">
                  <c:v>13.132018772663741</c:v>
                </c:pt>
                <c:pt idx="20">
                  <c:v>13.306009867569079</c:v>
                </c:pt>
                <c:pt idx="21">
                  <c:v>13.474403620149102</c:v>
                </c:pt>
                <c:pt idx="22">
                  <c:v>13.645307606231896</c:v>
                </c:pt>
                <c:pt idx="23">
                  <c:v>13.820192436872521</c:v>
                </c:pt>
                <c:pt idx="24">
                  <c:v>13.995789526261024</c:v>
                </c:pt>
                <c:pt idx="25">
                  <c:v>14.166519592633117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8.3820141054579071</c:v>
                </c:pt>
                <c:pt idx="1">
                  <c:v>7.9880531190439212</c:v>
                </c:pt>
                <c:pt idx="2">
                  <c:v>7.9857942603628738</c:v>
                </c:pt>
                <c:pt idx="3">
                  <c:v>8.0628569452608261</c:v>
                </c:pt>
                <c:pt idx="4">
                  <c:v>8.0206737190176458</c:v>
                </c:pt>
                <c:pt idx="5">
                  <c:v>8.0260226574220681</c:v>
                </c:pt>
                <c:pt idx="6">
                  <c:v>8.3703947879053189</c:v>
                </c:pt>
                <c:pt idx="7">
                  <c:v>8.782534526396292</c:v>
                </c:pt>
                <c:pt idx="8">
                  <c:v>8.2798792195364843</c:v>
                </c:pt>
                <c:pt idx="9">
                  <c:v>8.1258526254614409</c:v>
                </c:pt>
                <c:pt idx="10">
                  <c:v>7.0206430257499788</c:v>
                </c:pt>
                <c:pt idx="11">
                  <c:v>8.623893182114724</c:v>
                </c:pt>
                <c:pt idx="12">
                  <c:v>8.6060339486220201</c:v>
                </c:pt>
                <c:pt idx="13">
                  <c:v>8.6507821903393758</c:v>
                </c:pt>
                <c:pt idx="14">
                  <c:v>8.7054815587712291</c:v>
                </c:pt>
                <c:pt idx="15">
                  <c:v>8.7183664972761754</c:v>
                </c:pt>
                <c:pt idx="16">
                  <c:v>8.7049069770291734</c:v>
                </c:pt>
                <c:pt idx="17">
                  <c:v>8.7015708337605968</c:v>
                </c:pt>
                <c:pt idx="18">
                  <c:v>8.7002487757847788</c:v>
                </c:pt>
                <c:pt idx="19">
                  <c:v>8.696943936248795</c:v>
                </c:pt>
                <c:pt idx="20">
                  <c:v>8.6932054635169731</c:v>
                </c:pt>
                <c:pt idx="21">
                  <c:v>8.6940362855728424</c:v>
                </c:pt>
                <c:pt idx="22">
                  <c:v>8.6913842203085796</c:v>
                </c:pt>
                <c:pt idx="23">
                  <c:v>8.7016590712531983</c:v>
                </c:pt>
                <c:pt idx="24">
                  <c:v>8.7293379191291258</c:v>
                </c:pt>
                <c:pt idx="25">
                  <c:v>8.7564326730900941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16.800991950997918</c:v>
                </c:pt>
                <c:pt idx="1">
                  <c:v>17.337877346001161</c:v>
                </c:pt>
                <c:pt idx="2">
                  <c:v>17.680145618326328</c:v>
                </c:pt>
                <c:pt idx="3">
                  <c:v>16.16602973288353</c:v>
                </c:pt>
                <c:pt idx="4">
                  <c:v>17.751345310751393</c:v>
                </c:pt>
                <c:pt idx="5">
                  <c:v>17.73851494802825</c:v>
                </c:pt>
                <c:pt idx="6">
                  <c:v>20.142536192352225</c:v>
                </c:pt>
                <c:pt idx="7">
                  <c:v>18.800738606813702</c:v>
                </c:pt>
                <c:pt idx="8">
                  <c:v>19.451355990215227</c:v>
                </c:pt>
                <c:pt idx="9">
                  <c:v>19.738968556953004</c:v>
                </c:pt>
                <c:pt idx="10">
                  <c:v>16.15681337965195</c:v>
                </c:pt>
                <c:pt idx="11">
                  <c:v>17.430380419327367</c:v>
                </c:pt>
                <c:pt idx="12">
                  <c:v>17.362540807750406</c:v>
                </c:pt>
                <c:pt idx="13">
                  <c:v>17.392500037344767</c:v>
                </c:pt>
                <c:pt idx="14">
                  <c:v>17.454533902912335</c:v>
                </c:pt>
                <c:pt idx="15">
                  <c:v>17.449818882292622</c:v>
                </c:pt>
                <c:pt idx="16">
                  <c:v>17.445745686389667</c:v>
                </c:pt>
                <c:pt idx="17">
                  <c:v>17.440301416423658</c:v>
                </c:pt>
                <c:pt idx="18">
                  <c:v>17.42526988465745</c:v>
                </c:pt>
                <c:pt idx="19">
                  <c:v>17.415869498782609</c:v>
                </c:pt>
                <c:pt idx="20">
                  <c:v>17.407761922865273</c:v>
                </c:pt>
                <c:pt idx="21">
                  <c:v>17.391681440928735</c:v>
                </c:pt>
                <c:pt idx="22">
                  <c:v>17.39365818403855</c:v>
                </c:pt>
                <c:pt idx="23">
                  <c:v>17.408658442300492</c:v>
                </c:pt>
                <c:pt idx="24">
                  <c:v>17.427131203557188</c:v>
                </c:pt>
                <c:pt idx="25">
                  <c:v>17.454243940168894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6.8142686903953198</c:v>
                </c:pt>
                <c:pt idx="1">
                  <c:v>6.8507916237123094</c:v>
                </c:pt>
                <c:pt idx="2">
                  <c:v>6.7108010657311619</c:v>
                </c:pt>
                <c:pt idx="3">
                  <c:v>6.3712811083392253</c:v>
                </c:pt>
                <c:pt idx="4">
                  <c:v>7.0859375673844553</c:v>
                </c:pt>
                <c:pt idx="5">
                  <c:v>7.0633105931701321</c:v>
                </c:pt>
                <c:pt idx="6">
                  <c:v>7.5254611441391477</c:v>
                </c:pt>
                <c:pt idx="7">
                  <c:v>6.9220750874282535</c:v>
                </c:pt>
                <c:pt idx="8">
                  <c:v>6.4436536230878216</c:v>
                </c:pt>
                <c:pt idx="9">
                  <c:v>6.4613374101562124</c:v>
                </c:pt>
                <c:pt idx="10">
                  <c:v>5.6576925523595856</c:v>
                </c:pt>
                <c:pt idx="11">
                  <c:v>4.8610125055781346</c:v>
                </c:pt>
                <c:pt idx="12">
                  <c:v>4.832897362579156</c:v>
                </c:pt>
                <c:pt idx="13">
                  <c:v>4.820654206469543</c:v>
                </c:pt>
                <c:pt idx="14">
                  <c:v>4.8117901118513453</c:v>
                </c:pt>
                <c:pt idx="15">
                  <c:v>4.7812636804363944</c:v>
                </c:pt>
                <c:pt idx="16">
                  <c:v>4.7500370717101665</c:v>
                </c:pt>
                <c:pt idx="17">
                  <c:v>4.7178013687330855</c:v>
                </c:pt>
                <c:pt idx="18">
                  <c:v>4.6896045069133461</c:v>
                </c:pt>
                <c:pt idx="19">
                  <c:v>4.6614037066070235</c:v>
                </c:pt>
                <c:pt idx="20">
                  <c:v>4.6303426383007613</c:v>
                </c:pt>
                <c:pt idx="21">
                  <c:v>4.5988551993697939</c:v>
                </c:pt>
                <c:pt idx="22">
                  <c:v>4.5681358247758386</c:v>
                </c:pt>
                <c:pt idx="23">
                  <c:v>4.5381935149076158</c:v>
                </c:pt>
                <c:pt idx="24">
                  <c:v>4.5058642814104521</c:v>
                </c:pt>
                <c:pt idx="25">
                  <c:v>4.474141685465586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51.793521416222553</c:v>
                </c:pt>
                <c:pt idx="1">
                  <c:v>51.290141989359867</c:v>
                </c:pt>
                <c:pt idx="2">
                  <c:v>52.238846026591375</c:v>
                </c:pt>
                <c:pt idx="3">
                  <c:v>50.236297585727165</c:v>
                </c:pt>
                <c:pt idx="4">
                  <c:v>51.61234929179993</c:v>
                </c:pt>
                <c:pt idx="5">
                  <c:v>51.871375126737618</c:v>
                </c:pt>
                <c:pt idx="6">
                  <c:v>53.667423934603136</c:v>
                </c:pt>
                <c:pt idx="7">
                  <c:v>54.449158205378737</c:v>
                </c:pt>
                <c:pt idx="8">
                  <c:v>53.664415022759073</c:v>
                </c:pt>
                <c:pt idx="9">
                  <c:v>55.26309882885247</c:v>
                </c:pt>
                <c:pt idx="10">
                  <c:v>50.113578925204465</c:v>
                </c:pt>
                <c:pt idx="11">
                  <c:v>51.964515423362343</c:v>
                </c:pt>
                <c:pt idx="12">
                  <c:v>51.974380589628268</c:v>
                </c:pt>
                <c:pt idx="13">
                  <c:v>51.865697213050872</c:v>
                </c:pt>
                <c:pt idx="14">
                  <c:v>51.82989246937467</c:v>
                </c:pt>
                <c:pt idx="15">
                  <c:v>51.676438493996542</c:v>
                </c:pt>
                <c:pt idx="16">
                  <c:v>51.474679614153111</c:v>
                </c:pt>
                <c:pt idx="17">
                  <c:v>51.255901627949683</c:v>
                </c:pt>
                <c:pt idx="18">
                  <c:v>51.034266008659579</c:v>
                </c:pt>
                <c:pt idx="19">
                  <c:v>50.82102701894226</c:v>
                </c:pt>
                <c:pt idx="20">
                  <c:v>50.612719133563971</c:v>
                </c:pt>
                <c:pt idx="21">
                  <c:v>50.406442022930648</c:v>
                </c:pt>
                <c:pt idx="22">
                  <c:v>50.190696702621082</c:v>
                </c:pt>
                <c:pt idx="23">
                  <c:v>50.000747104616352</c:v>
                </c:pt>
                <c:pt idx="24">
                  <c:v>49.776499942211025</c:v>
                </c:pt>
                <c:pt idx="25">
                  <c:v>49.523385304267009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54.288843372125555</c:v>
                </c:pt>
                <c:pt idx="1">
                  <c:v>60.490984681743186</c:v>
                </c:pt>
                <c:pt idx="2">
                  <c:v>62.839745515015288</c:v>
                </c:pt>
                <c:pt idx="3">
                  <c:v>64.607404205826114</c:v>
                </c:pt>
                <c:pt idx="4">
                  <c:v>64.998016281559686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71.820821190744752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75.998980116518382</c:v>
                </c:pt>
                <c:pt idx="11">
                  <c:v>74.546846359842078</c:v>
                </c:pt>
                <c:pt idx="12">
                  <c:v>75.525816477828528</c:v>
                </c:pt>
                <c:pt idx="13">
                  <c:v>76.705849872751514</c:v>
                </c:pt>
                <c:pt idx="14">
                  <c:v>77.915652675213167</c:v>
                </c:pt>
                <c:pt idx="15">
                  <c:v>78.891841540239284</c:v>
                </c:pt>
                <c:pt idx="16">
                  <c:v>79.829732184062479</c:v>
                </c:pt>
                <c:pt idx="17">
                  <c:v>80.738091469031602</c:v>
                </c:pt>
                <c:pt idx="18">
                  <c:v>81.637124095526531</c:v>
                </c:pt>
                <c:pt idx="19">
                  <c:v>82.524711247279043</c:v>
                </c:pt>
                <c:pt idx="20">
                  <c:v>83.44786103388455</c:v>
                </c:pt>
                <c:pt idx="21">
                  <c:v>84.355370584295102</c:v>
                </c:pt>
                <c:pt idx="22">
                  <c:v>85.286922603713123</c:v>
                </c:pt>
                <c:pt idx="23">
                  <c:v>86.194707899711915</c:v>
                </c:pt>
                <c:pt idx="24">
                  <c:v>87.16095654504656</c:v>
                </c:pt>
                <c:pt idx="25">
                  <c:v>88.111523156748518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120.03375216423251</c:v>
                </c:pt>
                <c:pt idx="1">
                  <c:v>118.56984701929272</c:v>
                </c:pt>
                <c:pt idx="2">
                  <c:v>121.03694002169738</c:v>
                </c:pt>
                <c:pt idx="3">
                  <c:v>124.2089294036611</c:v>
                </c:pt>
                <c:pt idx="4">
                  <c:v>125.42013156488159</c:v>
                </c:pt>
                <c:pt idx="5">
                  <c:v>127.90482297782786</c:v>
                </c:pt>
                <c:pt idx="6">
                  <c:v>137.84231002791805</c:v>
                </c:pt>
                <c:pt idx="7">
                  <c:v>131.92582753796765</c:v>
                </c:pt>
                <c:pt idx="8">
                  <c:v>134.28843418058781</c:v>
                </c:pt>
                <c:pt idx="9">
                  <c:v>146.51187776686703</c:v>
                </c:pt>
                <c:pt idx="10">
                  <c:v>149.45373363139703</c:v>
                </c:pt>
                <c:pt idx="11">
                  <c:v>154.53694994086459</c:v>
                </c:pt>
                <c:pt idx="12">
                  <c:v>155.94240223835271</c:v>
                </c:pt>
                <c:pt idx="13">
                  <c:v>158.02307452348745</c:v>
                </c:pt>
                <c:pt idx="14">
                  <c:v>160.21597267853753</c:v>
                </c:pt>
                <c:pt idx="15">
                  <c:v>162.00476634465403</c:v>
                </c:pt>
                <c:pt idx="16">
                  <c:v>163.71023758424363</c:v>
                </c:pt>
                <c:pt idx="17">
                  <c:v>165.33943153799962</c:v>
                </c:pt>
                <c:pt idx="18">
                  <c:v>166.95463585231062</c:v>
                </c:pt>
                <c:pt idx="19">
                  <c:v>168.52513634179419</c:v>
                </c:pt>
                <c:pt idx="20">
                  <c:v>170.17693440262479</c:v>
                </c:pt>
                <c:pt idx="21">
                  <c:v>171.78965859342765</c:v>
                </c:pt>
                <c:pt idx="22">
                  <c:v>173.41837064105738</c:v>
                </c:pt>
                <c:pt idx="23">
                  <c:v>175.04548769133771</c:v>
                </c:pt>
                <c:pt idx="24">
                  <c:v>176.72198231035605</c:v>
                </c:pt>
                <c:pt idx="25">
                  <c:v>178.31603415477537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73.895071855562932</c:v>
                </c:pt>
                <c:pt idx="3">
                  <c:v>72.83451754537495</c:v>
                </c:pt>
                <c:pt idx="4">
                  <c:v>74.307159998399172</c:v>
                </c:pt>
                <c:pt idx="5">
                  <c:v>76.621540125088828</c:v>
                </c:pt>
                <c:pt idx="6">
                  <c:v>80.25179013763676</c:v>
                </c:pt>
                <c:pt idx="7">
                  <c:v>80.896346256172706</c:v>
                </c:pt>
                <c:pt idx="8">
                  <c:v>79.827705693148275</c:v>
                </c:pt>
                <c:pt idx="9">
                  <c:v>82.152672505766901</c:v>
                </c:pt>
                <c:pt idx="10">
                  <c:v>84.523922703983345</c:v>
                </c:pt>
                <c:pt idx="11">
                  <c:v>80.416481914746299</c:v>
                </c:pt>
                <c:pt idx="12">
                  <c:v>81.127776006539904</c:v>
                </c:pt>
                <c:pt idx="13">
                  <c:v>82.056741660407056</c:v>
                </c:pt>
                <c:pt idx="14">
                  <c:v>83.062387217485963</c:v>
                </c:pt>
                <c:pt idx="15">
                  <c:v>83.826874498686806</c:v>
                </c:pt>
                <c:pt idx="16">
                  <c:v>84.519666154220175</c:v>
                </c:pt>
                <c:pt idx="17">
                  <c:v>85.128052078803734</c:v>
                </c:pt>
                <c:pt idx="18">
                  <c:v>85.732316564579378</c:v>
                </c:pt>
                <c:pt idx="19">
                  <c:v>86.360206739184605</c:v>
                </c:pt>
                <c:pt idx="20">
                  <c:v>87.007417147205203</c:v>
                </c:pt>
                <c:pt idx="21">
                  <c:v>87.619811209460593</c:v>
                </c:pt>
                <c:pt idx="22">
                  <c:v>88.226382285868084</c:v>
                </c:pt>
                <c:pt idx="23">
                  <c:v>88.849505501368242</c:v>
                </c:pt>
                <c:pt idx="24">
                  <c:v>89.461955320717777</c:v>
                </c:pt>
                <c:pt idx="25">
                  <c:v>90.054237955549965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61.506465742236628</c:v>
                </c:pt>
                <c:pt idx="1">
                  <c:v>59.111289585595756</c:v>
                </c:pt>
                <c:pt idx="2">
                  <c:v>59.77792144904722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58.813911118691522</c:v>
                </c:pt>
                <c:pt idx="8">
                  <c:v>58.4228271975322</c:v>
                </c:pt>
                <c:pt idx="9">
                  <c:v>57.228807598822314</c:v>
                </c:pt>
                <c:pt idx="10">
                  <c:v>57.415962604187072</c:v>
                </c:pt>
                <c:pt idx="11">
                  <c:v>55.529161568248405</c:v>
                </c:pt>
                <c:pt idx="12">
                  <c:v>54.98995630048487</c:v>
                </c:pt>
                <c:pt idx="13">
                  <c:v>54.568523744738556</c:v>
                </c:pt>
                <c:pt idx="14">
                  <c:v>54.203628951540615</c:v>
                </c:pt>
                <c:pt idx="15">
                  <c:v>53.682493798206025</c:v>
                </c:pt>
                <c:pt idx="16">
                  <c:v>53.143725187050094</c:v>
                </c:pt>
                <c:pt idx="17">
                  <c:v>52.584200683428328</c:v>
                </c:pt>
                <c:pt idx="18">
                  <c:v>51.990593528323934</c:v>
                </c:pt>
                <c:pt idx="19">
                  <c:v>51.402024454096868</c:v>
                </c:pt>
                <c:pt idx="20">
                  <c:v>50.881784543586846</c:v>
                </c:pt>
                <c:pt idx="21">
                  <c:v>50.398746516377877</c:v>
                </c:pt>
                <c:pt idx="22">
                  <c:v>49.896887680725321</c:v>
                </c:pt>
                <c:pt idx="23">
                  <c:v>49.359966472741462</c:v>
                </c:pt>
                <c:pt idx="24">
                  <c:v>48.696978144518567</c:v>
                </c:pt>
                <c:pt idx="25">
                  <c:v>48.151781872907648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47.359706461754648</c:v>
                </c:pt>
                <c:pt idx="2">
                  <c:v>45.847826904969644</c:v>
                </c:pt>
                <c:pt idx="3">
                  <c:v>46.355030450447074</c:v>
                </c:pt>
                <c:pt idx="4">
                  <c:v>48.011041293148281</c:v>
                </c:pt>
                <c:pt idx="5">
                  <c:v>48.273598438425559</c:v>
                </c:pt>
                <c:pt idx="6">
                  <c:v>50.428475715593549</c:v>
                </c:pt>
                <c:pt idx="7">
                  <c:v>50.931402743201311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42.714813803229518</c:v>
                </c:pt>
                <c:pt idx="11">
                  <c:v>44.334137870184868</c:v>
                </c:pt>
                <c:pt idx="12">
                  <c:v>44.411381187134445</c:v>
                </c:pt>
                <c:pt idx="13">
                  <c:v>44.656114572478458</c:v>
                </c:pt>
                <c:pt idx="14">
                  <c:v>44.898378234485399</c:v>
                </c:pt>
                <c:pt idx="15">
                  <c:v>44.954235743880758</c:v>
                </c:pt>
                <c:pt idx="16">
                  <c:v>44.936945376383846</c:v>
                </c:pt>
                <c:pt idx="17">
                  <c:v>44.861579839224149</c:v>
                </c:pt>
                <c:pt idx="18">
                  <c:v>44.806103685512298</c:v>
                </c:pt>
                <c:pt idx="19">
                  <c:v>44.748768521473473</c:v>
                </c:pt>
                <c:pt idx="20">
                  <c:v>44.705628225112648</c:v>
                </c:pt>
                <c:pt idx="21">
                  <c:v>44.64989002725968</c:v>
                </c:pt>
                <c:pt idx="22">
                  <c:v>44.579824580856538</c:v>
                </c:pt>
                <c:pt idx="23">
                  <c:v>44.498415188381031</c:v>
                </c:pt>
                <c:pt idx="24">
                  <c:v>44.442485019427693</c:v>
                </c:pt>
                <c:pt idx="25">
                  <c:v>44.384563614918534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41.529104684781586</c:v>
                </c:pt>
                <c:pt idx="1">
                  <c:v>41.33875114900475</c:v>
                </c:pt>
                <c:pt idx="2">
                  <c:v>42.03986687348992</c:v>
                </c:pt>
                <c:pt idx="3">
                  <c:v>42.811554485164471</c:v>
                </c:pt>
                <c:pt idx="4">
                  <c:v>43.397301221220999</c:v>
                </c:pt>
                <c:pt idx="5">
                  <c:v>47.217473620949015</c:v>
                </c:pt>
                <c:pt idx="6">
                  <c:v>47.846194507166516</c:v>
                </c:pt>
                <c:pt idx="7">
                  <c:v>49.11819065636206</c:v>
                </c:pt>
                <c:pt idx="8">
                  <c:v>47.748780121157019</c:v>
                </c:pt>
                <c:pt idx="9">
                  <c:v>50.859474025099203</c:v>
                </c:pt>
                <c:pt idx="10">
                  <c:v>47.930195909769004</c:v>
                </c:pt>
                <c:pt idx="11">
                  <c:v>49.317592094975524</c:v>
                </c:pt>
                <c:pt idx="12">
                  <c:v>49.579365282951997</c:v>
                </c:pt>
                <c:pt idx="13">
                  <c:v>49.978364673544625</c:v>
                </c:pt>
                <c:pt idx="14">
                  <c:v>50.448019071367568</c:v>
                </c:pt>
                <c:pt idx="15">
                  <c:v>50.843885913213121</c:v>
                </c:pt>
                <c:pt idx="16">
                  <c:v>51.20149794565323</c:v>
                </c:pt>
                <c:pt idx="17">
                  <c:v>51.536401155168633</c:v>
                </c:pt>
                <c:pt idx="18">
                  <c:v>51.8774502002776</c:v>
                </c:pt>
                <c:pt idx="19">
                  <c:v>52.229604670667641</c:v>
                </c:pt>
                <c:pt idx="20">
                  <c:v>52.59288141215476</c:v>
                </c:pt>
                <c:pt idx="21">
                  <c:v>52.93696859875498</c:v>
                </c:pt>
                <c:pt idx="22">
                  <c:v>53.282161074996012</c:v>
                </c:pt>
                <c:pt idx="23">
                  <c:v>53.634579030937459</c:v>
                </c:pt>
                <c:pt idx="24">
                  <c:v>53.975504699320709</c:v>
                </c:pt>
                <c:pt idx="25">
                  <c:v>54.319688262716625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40.475105958763557</c:v>
                </c:pt>
                <c:pt idx="1">
                  <c:v>42.860889428912017</c:v>
                </c:pt>
                <c:pt idx="2">
                  <c:v>45.418040409206199</c:v>
                </c:pt>
                <c:pt idx="3">
                  <c:v>45.040443830667769</c:v>
                </c:pt>
                <c:pt idx="4">
                  <c:v>44.04212141178342</c:v>
                </c:pt>
                <c:pt idx="5">
                  <c:v>44.112464196709496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44.089782925115337</c:v>
                </c:pt>
                <c:pt idx="9">
                  <c:v>44.090976017200106</c:v>
                </c:pt>
                <c:pt idx="10">
                  <c:v>43.894663347949511</c:v>
                </c:pt>
                <c:pt idx="11">
                  <c:v>43.848028720755622</c:v>
                </c:pt>
                <c:pt idx="12">
                  <c:v>43.864449798127438</c:v>
                </c:pt>
                <c:pt idx="13">
                  <c:v>43.997697305387838</c:v>
                </c:pt>
                <c:pt idx="14">
                  <c:v>44.181263128460614</c:v>
                </c:pt>
                <c:pt idx="15">
                  <c:v>44.255014607118284</c:v>
                </c:pt>
                <c:pt idx="16">
                  <c:v>44.286826219104718</c:v>
                </c:pt>
                <c:pt idx="17">
                  <c:v>44.293667989476823</c:v>
                </c:pt>
                <c:pt idx="18">
                  <c:v>44.31238689745436</c:v>
                </c:pt>
                <c:pt idx="19">
                  <c:v>44.32430386492377</c:v>
                </c:pt>
                <c:pt idx="20">
                  <c:v>44.328464077184528</c:v>
                </c:pt>
                <c:pt idx="21">
                  <c:v>44.356539521621983</c:v>
                </c:pt>
                <c:pt idx="22">
                  <c:v>44.36357620103955</c:v>
                </c:pt>
                <c:pt idx="23">
                  <c:v>44.37208008244427</c:v>
                </c:pt>
                <c:pt idx="24">
                  <c:v>44.383304614304542</c:v>
                </c:pt>
                <c:pt idx="25">
                  <c:v>44.400967379392036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25.183006056455824</c:v>
                </c:pt>
                <c:pt idx="1">
                  <c:v>25.325930465045083</c:v>
                </c:pt>
                <c:pt idx="2">
                  <c:v>25.665939878689201</c:v>
                </c:pt>
                <c:pt idx="3">
                  <c:v>24.228886678144356</c:v>
                </c:pt>
                <c:pt idx="4">
                  <c:v>25.772019029769041</c:v>
                </c:pt>
                <c:pt idx="5">
                  <c:v>25.764537605450318</c:v>
                </c:pt>
                <c:pt idx="6">
                  <c:v>28.512930980257543</c:v>
                </c:pt>
                <c:pt idx="7">
                  <c:v>27.583273133209993</c:v>
                </c:pt>
                <c:pt idx="8">
                  <c:v>27.731235209751709</c:v>
                </c:pt>
                <c:pt idx="9">
                  <c:v>27.864821182414445</c:v>
                </c:pt>
                <c:pt idx="10">
                  <c:v>23.17745640540193</c:v>
                </c:pt>
                <c:pt idx="11">
                  <c:v>26.054273601442091</c:v>
                </c:pt>
                <c:pt idx="12">
                  <c:v>25.968574756372426</c:v>
                </c:pt>
                <c:pt idx="13">
                  <c:v>26.043282227684145</c:v>
                </c:pt>
                <c:pt idx="14">
                  <c:v>26.160015461683564</c:v>
                </c:pt>
                <c:pt idx="15">
                  <c:v>26.168185379568797</c:v>
                </c:pt>
                <c:pt idx="16">
                  <c:v>26.150652663418839</c:v>
                </c:pt>
                <c:pt idx="17">
                  <c:v>26.141872250184257</c:v>
                </c:pt>
                <c:pt idx="18">
                  <c:v>26.125518660442228</c:v>
                </c:pt>
                <c:pt idx="19">
                  <c:v>26.112813435031406</c:v>
                </c:pt>
                <c:pt idx="20">
                  <c:v>26.100967386382244</c:v>
                </c:pt>
                <c:pt idx="21">
                  <c:v>26.085717726501578</c:v>
                </c:pt>
                <c:pt idx="22">
                  <c:v>26.085042404347128</c:v>
                </c:pt>
                <c:pt idx="23">
                  <c:v>26.110317513553689</c:v>
                </c:pt>
                <c:pt idx="24">
                  <c:v>26.156469122686314</c:v>
                </c:pt>
                <c:pt idx="25">
                  <c:v>26.21067661325899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58.140933613072178</c:v>
                </c:pt>
                <c:pt idx="2">
                  <c:v>58.949647092322536</c:v>
                </c:pt>
                <c:pt idx="3">
                  <c:v>56.60757869406639</c:v>
                </c:pt>
                <c:pt idx="4">
                  <c:v>58.698286859184385</c:v>
                </c:pt>
                <c:pt idx="5">
                  <c:v>58.934685719907748</c:v>
                </c:pt>
                <c:pt idx="6">
                  <c:v>61.192885078742286</c:v>
                </c:pt>
                <c:pt idx="7">
                  <c:v>61.371233292806991</c:v>
                </c:pt>
                <c:pt idx="8">
                  <c:v>60.108068645846892</c:v>
                </c:pt>
                <c:pt idx="9">
                  <c:v>61.724436239008682</c:v>
                </c:pt>
                <c:pt idx="10">
                  <c:v>55.771271477564049</c:v>
                </c:pt>
                <c:pt idx="11">
                  <c:v>56.825527928940474</c:v>
                </c:pt>
                <c:pt idx="12">
                  <c:v>56.807277952207421</c:v>
                </c:pt>
                <c:pt idx="13">
                  <c:v>56.686351419520413</c:v>
                </c:pt>
                <c:pt idx="14">
                  <c:v>56.641682581226014</c:v>
                </c:pt>
                <c:pt idx="15">
                  <c:v>56.457702174432939</c:v>
                </c:pt>
                <c:pt idx="16">
                  <c:v>56.224716685863278</c:v>
                </c:pt>
                <c:pt idx="17">
                  <c:v>55.973702996682768</c:v>
                </c:pt>
                <c:pt idx="18">
                  <c:v>55.723870515572926</c:v>
                </c:pt>
                <c:pt idx="19">
                  <c:v>55.482430725549285</c:v>
                </c:pt>
                <c:pt idx="20">
                  <c:v>55.243061771864731</c:v>
                </c:pt>
                <c:pt idx="21">
                  <c:v>55.005297222300442</c:v>
                </c:pt>
                <c:pt idx="22">
                  <c:v>54.758832527396919</c:v>
                </c:pt>
                <c:pt idx="23">
                  <c:v>54.53894061952397</c:v>
                </c:pt>
                <c:pt idx="24">
                  <c:v>54.282364223621478</c:v>
                </c:pt>
                <c:pt idx="25">
                  <c:v>53.997526989732592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54.288843372125555</c:v>
                </c:pt>
                <c:pt idx="1">
                  <c:v>60.490984681743186</c:v>
                </c:pt>
                <c:pt idx="2">
                  <c:v>62.839745515015288</c:v>
                </c:pt>
                <c:pt idx="3">
                  <c:v>64.607404205826114</c:v>
                </c:pt>
                <c:pt idx="4">
                  <c:v>64.998016281559686</c:v>
                </c:pt>
                <c:pt idx="5">
                  <c:v>66.664927682317455</c:v>
                </c:pt>
                <c:pt idx="6">
                  <c:v>71.168806860936144</c:v>
                </c:pt>
                <c:pt idx="7">
                  <c:v>71.820821190744752</c:v>
                </c:pt>
                <c:pt idx="8">
                  <c:v>71.52552503275011</c:v>
                </c:pt>
                <c:pt idx="9">
                  <c:v>76.630656132434126</c:v>
                </c:pt>
                <c:pt idx="10">
                  <c:v>75.998980116518382</c:v>
                </c:pt>
                <c:pt idx="11">
                  <c:v>74.546846359842078</c:v>
                </c:pt>
                <c:pt idx="12">
                  <c:v>75.525816477828528</c:v>
                </c:pt>
                <c:pt idx="13">
                  <c:v>76.705849872751514</c:v>
                </c:pt>
                <c:pt idx="14">
                  <c:v>77.915652675213167</c:v>
                </c:pt>
                <c:pt idx="15">
                  <c:v>78.891841540239284</c:v>
                </c:pt>
                <c:pt idx="16">
                  <c:v>79.829732184062479</c:v>
                </c:pt>
                <c:pt idx="17">
                  <c:v>80.738091469031602</c:v>
                </c:pt>
                <c:pt idx="18">
                  <c:v>81.637124095526531</c:v>
                </c:pt>
                <c:pt idx="19">
                  <c:v>82.524711247279043</c:v>
                </c:pt>
                <c:pt idx="20">
                  <c:v>83.44786103388455</c:v>
                </c:pt>
                <c:pt idx="21">
                  <c:v>84.355370584295102</c:v>
                </c:pt>
                <c:pt idx="22">
                  <c:v>85.286922603713123</c:v>
                </c:pt>
                <c:pt idx="23">
                  <c:v>86.194707899711915</c:v>
                </c:pt>
                <c:pt idx="24">
                  <c:v>87.16095654504656</c:v>
                </c:pt>
                <c:pt idx="25">
                  <c:v>88.111523156748518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120.03375216423251</c:v>
                </c:pt>
                <c:pt idx="1">
                  <c:v>118.56984701929272</c:v>
                </c:pt>
                <c:pt idx="2">
                  <c:v>121.03694002169738</c:v>
                </c:pt>
                <c:pt idx="3">
                  <c:v>124.2089294036611</c:v>
                </c:pt>
                <c:pt idx="4">
                  <c:v>125.42013156488159</c:v>
                </c:pt>
                <c:pt idx="5">
                  <c:v>127.90482297782786</c:v>
                </c:pt>
                <c:pt idx="6">
                  <c:v>137.84231002791805</c:v>
                </c:pt>
                <c:pt idx="7">
                  <c:v>131.92582753796765</c:v>
                </c:pt>
                <c:pt idx="8">
                  <c:v>134.28843418058781</c:v>
                </c:pt>
                <c:pt idx="9">
                  <c:v>146.51187776686703</c:v>
                </c:pt>
                <c:pt idx="10">
                  <c:v>149.45373363139703</c:v>
                </c:pt>
                <c:pt idx="11">
                  <c:v>154.53694994086459</c:v>
                </c:pt>
                <c:pt idx="12">
                  <c:v>155.94240223835271</c:v>
                </c:pt>
                <c:pt idx="13">
                  <c:v>158.02307452348745</c:v>
                </c:pt>
                <c:pt idx="14">
                  <c:v>160.21597267853753</c:v>
                </c:pt>
                <c:pt idx="15">
                  <c:v>162.00476634465403</c:v>
                </c:pt>
                <c:pt idx="16">
                  <c:v>163.71023758424363</c:v>
                </c:pt>
                <c:pt idx="17">
                  <c:v>165.33943153799962</c:v>
                </c:pt>
                <c:pt idx="18">
                  <c:v>166.95463585231062</c:v>
                </c:pt>
                <c:pt idx="19">
                  <c:v>168.52513634179419</c:v>
                </c:pt>
                <c:pt idx="20">
                  <c:v>170.17693440262479</c:v>
                </c:pt>
                <c:pt idx="21">
                  <c:v>171.78965859342765</c:v>
                </c:pt>
                <c:pt idx="22">
                  <c:v>173.41837064105738</c:v>
                </c:pt>
                <c:pt idx="23">
                  <c:v>175.04548769133771</c:v>
                </c:pt>
                <c:pt idx="24">
                  <c:v>176.72198231035605</c:v>
                </c:pt>
                <c:pt idx="25">
                  <c:v>178.31603415477537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70.131445842108377</c:v>
                </c:pt>
                <c:pt idx="1">
                  <c:v>70.994667595579699</c:v>
                </c:pt>
                <c:pt idx="2">
                  <c:v>73.895071855562932</c:v>
                </c:pt>
                <c:pt idx="3">
                  <c:v>72.83451754537495</c:v>
                </c:pt>
                <c:pt idx="4">
                  <c:v>74.307159998399172</c:v>
                </c:pt>
                <c:pt idx="5">
                  <c:v>76.621540125088828</c:v>
                </c:pt>
                <c:pt idx="6">
                  <c:v>80.25179013763676</c:v>
                </c:pt>
                <c:pt idx="7">
                  <c:v>80.896346256172706</c:v>
                </c:pt>
                <c:pt idx="8">
                  <c:v>79.827705693148275</c:v>
                </c:pt>
                <c:pt idx="9">
                  <c:v>82.152672505766901</c:v>
                </c:pt>
                <c:pt idx="10">
                  <c:v>84.523922703983345</c:v>
                </c:pt>
                <c:pt idx="11">
                  <c:v>80.416481914746299</c:v>
                </c:pt>
                <c:pt idx="12">
                  <c:v>81.127776006539904</c:v>
                </c:pt>
                <c:pt idx="13">
                  <c:v>82.056741660407056</c:v>
                </c:pt>
                <c:pt idx="14">
                  <c:v>83.062387217485963</c:v>
                </c:pt>
                <c:pt idx="15">
                  <c:v>83.826874498686806</c:v>
                </c:pt>
                <c:pt idx="16">
                  <c:v>84.519666154220175</c:v>
                </c:pt>
                <c:pt idx="17">
                  <c:v>85.128052078803734</c:v>
                </c:pt>
                <c:pt idx="18">
                  <c:v>85.732316564579378</c:v>
                </c:pt>
                <c:pt idx="19">
                  <c:v>86.360206739184605</c:v>
                </c:pt>
                <c:pt idx="20">
                  <c:v>87.007417147205203</c:v>
                </c:pt>
                <c:pt idx="21">
                  <c:v>87.619811209460593</c:v>
                </c:pt>
                <c:pt idx="22">
                  <c:v>88.226382285868084</c:v>
                </c:pt>
                <c:pt idx="23">
                  <c:v>88.849505501368242</c:v>
                </c:pt>
                <c:pt idx="24">
                  <c:v>89.461955320717777</c:v>
                </c:pt>
                <c:pt idx="25">
                  <c:v>90.054237955549965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61.506465742236628</c:v>
                </c:pt>
                <c:pt idx="1">
                  <c:v>59.111289585595756</c:v>
                </c:pt>
                <c:pt idx="2">
                  <c:v>59.77792144904722</c:v>
                </c:pt>
                <c:pt idx="3">
                  <c:v>57.545654706647298</c:v>
                </c:pt>
                <c:pt idx="4">
                  <c:v>57.566922340053146</c:v>
                </c:pt>
                <c:pt idx="5">
                  <c:v>58.804949633323645</c:v>
                </c:pt>
                <c:pt idx="6">
                  <c:v>58.558698351031524</c:v>
                </c:pt>
                <c:pt idx="7">
                  <c:v>58.813911118691522</c:v>
                </c:pt>
                <c:pt idx="8">
                  <c:v>58.4228271975322</c:v>
                </c:pt>
                <c:pt idx="9">
                  <c:v>57.228807598822314</c:v>
                </c:pt>
                <c:pt idx="10">
                  <c:v>57.415962604187072</c:v>
                </c:pt>
                <c:pt idx="11">
                  <c:v>55.529161568248405</c:v>
                </c:pt>
                <c:pt idx="12">
                  <c:v>54.98995630048487</c:v>
                </c:pt>
                <c:pt idx="13">
                  <c:v>54.568523744738556</c:v>
                </c:pt>
                <c:pt idx="14">
                  <c:v>54.203628951540615</c:v>
                </c:pt>
                <c:pt idx="15">
                  <c:v>53.682493798206025</c:v>
                </c:pt>
                <c:pt idx="16">
                  <c:v>53.143725187050094</c:v>
                </c:pt>
                <c:pt idx="17">
                  <c:v>52.584200683428328</c:v>
                </c:pt>
                <c:pt idx="18">
                  <c:v>51.990593528323934</c:v>
                </c:pt>
                <c:pt idx="19">
                  <c:v>51.402024454096868</c:v>
                </c:pt>
                <c:pt idx="20">
                  <c:v>50.881784543586846</c:v>
                </c:pt>
                <c:pt idx="21">
                  <c:v>50.398746516377877</c:v>
                </c:pt>
                <c:pt idx="22">
                  <c:v>49.896887680725321</c:v>
                </c:pt>
                <c:pt idx="23">
                  <c:v>49.359966472741462</c:v>
                </c:pt>
                <c:pt idx="24">
                  <c:v>48.696978144518567</c:v>
                </c:pt>
                <c:pt idx="25">
                  <c:v>48.151781872907648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47.157486072677628</c:v>
                </c:pt>
                <c:pt idx="1">
                  <c:v>47.359706461754648</c:v>
                </c:pt>
                <c:pt idx="2">
                  <c:v>45.847826904969644</c:v>
                </c:pt>
                <c:pt idx="3">
                  <c:v>46.355030450447074</c:v>
                </c:pt>
                <c:pt idx="4">
                  <c:v>48.011041293148281</c:v>
                </c:pt>
                <c:pt idx="5">
                  <c:v>48.273598438425559</c:v>
                </c:pt>
                <c:pt idx="6">
                  <c:v>50.428475715593549</c:v>
                </c:pt>
                <c:pt idx="7">
                  <c:v>50.931402743201311</c:v>
                </c:pt>
                <c:pt idx="8">
                  <c:v>45.314640994110611</c:v>
                </c:pt>
                <c:pt idx="9">
                  <c:v>48.817278532387618</c:v>
                </c:pt>
                <c:pt idx="10">
                  <c:v>42.714813803229518</c:v>
                </c:pt>
                <c:pt idx="11">
                  <c:v>44.334137870184868</c:v>
                </c:pt>
                <c:pt idx="12">
                  <c:v>44.411381187134445</c:v>
                </c:pt>
                <c:pt idx="13">
                  <c:v>44.656114572478458</c:v>
                </c:pt>
                <c:pt idx="14">
                  <c:v>44.898378234485399</c:v>
                </c:pt>
                <c:pt idx="15">
                  <c:v>44.954235743880758</c:v>
                </c:pt>
                <c:pt idx="16">
                  <c:v>44.936945376383846</c:v>
                </c:pt>
                <c:pt idx="17">
                  <c:v>44.861579839224149</c:v>
                </c:pt>
                <c:pt idx="18">
                  <c:v>44.806103685512298</c:v>
                </c:pt>
                <c:pt idx="19">
                  <c:v>44.748768521473473</c:v>
                </c:pt>
                <c:pt idx="20">
                  <c:v>44.705628225112648</c:v>
                </c:pt>
                <c:pt idx="21">
                  <c:v>44.64989002725968</c:v>
                </c:pt>
                <c:pt idx="22">
                  <c:v>44.579824580856538</c:v>
                </c:pt>
                <c:pt idx="23">
                  <c:v>44.498415188381031</c:v>
                </c:pt>
                <c:pt idx="24">
                  <c:v>44.442485019427693</c:v>
                </c:pt>
                <c:pt idx="25">
                  <c:v>44.384563614918534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41.529104684781586</c:v>
                </c:pt>
                <c:pt idx="1">
                  <c:v>41.33875114900475</c:v>
                </c:pt>
                <c:pt idx="2">
                  <c:v>42.03986687348992</c:v>
                </c:pt>
                <c:pt idx="3">
                  <c:v>42.811554485164471</c:v>
                </c:pt>
                <c:pt idx="4">
                  <c:v>43.397301221220999</c:v>
                </c:pt>
                <c:pt idx="5">
                  <c:v>47.217473620949015</c:v>
                </c:pt>
                <c:pt idx="6">
                  <c:v>47.846194507166516</c:v>
                </c:pt>
                <c:pt idx="7">
                  <c:v>49.11819065636206</c:v>
                </c:pt>
                <c:pt idx="8">
                  <c:v>47.748780121157019</c:v>
                </c:pt>
                <c:pt idx="9">
                  <c:v>50.859474025099203</c:v>
                </c:pt>
                <c:pt idx="10">
                  <c:v>47.930195909769004</c:v>
                </c:pt>
                <c:pt idx="11">
                  <c:v>49.317592094975524</c:v>
                </c:pt>
                <c:pt idx="12">
                  <c:v>49.579365282951997</c:v>
                </c:pt>
                <c:pt idx="13">
                  <c:v>49.978364673544625</c:v>
                </c:pt>
                <c:pt idx="14">
                  <c:v>50.448019071367568</c:v>
                </c:pt>
                <c:pt idx="15">
                  <c:v>50.843885913213121</c:v>
                </c:pt>
                <c:pt idx="16">
                  <c:v>51.20149794565323</c:v>
                </c:pt>
                <c:pt idx="17">
                  <c:v>51.536401155168633</c:v>
                </c:pt>
                <c:pt idx="18">
                  <c:v>51.8774502002776</c:v>
                </c:pt>
                <c:pt idx="19">
                  <c:v>52.229604670667641</c:v>
                </c:pt>
                <c:pt idx="20">
                  <c:v>52.59288141215476</c:v>
                </c:pt>
                <c:pt idx="21">
                  <c:v>52.93696859875498</c:v>
                </c:pt>
                <c:pt idx="22">
                  <c:v>53.282161074996012</c:v>
                </c:pt>
                <c:pt idx="23">
                  <c:v>53.634579030937459</c:v>
                </c:pt>
                <c:pt idx="24">
                  <c:v>53.975504699320709</c:v>
                </c:pt>
                <c:pt idx="25">
                  <c:v>54.319688262716625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40.475105958763557</c:v>
                </c:pt>
                <c:pt idx="1">
                  <c:v>42.860889428912017</c:v>
                </c:pt>
                <c:pt idx="2">
                  <c:v>45.418040409206199</c:v>
                </c:pt>
                <c:pt idx="3">
                  <c:v>45.040443830667769</c:v>
                </c:pt>
                <c:pt idx="4">
                  <c:v>44.04212141178342</c:v>
                </c:pt>
                <c:pt idx="5">
                  <c:v>44.112464196709496</c:v>
                </c:pt>
                <c:pt idx="6">
                  <c:v>45.763908340717549</c:v>
                </c:pt>
                <c:pt idx="7">
                  <c:v>43.579994070843</c:v>
                </c:pt>
                <c:pt idx="8">
                  <c:v>44.089782925115337</c:v>
                </c:pt>
                <c:pt idx="9">
                  <c:v>44.090976017200106</c:v>
                </c:pt>
                <c:pt idx="10">
                  <c:v>43.894663347949511</c:v>
                </c:pt>
                <c:pt idx="11">
                  <c:v>43.848028720755622</c:v>
                </c:pt>
                <c:pt idx="12">
                  <c:v>43.864449798127438</c:v>
                </c:pt>
                <c:pt idx="13">
                  <c:v>43.997697305387838</c:v>
                </c:pt>
                <c:pt idx="14">
                  <c:v>44.181263128460614</c:v>
                </c:pt>
                <c:pt idx="15">
                  <c:v>44.255014607118284</c:v>
                </c:pt>
                <c:pt idx="16">
                  <c:v>44.286826219104718</c:v>
                </c:pt>
                <c:pt idx="17">
                  <c:v>44.293667989476823</c:v>
                </c:pt>
                <c:pt idx="18">
                  <c:v>44.31238689745436</c:v>
                </c:pt>
                <c:pt idx="19">
                  <c:v>44.32430386492377</c:v>
                </c:pt>
                <c:pt idx="20">
                  <c:v>44.328464077184528</c:v>
                </c:pt>
                <c:pt idx="21">
                  <c:v>44.356539521621983</c:v>
                </c:pt>
                <c:pt idx="22">
                  <c:v>44.36357620103955</c:v>
                </c:pt>
                <c:pt idx="23">
                  <c:v>44.37208008244427</c:v>
                </c:pt>
                <c:pt idx="24">
                  <c:v>44.383304614304542</c:v>
                </c:pt>
                <c:pt idx="25">
                  <c:v>44.400967379392036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25.183006056455824</c:v>
                </c:pt>
                <c:pt idx="1">
                  <c:v>25.325930465045083</c:v>
                </c:pt>
                <c:pt idx="2">
                  <c:v>25.665939878689201</c:v>
                </c:pt>
                <c:pt idx="3">
                  <c:v>24.228886678144356</c:v>
                </c:pt>
                <c:pt idx="4">
                  <c:v>25.772019029769041</c:v>
                </c:pt>
                <c:pt idx="5">
                  <c:v>25.764537605450318</c:v>
                </c:pt>
                <c:pt idx="6">
                  <c:v>28.512930980257543</c:v>
                </c:pt>
                <c:pt idx="7">
                  <c:v>27.583273133209993</c:v>
                </c:pt>
                <c:pt idx="8">
                  <c:v>27.731235209751709</c:v>
                </c:pt>
                <c:pt idx="9">
                  <c:v>27.864821182414445</c:v>
                </c:pt>
                <c:pt idx="10">
                  <c:v>23.17745640540193</c:v>
                </c:pt>
                <c:pt idx="11">
                  <c:v>26.054273601442091</c:v>
                </c:pt>
                <c:pt idx="12">
                  <c:v>25.968574756372426</c:v>
                </c:pt>
                <c:pt idx="13">
                  <c:v>26.043282227684145</c:v>
                </c:pt>
                <c:pt idx="14">
                  <c:v>26.160015461683564</c:v>
                </c:pt>
                <c:pt idx="15">
                  <c:v>26.168185379568797</c:v>
                </c:pt>
                <c:pt idx="16">
                  <c:v>26.150652663418839</c:v>
                </c:pt>
                <c:pt idx="17">
                  <c:v>26.141872250184257</c:v>
                </c:pt>
                <c:pt idx="18">
                  <c:v>26.125518660442228</c:v>
                </c:pt>
                <c:pt idx="19">
                  <c:v>26.112813435031406</c:v>
                </c:pt>
                <c:pt idx="20">
                  <c:v>26.100967386382244</c:v>
                </c:pt>
                <c:pt idx="21">
                  <c:v>26.085717726501578</c:v>
                </c:pt>
                <c:pt idx="22">
                  <c:v>26.085042404347128</c:v>
                </c:pt>
                <c:pt idx="23">
                  <c:v>26.110317513553689</c:v>
                </c:pt>
                <c:pt idx="24">
                  <c:v>26.156469122686314</c:v>
                </c:pt>
                <c:pt idx="25">
                  <c:v>26.21067661325899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58.60779010661787</c:v>
                </c:pt>
                <c:pt idx="1">
                  <c:v>58.140933613072178</c:v>
                </c:pt>
                <c:pt idx="2">
                  <c:v>58.949647092322536</c:v>
                </c:pt>
                <c:pt idx="3">
                  <c:v>56.60757869406639</c:v>
                </c:pt>
                <c:pt idx="4">
                  <c:v>58.698286859184385</c:v>
                </c:pt>
                <c:pt idx="5">
                  <c:v>58.934685719907748</c:v>
                </c:pt>
                <c:pt idx="6">
                  <c:v>61.192885078742286</c:v>
                </c:pt>
                <c:pt idx="7">
                  <c:v>61.371233292806991</c:v>
                </c:pt>
                <c:pt idx="8">
                  <c:v>60.108068645846892</c:v>
                </c:pt>
                <c:pt idx="9">
                  <c:v>61.724436239008682</c:v>
                </c:pt>
                <c:pt idx="10">
                  <c:v>55.771271477564049</c:v>
                </c:pt>
                <c:pt idx="11">
                  <c:v>56.825527928940474</c:v>
                </c:pt>
                <c:pt idx="12">
                  <c:v>56.807277952207421</c:v>
                </c:pt>
                <c:pt idx="13">
                  <c:v>56.686351419520413</c:v>
                </c:pt>
                <c:pt idx="14">
                  <c:v>56.641682581226014</c:v>
                </c:pt>
                <c:pt idx="15">
                  <c:v>56.457702174432939</c:v>
                </c:pt>
                <c:pt idx="16">
                  <c:v>56.224716685863278</c:v>
                </c:pt>
                <c:pt idx="17">
                  <c:v>55.973702996682768</c:v>
                </c:pt>
                <c:pt idx="18">
                  <c:v>55.723870515572926</c:v>
                </c:pt>
                <c:pt idx="19">
                  <c:v>55.482430725549285</c:v>
                </c:pt>
                <c:pt idx="20">
                  <c:v>55.243061771864731</c:v>
                </c:pt>
                <c:pt idx="21">
                  <c:v>55.005297222300442</c:v>
                </c:pt>
                <c:pt idx="22">
                  <c:v>54.758832527396919</c:v>
                </c:pt>
                <c:pt idx="23">
                  <c:v>54.53894061952397</c:v>
                </c:pt>
                <c:pt idx="24">
                  <c:v>54.282364223621478</c:v>
                </c:pt>
                <c:pt idx="25">
                  <c:v>53.997526989732592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88.111523156748518</c:v>
                </c:pt>
                <c:pt idx="1">
                  <c:v>178.31603415477537</c:v>
                </c:pt>
                <c:pt idx="2">
                  <c:v>90.054237955549965</c:v>
                </c:pt>
                <c:pt idx="3">
                  <c:v>48.151781872907648</c:v>
                </c:pt>
                <c:pt idx="4">
                  <c:v>44.384563614918534</c:v>
                </c:pt>
                <c:pt idx="5">
                  <c:v>54.319688262716625</c:v>
                </c:pt>
                <c:pt idx="6">
                  <c:v>44.400967379392036</c:v>
                </c:pt>
                <c:pt idx="7">
                  <c:v>26.21067661325899</c:v>
                </c:pt>
                <c:pt idx="8">
                  <c:v>53.997526989732592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75.998980116518382</c:v>
                </c:pt>
                <c:pt idx="1">
                  <c:v>149.45373363139703</c:v>
                </c:pt>
                <c:pt idx="2">
                  <c:v>84.523922703983345</c:v>
                </c:pt>
                <c:pt idx="3">
                  <c:v>57.415962604187072</c:v>
                </c:pt>
                <c:pt idx="4">
                  <c:v>42.714813803229518</c:v>
                </c:pt>
                <c:pt idx="5">
                  <c:v>47.930195909769004</c:v>
                </c:pt>
                <c:pt idx="6">
                  <c:v>43.894663347949511</c:v>
                </c:pt>
                <c:pt idx="7">
                  <c:v>23.17745640540193</c:v>
                </c:pt>
                <c:pt idx="8">
                  <c:v>55.771271477564049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14.031681520374887</c:v>
                </c:pt>
                <c:pt idx="1">
                  <c:v>28.396669488790504</c:v>
                </c:pt>
                <c:pt idx="2">
                  <c:v>14.341057120354094</c:v>
                </c:pt>
                <c:pt idx="3">
                  <c:v>7.6681283409121521</c:v>
                </c:pt>
                <c:pt idx="4">
                  <c:v>7.0682021914140076</c:v>
                </c:pt>
                <c:pt idx="5">
                  <c:v>8.6503619354366865</c:v>
                </c:pt>
                <c:pt idx="6">
                  <c:v>7.0708144762841485</c:v>
                </c:pt>
                <c:pt idx="7">
                  <c:v>4.1740268865459953</c:v>
                </c:pt>
                <c:pt idx="8">
                  <c:v>8.5990580398875327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13.083399201646879</c:v>
                </c:pt>
                <c:pt idx="1">
                  <c:v>25.728803942872474</c:v>
                </c:pt>
                <c:pt idx="2">
                  <c:v>14.550987672859565</c:v>
                </c:pt>
                <c:pt idx="3">
                  <c:v>9.8842900015987922</c:v>
                </c:pt>
                <c:pt idx="4">
                  <c:v>7.353453427333573</c:v>
                </c:pt>
                <c:pt idx="5">
                  <c:v>8.251293450770298</c:v>
                </c:pt>
                <c:pt idx="6">
                  <c:v>7.5565672397529831</c:v>
                </c:pt>
                <c:pt idx="7">
                  <c:v>3.9900524213052133</c:v>
                </c:pt>
                <c:pt idx="8">
                  <c:v>9.6011526418602191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12.026889401264926</c:v>
                </c:pt>
                <c:pt idx="1">
                  <c:v>23.075059305145398</c:v>
                </c:pt>
                <c:pt idx="2">
                  <c:v>13.823142406009906</c:v>
                </c:pt>
                <c:pt idx="3">
                  <c:v>10.608886112607754</c:v>
                </c:pt>
                <c:pt idx="4">
                  <c:v>8.7089456121020543</c:v>
                </c:pt>
                <c:pt idx="5">
                  <c:v>8.5184121964768149</c:v>
                </c:pt>
                <c:pt idx="6">
                  <c:v>7.9582435105799405</c:v>
                </c:pt>
                <c:pt idx="7">
                  <c:v>4.6481299092097093</c:v>
                </c:pt>
                <c:pt idx="8">
                  <c:v>10.632291546603504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0.10462031857387578</c:v>
                </c:pt>
                <c:pt idx="1">
                  <c:v>0.11539830688647729</c:v>
                </c:pt>
                <c:pt idx="2">
                  <c:v>0.11735415272725369</c:v>
                </c:pt>
                <c:pt idx="3">
                  <c:v>0.12093329628224425</c:v>
                </c:pt>
                <c:pt idx="4">
                  <c:v>0.1198754295480922</c:v>
                </c:pt>
                <c:pt idx="5">
                  <c:v>0.12026889401264926</c:v>
                </c:pt>
                <c:pt idx="6">
                  <c:v>0.12237442845856902</c:v>
                </c:pt>
                <c:pt idx="7">
                  <c:v>0.12468005088308777</c:v>
                </c:pt>
                <c:pt idx="8">
                  <c:v>0.12569131920484258</c:v>
                </c:pt>
                <c:pt idx="9">
                  <c:v>0.12860060336280915</c:v>
                </c:pt>
                <c:pt idx="10">
                  <c:v>0.13083399201646878</c:v>
                </c:pt>
                <c:pt idx="11">
                  <c:v>0.12734147640340701</c:v>
                </c:pt>
                <c:pt idx="12">
                  <c:v>0.12839788118641346</c:v>
                </c:pt>
                <c:pt idx="13">
                  <c:v>0.12941417115912429</c:v>
                </c:pt>
                <c:pt idx="14">
                  <c:v>0.13035324265963075</c:v>
                </c:pt>
                <c:pt idx="15">
                  <c:v>0.13124906051596574</c:v>
                </c:pt>
                <c:pt idx="16">
                  <c:v>0.13216755548649087</c:v>
                </c:pt>
                <c:pt idx="17">
                  <c:v>0.13310005072400888</c:v>
                </c:pt>
                <c:pt idx="18">
                  <c:v>0.13401589745801851</c:v>
                </c:pt>
                <c:pt idx="19">
                  <c:v>0.13490822652446255</c:v>
                </c:pt>
                <c:pt idx="20">
                  <c:v>0.13580129870360466</c:v>
                </c:pt>
                <c:pt idx="21">
                  <c:v>0.13667473093609364</c:v>
                </c:pt>
                <c:pt idx="22">
                  <c:v>0.13758218707547548</c:v>
                </c:pt>
                <c:pt idx="23">
                  <c:v>0.13844226490628384</c:v>
                </c:pt>
                <c:pt idx="24">
                  <c:v>0.13939463561248622</c:v>
                </c:pt>
                <c:pt idx="25">
                  <c:v>0.14031681520374886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0.23131768170046349</c:v>
                </c:pt>
                <c:pt idx="1">
                  <c:v>0.22619502171775038</c:v>
                </c:pt>
                <c:pt idx="2">
                  <c:v>0.22603827288816261</c:v>
                </c:pt>
                <c:pt idx="3">
                  <c:v>0.23249649858427149</c:v>
                </c:pt>
                <c:pt idx="4">
                  <c:v>0.23131155388174324</c:v>
                </c:pt>
                <c:pt idx="5">
                  <c:v>0.23075059305145398</c:v>
                </c:pt>
                <c:pt idx="6">
                  <c:v>0.2370192033714455</c:v>
                </c:pt>
                <c:pt idx="7">
                  <c:v>0.22902159314695944</c:v>
                </c:pt>
                <c:pt idx="8">
                  <c:v>0.23598415304721287</c:v>
                </c:pt>
                <c:pt idx="9">
                  <c:v>0.24587439063649782</c:v>
                </c:pt>
                <c:pt idx="10">
                  <c:v>0.25728803942872475</c:v>
                </c:pt>
                <c:pt idx="11">
                  <c:v>0.26398116520392517</c:v>
                </c:pt>
                <c:pt idx="12">
                  <c:v>0.26511032873642343</c:v>
                </c:pt>
                <c:pt idx="13">
                  <c:v>0.26660841705553323</c:v>
                </c:pt>
                <c:pt idx="14">
                  <c:v>0.26804205377795787</c:v>
                </c:pt>
                <c:pt idx="15">
                  <c:v>0.26952056089347426</c:v>
                </c:pt>
                <c:pt idx="16">
                  <c:v>0.27104164473123277</c:v>
                </c:pt>
                <c:pt idx="17">
                  <c:v>0.27256882499913393</c:v>
                </c:pt>
                <c:pt idx="18">
                  <c:v>0.27407353708764637</c:v>
                </c:pt>
                <c:pt idx="19">
                  <c:v>0.27549841647479051</c:v>
                </c:pt>
                <c:pt idx="20">
                  <c:v>0.27694237353657897</c:v>
                </c:pt>
                <c:pt idx="21">
                  <c:v>0.27833800270484949</c:v>
                </c:pt>
                <c:pt idx="22">
                  <c:v>0.2797530733137667</c:v>
                </c:pt>
                <c:pt idx="23">
                  <c:v>0.28115059924339991</c:v>
                </c:pt>
                <c:pt idx="24">
                  <c:v>0.28262765010084434</c:v>
                </c:pt>
                <c:pt idx="25">
                  <c:v>0.28396669488790505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0.13515068198736288</c:v>
                </c:pt>
                <c:pt idx="1">
                  <c:v>0.13543612294628066</c:v>
                </c:pt>
                <c:pt idx="2">
                  <c:v>0.13800013792635438</c:v>
                </c:pt>
                <c:pt idx="3">
                  <c:v>0.1363329543751404</c:v>
                </c:pt>
                <c:pt idx="4">
                  <c:v>0.13704422431479735</c:v>
                </c:pt>
                <c:pt idx="5">
                  <c:v>0.13823142406009906</c:v>
                </c:pt>
                <c:pt idx="6">
                  <c:v>0.13799257545598739</c:v>
                </c:pt>
                <c:pt idx="7">
                  <c:v>0.14043504933880177</c:v>
                </c:pt>
                <c:pt idx="8">
                  <c:v>0.14028068487541367</c:v>
                </c:pt>
                <c:pt idx="9">
                  <c:v>0.13786758179194647</c:v>
                </c:pt>
                <c:pt idx="10">
                  <c:v>0.14550987672859564</c:v>
                </c:pt>
                <c:pt idx="11">
                  <c:v>0.13736803143570789</c:v>
                </c:pt>
                <c:pt idx="12">
                  <c:v>0.13792150857003443</c:v>
                </c:pt>
                <c:pt idx="13">
                  <c:v>0.1384419210218841</c:v>
                </c:pt>
                <c:pt idx="14">
                  <c:v>0.13896375304693598</c:v>
                </c:pt>
                <c:pt idx="15">
                  <c:v>0.13945926865366259</c:v>
                </c:pt>
                <c:pt idx="16">
                  <c:v>0.13993229540569288</c:v>
                </c:pt>
                <c:pt idx="17">
                  <c:v>0.14033708059684397</c:v>
                </c:pt>
                <c:pt idx="18">
                  <c:v>0.14073858520680838</c:v>
                </c:pt>
                <c:pt idx="19">
                  <c:v>0.14117834715663394</c:v>
                </c:pt>
                <c:pt idx="20">
                  <c:v>0.14159404565970718</c:v>
                </c:pt>
                <c:pt idx="21">
                  <c:v>0.14196386120736071</c:v>
                </c:pt>
                <c:pt idx="22">
                  <c:v>0.14232403118878922</c:v>
                </c:pt>
                <c:pt idx="23">
                  <c:v>0.14270628762643392</c:v>
                </c:pt>
                <c:pt idx="24">
                  <c:v>0.14307457326569104</c:v>
                </c:pt>
                <c:pt idx="25">
                  <c:v>0.14341057120354095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0.11852943700049272</c:v>
                </c:pt>
                <c:pt idx="1">
                  <c:v>0.11276627041108095</c:v>
                </c:pt>
                <c:pt idx="2">
                  <c:v>0.11163615106896022</c:v>
                </c:pt>
                <c:pt idx="3">
                  <c:v>0.10771498709689904</c:v>
                </c:pt>
                <c:pt idx="4">
                  <c:v>0.10617031008119165</c:v>
                </c:pt>
                <c:pt idx="5">
                  <c:v>0.10608886112607754</c:v>
                </c:pt>
                <c:pt idx="6">
                  <c:v>0.10069140622221989</c:v>
                </c:pt>
                <c:pt idx="7">
                  <c:v>0.10210021703089107</c:v>
                </c:pt>
                <c:pt idx="8">
                  <c:v>0.10266603731705647</c:v>
                </c:pt>
                <c:pt idx="9">
                  <c:v>9.6040665164390679E-2</c:v>
                </c:pt>
                <c:pt idx="10">
                  <c:v>9.8842900015987931E-2</c:v>
                </c:pt>
                <c:pt idx="11">
                  <c:v>9.4855326051100031E-2</c:v>
                </c:pt>
                <c:pt idx="12">
                  <c:v>9.3485833120234355E-2</c:v>
                </c:pt>
                <c:pt idx="13">
                  <c:v>9.2065211239005795E-2</c:v>
                </c:pt>
                <c:pt idx="14">
                  <c:v>9.0682918709612537E-2</c:v>
                </c:pt>
                <c:pt idx="15">
                  <c:v>8.9309321973108646E-2</c:v>
                </c:pt>
                <c:pt idx="16">
                  <c:v>8.7985717291690219E-2</c:v>
                </c:pt>
                <c:pt idx="17">
                  <c:v>8.6687208613673225E-2</c:v>
                </c:pt>
                <c:pt idx="18">
                  <c:v>8.5348009600636862E-2</c:v>
                </c:pt>
                <c:pt idx="19">
                  <c:v>8.40300541990434E-2</c:v>
                </c:pt>
                <c:pt idx="20">
                  <c:v>8.2803948906135752E-2</c:v>
                </c:pt>
                <c:pt idx="21">
                  <c:v>8.1657339324459718E-2</c:v>
                </c:pt>
                <c:pt idx="22">
                  <c:v>8.0492093345558957E-2</c:v>
                </c:pt>
                <c:pt idx="23">
                  <c:v>7.9279873680126497E-2</c:v>
                </c:pt>
                <c:pt idx="24">
                  <c:v>7.7880025563695401E-2</c:v>
                </c:pt>
                <c:pt idx="25">
                  <c:v>7.6681283409121517E-2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9.0877442023378996E-2</c:v>
                </c:pt>
                <c:pt idx="1">
                  <c:v>9.0347842229397665E-2</c:v>
                </c:pt>
                <c:pt idx="2">
                  <c:v>8.5621493796992978E-2</c:v>
                </c:pt>
                <c:pt idx="3">
                  <c:v>8.6768176195056737E-2</c:v>
                </c:pt>
                <c:pt idx="4">
                  <c:v>8.8546459220174178E-2</c:v>
                </c:pt>
                <c:pt idx="5">
                  <c:v>8.708945612102055E-2</c:v>
                </c:pt>
                <c:pt idx="6">
                  <c:v>8.6711526663514643E-2</c:v>
                </c:pt>
                <c:pt idx="7">
                  <c:v>8.8416280686967275E-2</c:v>
                </c:pt>
                <c:pt idx="8">
                  <c:v>7.963111075711328E-2</c:v>
                </c:pt>
                <c:pt idx="9">
                  <c:v>8.1924542874143649E-2</c:v>
                </c:pt>
                <c:pt idx="10">
                  <c:v>7.3534534273335728E-2</c:v>
                </c:pt>
                <c:pt idx="11">
                  <c:v>7.5731903455848612E-2</c:v>
                </c:pt>
                <c:pt idx="12">
                  <c:v>7.5501696120877954E-2</c:v>
                </c:pt>
                <c:pt idx="13">
                  <c:v>7.5341503472959148E-2</c:v>
                </c:pt>
                <c:pt idx="14">
                  <c:v>7.5115191775652373E-2</c:v>
                </c:pt>
                <c:pt idx="15">
                  <c:v>7.4788483731719715E-2</c:v>
                </c:pt>
                <c:pt idx="16">
                  <c:v>7.4398423481274664E-2</c:v>
                </c:pt>
                <c:pt idx="17">
                  <c:v>7.3956151842531626E-2</c:v>
                </c:pt>
                <c:pt idx="18">
                  <c:v>7.3553916352866747E-2</c:v>
                </c:pt>
                <c:pt idx="19">
                  <c:v>7.3153567084849755E-2</c:v>
                </c:pt>
                <c:pt idx="20">
                  <c:v>7.2753001660109895E-2</c:v>
                </c:pt>
                <c:pt idx="21">
                  <c:v>7.2342894868842239E-2</c:v>
                </c:pt>
                <c:pt idx="22">
                  <c:v>7.1914774012590027E-2</c:v>
                </c:pt>
                <c:pt idx="23">
                  <c:v>7.1471457280038425E-2</c:v>
                </c:pt>
                <c:pt idx="24">
                  <c:v>7.1075906582034526E-2</c:v>
                </c:pt>
                <c:pt idx="25">
                  <c:v>7.0682021914140081E-2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8.003095833941648E-2</c:v>
                </c:pt>
                <c:pt idx="1">
                  <c:v>7.8861700078033767E-2</c:v>
                </c:pt>
                <c:pt idx="2">
                  <c:v>7.8510072204638348E-2</c:v>
                </c:pt>
                <c:pt idx="3">
                  <c:v>8.0135434421167467E-2</c:v>
                </c:pt>
                <c:pt idx="4">
                  <c:v>8.0037367641906443E-2</c:v>
                </c:pt>
                <c:pt idx="5">
                  <c:v>8.5184121964768156E-2</c:v>
                </c:pt>
                <c:pt idx="6">
                  <c:v>8.2271306278507553E-2</c:v>
                </c:pt>
                <c:pt idx="7">
                  <c:v>8.5268567092207093E-2</c:v>
                </c:pt>
                <c:pt idx="8">
                  <c:v>8.3908606907844061E-2</c:v>
                </c:pt>
                <c:pt idx="9">
                  <c:v>8.5351729665988973E-2</c:v>
                </c:pt>
                <c:pt idx="10">
                  <c:v>8.2512934507702987E-2</c:v>
                </c:pt>
                <c:pt idx="11">
                  <c:v>8.4244676960852208E-2</c:v>
                </c:pt>
                <c:pt idx="12">
                  <c:v>8.4287542323584694E-2</c:v>
                </c:pt>
                <c:pt idx="13">
                  <c:v>8.4320930552818932E-2</c:v>
                </c:pt>
                <c:pt idx="14">
                  <c:v>8.439976623335993E-2</c:v>
                </c:pt>
                <c:pt idx="15">
                  <c:v>8.458684863740254E-2</c:v>
                </c:pt>
                <c:pt idx="16">
                  <c:v>8.4770130571408794E-2</c:v>
                </c:pt>
                <c:pt idx="17">
                  <c:v>8.4959868174700248E-2</c:v>
                </c:pt>
                <c:pt idx="18">
                  <c:v>8.5162272966507344E-2</c:v>
                </c:pt>
                <c:pt idx="19">
                  <c:v>8.538295053320627E-2</c:v>
                </c:pt>
                <c:pt idx="20">
                  <c:v>8.5588552059293124E-2</c:v>
                </c:pt>
                <c:pt idx="21">
                  <c:v>8.5769831721351969E-2</c:v>
                </c:pt>
                <c:pt idx="22">
                  <c:v>8.5953110148759962E-2</c:v>
                </c:pt>
                <c:pt idx="23">
                  <c:v>8.6145574122455812E-2</c:v>
                </c:pt>
                <c:pt idx="24">
                  <c:v>8.6321859096089026E-2</c:v>
                </c:pt>
                <c:pt idx="25">
                  <c:v>8.6503619354366859E-2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7.7999791793159148E-2</c:v>
                </c:pt>
                <c:pt idx="1">
                  <c:v>8.1765474603651744E-2</c:v>
                </c:pt>
                <c:pt idx="2">
                  <c:v>8.4818861169337234E-2</c:v>
                </c:pt>
                <c:pt idx="3">
                  <c:v>8.4307509416494092E-2</c:v>
                </c:pt>
                <c:pt idx="4">
                  <c:v>8.1226605433258589E-2</c:v>
                </c:pt>
                <c:pt idx="5">
                  <c:v>7.9582435105799404E-2</c:v>
                </c:pt>
                <c:pt idx="6">
                  <c:v>7.8690825015075766E-2</c:v>
                </c:pt>
                <c:pt idx="7">
                  <c:v>7.565432681153425E-2</c:v>
                </c:pt>
                <c:pt idx="8">
                  <c:v>7.7478675993995924E-2</c:v>
                </c:pt>
                <c:pt idx="9">
                  <c:v>7.3992921434313366E-2</c:v>
                </c:pt>
                <c:pt idx="10">
                  <c:v>7.5565672397529829E-2</c:v>
                </c:pt>
                <c:pt idx="11">
                  <c:v>7.4901528197816619E-2</c:v>
                </c:pt>
                <c:pt idx="12">
                  <c:v>7.457188384240418E-2</c:v>
                </c:pt>
                <c:pt idx="13">
                  <c:v>7.4230655668798953E-2</c:v>
                </c:pt>
                <c:pt idx="14">
                  <c:v>7.3915454929191063E-2</c:v>
                </c:pt>
                <c:pt idx="15">
                  <c:v>7.3625218741306592E-2</c:v>
                </c:pt>
                <c:pt idx="16">
                  <c:v>7.3322074388753544E-2</c:v>
                </c:pt>
                <c:pt idx="17">
                  <c:v>7.3019925897221435E-2</c:v>
                </c:pt>
                <c:pt idx="18">
                  <c:v>7.2743428487514555E-2</c:v>
                </c:pt>
                <c:pt idx="19">
                  <c:v>7.2459668576488445E-2</c:v>
                </c:pt>
                <c:pt idx="20">
                  <c:v>7.2139212636898389E-2</c:v>
                </c:pt>
                <c:pt idx="21">
                  <c:v>7.186760086977273E-2</c:v>
                </c:pt>
                <c:pt idx="22">
                  <c:v>7.156592891256229E-2</c:v>
                </c:pt>
                <c:pt idx="23">
                  <c:v>7.1268543219195957E-2</c:v>
                </c:pt>
                <c:pt idx="24">
                  <c:v>7.0981260638087393E-2</c:v>
                </c:pt>
                <c:pt idx="25">
                  <c:v>7.0708144762841485E-2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4.8530304803417613E-2</c:v>
                </c:pt>
                <c:pt idx="1">
                  <c:v>4.8314133277333124E-2</c:v>
                </c:pt>
                <c:pt idx="2">
                  <c:v>4.7931521741960234E-2</c:v>
                </c:pt>
                <c:pt idx="3">
                  <c:v>4.5352064012699117E-2</c:v>
                </c:pt>
                <c:pt idx="4">
                  <c:v>4.7531171384251308E-2</c:v>
                </c:pt>
                <c:pt idx="5">
                  <c:v>4.6481299092097091E-2</c:v>
                </c:pt>
                <c:pt idx="6">
                  <c:v>4.9027850631325677E-2</c:v>
                </c:pt>
                <c:pt idx="7">
                  <c:v>4.7884218542100294E-2</c:v>
                </c:pt>
                <c:pt idx="8">
                  <c:v>4.8731911231654663E-2</c:v>
                </c:pt>
                <c:pt idx="9">
                  <c:v>4.6762392461606309E-2</c:v>
                </c:pt>
                <c:pt idx="10">
                  <c:v>3.9900524213052131E-2</c:v>
                </c:pt>
                <c:pt idx="11">
                  <c:v>4.4506103598410847E-2</c:v>
                </c:pt>
                <c:pt idx="12">
                  <c:v>4.4147950087080848E-2</c:v>
                </c:pt>
                <c:pt idx="13">
                  <c:v>4.3938888485689852E-2</c:v>
                </c:pt>
                <c:pt idx="14">
                  <c:v>4.3765825304333823E-2</c:v>
                </c:pt>
                <c:pt idx="15">
                  <c:v>4.353491665832418E-2</c:v>
                </c:pt>
                <c:pt idx="16">
                  <c:v>4.3295495830191232E-2</c:v>
                </c:pt>
                <c:pt idx="17">
                  <c:v>4.3095947144783542E-2</c:v>
                </c:pt>
                <c:pt idx="18">
                  <c:v>4.2887777694599505E-2</c:v>
                </c:pt>
                <c:pt idx="19">
                  <c:v>4.2688223888822138E-2</c:v>
                </c:pt>
                <c:pt idx="20">
                  <c:v>4.2476166849283931E-2</c:v>
                </c:pt>
                <c:pt idx="21">
                  <c:v>4.2264747660396798E-2</c:v>
                </c:pt>
                <c:pt idx="22">
                  <c:v>4.207957180753466E-2</c:v>
                </c:pt>
                <c:pt idx="23">
                  <c:v>4.1937278773592358E-2</c:v>
                </c:pt>
                <c:pt idx="24">
                  <c:v>4.1831476234221239E-2</c:v>
                </c:pt>
                <c:pt idx="25">
                  <c:v>4.1740268865459951E-2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0.11294338377843284</c:v>
                </c:pt>
                <c:pt idx="1">
                  <c:v>0.11091512784999452</c:v>
                </c:pt>
                <c:pt idx="2">
                  <c:v>0.11008933647634048</c:v>
                </c:pt>
                <c:pt idx="3">
                  <c:v>0.10595907961602732</c:v>
                </c:pt>
                <c:pt idx="4">
                  <c:v>0.108256878494585</c:v>
                </c:pt>
                <c:pt idx="5">
                  <c:v>0.10632291546603505</c:v>
                </c:pt>
                <c:pt idx="6">
                  <c:v>0.10522087790335455</c:v>
                </c:pt>
                <c:pt idx="7">
                  <c:v>0.10653969646745109</c:v>
                </c:pt>
                <c:pt idx="8">
                  <c:v>0.10562750066486642</c:v>
                </c:pt>
                <c:pt idx="9">
                  <c:v>0.10358517260830376</c:v>
                </c:pt>
                <c:pt idx="10">
                  <c:v>9.6011526418602194E-2</c:v>
                </c:pt>
                <c:pt idx="11">
                  <c:v>9.7069788692931758E-2</c:v>
                </c:pt>
                <c:pt idx="12">
                  <c:v>9.6575376012946662E-2</c:v>
                </c:pt>
                <c:pt idx="13">
                  <c:v>9.5638301344185772E-2</c:v>
                </c:pt>
                <c:pt idx="14">
                  <c:v>9.4761793563325689E-2</c:v>
                </c:pt>
                <c:pt idx="15">
                  <c:v>9.3926320195035523E-2</c:v>
                </c:pt>
                <c:pt idx="16">
                  <c:v>9.3086662813264887E-2</c:v>
                </c:pt>
                <c:pt idx="17">
                  <c:v>9.2274942007103206E-2</c:v>
                </c:pt>
                <c:pt idx="18">
                  <c:v>9.1476575145401764E-2</c:v>
                </c:pt>
                <c:pt idx="19">
                  <c:v>9.0700545561702858E-2</c:v>
                </c:pt>
                <c:pt idx="20">
                  <c:v>8.9901399988388184E-2</c:v>
                </c:pt>
                <c:pt idx="21">
                  <c:v>8.9120990706872766E-2</c:v>
                </c:pt>
                <c:pt idx="22">
                  <c:v>8.8335230194962575E-2</c:v>
                </c:pt>
                <c:pt idx="23">
                  <c:v>8.7598121148473165E-2</c:v>
                </c:pt>
                <c:pt idx="24">
                  <c:v>8.6812612906850842E-2</c:v>
                </c:pt>
                <c:pt idx="25">
                  <c:v>8.5990580398875333E-2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9.9657284501166714</c:v>
                </c:pt>
                <c:pt idx="1">
                  <c:v>18.607054789039168</c:v>
                </c:pt>
                <c:pt idx="2">
                  <c:v>5.5311323806780734</c:v>
                </c:pt>
                <c:pt idx="3">
                  <c:v>-1.5761420345013306</c:v>
                </c:pt>
                <c:pt idx="4">
                  <c:v>0.54368009396205963</c:v>
                </c:pt>
                <c:pt idx="5">
                  <c:v>3.6420004041501883</c:v>
                </c:pt>
                <c:pt idx="6">
                  <c:v>-2.1488179509390193E-2</c:v>
                </c:pt>
                <c:pt idx="7">
                  <c:v>2.1002835769641273</c:v>
                </c:pt>
                <c:pt idx="8">
                  <c:v>2.7897505191009344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-0.63167601591574396</c:v>
                </c:pt>
                <c:pt idx="1">
                  <c:v>2.9418558645299981</c:v>
                </c:pt>
                <c:pt idx="2">
                  <c:v>2.371250198216444</c:v>
                </c:pt>
                <c:pt idx="3">
                  <c:v>0.18715500536475815</c:v>
                </c:pt>
                <c:pt idx="4">
                  <c:v>-6.1024647291581005</c:v>
                </c:pt>
                <c:pt idx="5">
                  <c:v>-2.9292781153301988</c:v>
                </c:pt>
                <c:pt idx="6">
                  <c:v>-0.19631266925059521</c:v>
                </c:pt>
                <c:pt idx="7">
                  <c:v>-4.6873647770125153</c:v>
                </c:pt>
                <c:pt idx="8">
                  <c:v>-5.9531647614446328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2.8928614237209018</c:v>
                </c:pt>
                <c:pt idx="1">
                  <c:v>12.551032713257001</c:v>
                </c:pt>
                <c:pt idx="2">
                  <c:v>-0.69704820529653944</c:v>
                </c:pt>
                <c:pt idx="3">
                  <c:v>-3.7334688059810475</c:v>
                </c:pt>
                <c:pt idx="4">
                  <c:v>2.2394219406512406</c:v>
                </c:pt>
                <c:pt idx="5">
                  <c:v>2.9136900034441169</c:v>
                </c:pt>
                <c:pt idx="6">
                  <c:v>0.3603512591687732</c:v>
                </c:pt>
                <c:pt idx="7">
                  <c:v>2.990728974166867</c:v>
                </c:pt>
                <c:pt idx="8">
                  <c:v>0.68643069686888936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9.2196816165092343</c:v>
                </c:pt>
                <c:pt idx="1">
                  <c:v>16.311267810121336</c:v>
                </c:pt>
                <c:pt idx="2">
                  <c:v>6.2273634568631593</c:v>
                </c:pt>
                <c:pt idx="3">
                  <c:v>-5.5307119252983767</c:v>
                </c:pt>
                <c:pt idx="4">
                  <c:v>-0.56967212896222463</c:v>
                </c:pt>
                <c:pt idx="5">
                  <c:v>3.4758023495035033</c:v>
                </c:pt>
                <c:pt idx="6">
                  <c:v>0.14595277227375192</c:v>
                </c:pt>
                <c:pt idx="7">
                  <c:v>4.2491233690192587E-2</c:v>
                </c:pt>
                <c:pt idx="8">
                  <c:v>-2.460175184700347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12.112543040230136</c:v>
                </c:pt>
                <c:pt idx="1">
                  <c:v>28.862300523378337</c:v>
                </c:pt>
                <c:pt idx="2">
                  <c:v>5.5303152515666198</c:v>
                </c:pt>
                <c:pt idx="3">
                  <c:v>-9.2641807312794242</c:v>
                </c:pt>
                <c:pt idx="4">
                  <c:v>1.6697498116890159</c:v>
                </c:pt>
                <c:pt idx="5">
                  <c:v>6.3894923529476202</c:v>
                </c:pt>
                <c:pt idx="6">
                  <c:v>0.50630403144252512</c:v>
                </c:pt>
                <c:pt idx="7">
                  <c:v>3.0332202078570596</c:v>
                </c:pt>
                <c:pt idx="8">
                  <c:v>-1.7737444878314577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7.4372445689401303</c:v>
                </c:pt>
                <c:pt idx="1">
                  <c:v>13.860033853946106</c:v>
                </c:pt>
                <c:pt idx="2">
                  <c:v>5.1117527385996198</c:v>
                </c:pt>
                <c:pt idx="3">
                  <c:v>-9.5425860878171065</c:v>
                </c:pt>
                <c:pt idx="4">
                  <c:v>2.2429247747371548</c:v>
                </c:pt>
                <c:pt idx="5">
                  <c:v>2.6572844107281668</c:v>
                </c:pt>
                <c:pt idx="6">
                  <c:v>-1.0030716205042083</c:v>
                </c:pt>
                <c:pt idx="7">
                  <c:v>1.2799341931779384</c:v>
                </c:pt>
                <c:pt idx="8">
                  <c:v>-0.92935107974160047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4.6752984712900698</c:v>
                </c:pt>
                <c:pt idx="1">
                  <c:v>15.002266669432004</c:v>
                </c:pt>
                <c:pt idx="2">
                  <c:v>0.41856251296708535</c:v>
                </c:pt>
                <c:pt idx="3">
                  <c:v>0.27840535653770182</c:v>
                </c:pt>
                <c:pt idx="4">
                  <c:v>-0.57317496304811755</c:v>
                </c:pt>
                <c:pt idx="5">
                  <c:v>3.7322079422194427</c:v>
                </c:pt>
                <c:pt idx="6">
                  <c:v>1.5093756519467618</c:v>
                </c:pt>
                <c:pt idx="7">
                  <c:v>1.7532860146791229</c:v>
                </c:pt>
                <c:pt idx="8">
                  <c:v>-0.84439340808986785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2.0352632357566289</c:v>
                </c:pt>
                <c:pt idx="1">
                  <c:v>0.16581533410767335</c:v>
                </c:pt>
                <c:pt idx="2">
                  <c:v>1.2469736775152018</c:v>
                </c:pt>
                <c:pt idx="3">
                  <c:v>0.30736175185872261</c:v>
                </c:pt>
                <c:pt idx="4">
                  <c:v>2.6961368991290477</c:v>
                </c:pt>
                <c:pt idx="5">
                  <c:v>1.0966339976245578</c:v>
                </c:pt>
                <c:pt idx="6">
                  <c:v>-0.1453487610009967</c:v>
                </c:pt>
                <c:pt idx="7">
                  <c:v>1.0846884673448427</c:v>
                </c:pt>
                <c:pt idx="8">
                  <c:v>0.90577823383876854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2.9479496244172765</c:v>
                </c:pt>
                <c:pt idx="1">
                  <c:v>5.4907286170505287</c:v>
                </c:pt>
                <c:pt idx="2">
                  <c:v>0.56346600098762778</c:v>
                </c:pt>
                <c:pt idx="3">
                  <c:v>-4.0521854647246371</c:v>
                </c:pt>
                <c:pt idx="4">
                  <c:v>1.0823124497227159</c:v>
                </c:pt>
                <c:pt idx="5">
                  <c:v>0.96234643409898979</c:v>
                </c:pt>
                <c:pt idx="6">
                  <c:v>-8.1032840189045885E-2</c:v>
                </c:pt>
                <c:pt idx="7">
                  <c:v>1.7216164529004807</c:v>
                </c:pt>
                <c:pt idx="8">
                  <c:v>-1.896912348391897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7.1293301800562503</c:v>
                </c:pt>
                <c:pt idx="1">
                  <c:v>23.205756572219883</c:v>
                </c:pt>
                <c:pt idx="2">
                  <c:v>3.7198755730638879</c:v>
                </c:pt>
                <c:pt idx="3">
                  <c:v>-5.519357018413487</c:v>
                </c:pt>
                <c:pt idx="4">
                  <c:v>-2.1086995371627459</c:v>
                </c:pt>
                <c:pt idx="5">
                  <c:v>4.3305119212241046</c:v>
                </c:pt>
                <c:pt idx="6">
                  <c:v>0.7326856326325828</c:v>
                </c:pt>
                <c:pt idx="7">
                  <c:v>0.22691528761173352</c:v>
                </c:pt>
                <c:pt idx="8">
                  <c:v>-0.78261037327836291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0.5156926066348495</c:v>
                </c:pt>
                <c:pt idx="1">
                  <c:v>0.56747565329020677</c:v>
                </c:pt>
                <c:pt idx="2">
                  <c:v>0.7990507461401295</c:v>
                </c:pt>
                <c:pt idx="3">
                  <c:v>-4.5581082351495716E-2</c:v>
                </c:pt>
                <c:pt idx="4">
                  <c:v>0.778530597974052</c:v>
                </c:pt>
                <c:pt idx="5">
                  <c:v>0.64448801849359061</c:v>
                </c:pt>
                <c:pt idx="6">
                  <c:v>-6.8952006091999363E-2</c:v>
                </c:pt>
                <c:pt idx="7">
                  <c:v>0.19381389376607627</c:v>
                </c:pt>
                <c:pt idx="8">
                  <c:v>0.16723700387112272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1.7416373021354721</c:v>
                </c:pt>
                <c:pt idx="1">
                  <c:v>2.8732207092716102</c:v>
                </c:pt>
                <c:pt idx="2">
                  <c:v>0.9147442112643045</c:v>
                </c:pt>
                <c:pt idx="3">
                  <c:v>-3.5404058958337643</c:v>
                </c:pt>
                <c:pt idx="4">
                  <c:v>0.44165395369306792</c:v>
                </c:pt>
                <c:pt idx="5">
                  <c:v>7.2549550988053824E-2</c:v>
                </c:pt>
                <c:pt idx="6">
                  <c:v>-0.64561916539014419</c:v>
                </c:pt>
                <c:pt idx="7">
                  <c:v>0.86517932926598895</c:v>
                </c:pt>
                <c:pt idx="8">
                  <c:v>-1.6727948286715879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5.1799146601697821</c:v>
                </c:pt>
                <c:pt idx="1">
                  <c:v>10.419337491384276</c:v>
                </c:pt>
                <c:pt idx="2">
                  <c:v>3.3979577811951813</c:v>
                </c:pt>
                <c:pt idx="3">
                  <c:v>-5.9565991096318491</c:v>
                </c:pt>
                <c:pt idx="4">
                  <c:v>1.0227402230700369</c:v>
                </c:pt>
                <c:pt idx="5">
                  <c:v>1.9402468412465552</c:v>
                </c:pt>
                <c:pt idx="6">
                  <c:v>-0.28850044902206395</c:v>
                </c:pt>
                <c:pt idx="7">
                  <c:v>0.22094097014587732</c:v>
                </c:pt>
                <c:pt idx="8">
                  <c:v>0.57620674505885194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1.5195706291217768</c:v>
                </c:pt>
                <c:pt idx="1">
                  <c:v>-0.40166031918254319</c:v>
                </c:pt>
                <c:pt idx="2">
                  <c:v>0.44792293137507944</c:v>
                </c:pt>
                <c:pt idx="3">
                  <c:v>0.35294283421021533</c:v>
                </c:pt>
                <c:pt idx="4">
                  <c:v>1.9176063011550095</c:v>
                </c:pt>
                <c:pt idx="5">
                  <c:v>0.45214597913096755</c:v>
                </c:pt>
                <c:pt idx="6">
                  <c:v>-7.6396754908996112E-2</c:v>
                </c:pt>
                <c:pt idx="7">
                  <c:v>0.89087457357876509</c:v>
                </c:pt>
                <c:pt idx="8">
                  <c:v>0.73854122996764682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1.2063123222817946</c:v>
                </c:pt>
                <c:pt idx="1">
                  <c:v>2.6175079077789247</c:v>
                </c:pt>
                <c:pt idx="2">
                  <c:v>-0.35127821027667405</c:v>
                </c:pt>
                <c:pt idx="3">
                  <c:v>-0.51177956889087683</c:v>
                </c:pt>
                <c:pt idx="4">
                  <c:v>0.64065849602964686</c:v>
                </c:pt>
                <c:pt idx="5">
                  <c:v>0.88979688311094085</c:v>
                </c:pt>
                <c:pt idx="6">
                  <c:v>0.56458632520109475</c:v>
                </c:pt>
                <c:pt idx="7">
                  <c:v>0.85643712363450053</c:v>
                </c:pt>
                <c:pt idx="8">
                  <c:v>-0.22411751972030736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1.949415519886486</c:v>
                </c:pt>
                <c:pt idx="1">
                  <c:v>12.786419080835586</c:v>
                </c:pt>
                <c:pt idx="2">
                  <c:v>0.3219177918686853</c:v>
                </c:pt>
                <c:pt idx="3">
                  <c:v>0.43724209121836211</c:v>
                </c:pt>
                <c:pt idx="4">
                  <c:v>-3.1314397602327801</c:v>
                </c:pt>
                <c:pt idx="5">
                  <c:v>2.3902650799775325</c:v>
                </c:pt>
                <c:pt idx="6">
                  <c:v>1.0211860816546601</c:v>
                </c:pt>
                <c:pt idx="7">
                  <c:v>5.9743174658706266E-3</c:v>
                </c:pt>
                <c:pt idx="8">
                  <c:v>-1.3588171183372175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27.877078031853486</c:v>
                </c:pt>
                <c:pt idx="1">
                  <c:v>25.394037656126407</c:v>
                </c:pt>
                <c:pt idx="2">
                  <c:v>20.746756615997064</c:v>
                </c:pt>
                <c:pt idx="3">
                  <c:v>22.47458441768676</c:v>
                </c:pt>
                <c:pt idx="4">
                  <c:v>16.563615972800324</c:v>
                </c:pt>
                <c:pt idx="5">
                  <c:v>20.362313213748362</c:v>
                </c:pt>
                <c:pt idx="6">
                  <c:v>19.57106084770534</c:v>
                </c:pt>
                <c:pt idx="7">
                  <c:v>20.407034082345525</c:v>
                </c:pt>
                <c:pt idx="8">
                  <c:v>19.475631032369829</c:v>
                </c:pt>
                <c:pt idx="9">
                  <c:v>21.811858969829508</c:v>
                </c:pt>
                <c:pt idx="10">
                  <c:v>19.033051275098863</c:v>
                </c:pt>
                <c:pt idx="11">
                  <c:v>21.602712959200243</c:v>
                </c:pt>
                <c:pt idx="12">
                  <c:v>19.446499129789668</c:v>
                </c:pt>
                <c:pt idx="13">
                  <c:v>19.195146484834783</c:v>
                </c:pt>
                <c:pt idx="14">
                  <c:v>18.847421373511629</c:v>
                </c:pt>
                <c:pt idx="15">
                  <c:v>19.01463133284269</c:v>
                </c:pt>
                <c:pt idx="16">
                  <c:v>19.189574324063258</c:v>
                </c:pt>
                <c:pt idx="17">
                  <c:v>19.32424892884934</c:v>
                </c:pt>
                <c:pt idx="18">
                  <c:v>19.316311899433291</c:v>
                </c:pt>
                <c:pt idx="19">
                  <c:v>19.278358600934151</c:v>
                </c:pt>
                <c:pt idx="20">
                  <c:v>19.195258122179872</c:v>
                </c:pt>
                <c:pt idx="21">
                  <c:v>19.085664899893565</c:v>
                </c:pt>
                <c:pt idx="22">
                  <c:v>18.950107489373725</c:v>
                </c:pt>
                <c:pt idx="23">
                  <c:v>18.778193092278652</c:v>
                </c:pt>
                <c:pt idx="24">
                  <c:v>18.617317782040118</c:v>
                </c:pt>
                <c:pt idx="25">
                  <c:v>19.07136597631823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78.867435295434149</c:v>
                </c:pt>
                <c:pt idx="1">
                  <c:v>76.754681522912861</c:v>
                </c:pt>
                <c:pt idx="2">
                  <c:v>74.167341830256561</c:v>
                </c:pt>
                <c:pt idx="3">
                  <c:v>71.718571390021793</c:v>
                </c:pt>
                <c:pt idx="4">
                  <c:v>70.717561136412797</c:v>
                </c:pt>
                <c:pt idx="5">
                  <c:v>73.344689052395154</c:v>
                </c:pt>
                <c:pt idx="6">
                  <c:v>75.5951691952408</c:v>
                </c:pt>
                <c:pt idx="7">
                  <c:v>70.670806733361403</c:v>
                </c:pt>
                <c:pt idx="8">
                  <c:v>68.824218721879859</c:v>
                </c:pt>
                <c:pt idx="9">
                  <c:v>69.317943955533948</c:v>
                </c:pt>
                <c:pt idx="10">
                  <c:v>59.900292788662981</c:v>
                </c:pt>
                <c:pt idx="11">
                  <c:v>66.07039392755317</c:v>
                </c:pt>
                <c:pt idx="12">
                  <c:v>62.072238665132573</c:v>
                </c:pt>
                <c:pt idx="13">
                  <c:v>60.63113616926961</c:v>
                </c:pt>
                <c:pt idx="14">
                  <c:v>59.244725682126564</c:v>
                </c:pt>
                <c:pt idx="15">
                  <c:v>57.615299786736749</c:v>
                </c:pt>
                <c:pt idx="16">
                  <c:v>55.930913437547886</c:v>
                </c:pt>
                <c:pt idx="17">
                  <c:v>54.175177245760786</c:v>
                </c:pt>
                <c:pt idx="18">
                  <c:v>52.402395466985503</c:v>
                </c:pt>
                <c:pt idx="19">
                  <c:v>50.63520713821994</c:v>
                </c:pt>
                <c:pt idx="20">
                  <c:v>48.896626070548265</c:v>
                </c:pt>
                <c:pt idx="21">
                  <c:v>47.155400688445418</c:v>
                </c:pt>
                <c:pt idx="22">
                  <c:v>45.400144041364932</c:v>
                </c:pt>
                <c:pt idx="23">
                  <c:v>43.623798951202012</c:v>
                </c:pt>
                <c:pt idx="24">
                  <c:v>41.811420015008615</c:v>
                </c:pt>
                <c:pt idx="25">
                  <c:v>39.919386947220097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103.35183309738711</c:v>
                </c:pt>
                <c:pt idx="1">
                  <c:v>105.05908253082694</c:v>
                </c:pt>
                <c:pt idx="2">
                  <c:v>104.24027464117758</c:v>
                </c:pt>
                <c:pt idx="3">
                  <c:v>105.66752562847022</c:v>
                </c:pt>
                <c:pt idx="4">
                  <c:v>102.98389025938353</c:v>
                </c:pt>
                <c:pt idx="5">
                  <c:v>103.44183217612462</c:v>
                </c:pt>
                <c:pt idx="6">
                  <c:v>108.65791549383735</c:v>
                </c:pt>
                <c:pt idx="7">
                  <c:v>104.38901991452543</c:v>
                </c:pt>
                <c:pt idx="8">
                  <c:v>100.54184667026261</c:v>
                </c:pt>
                <c:pt idx="9">
                  <c:v>104.93591783574931</c:v>
                </c:pt>
                <c:pt idx="10">
                  <c:v>95.157288614698629</c:v>
                </c:pt>
                <c:pt idx="11">
                  <c:v>100.21665559111852</c:v>
                </c:pt>
                <c:pt idx="12">
                  <c:v>96.667635254105605</c:v>
                </c:pt>
                <c:pt idx="13">
                  <c:v>95.486293399304742</c:v>
                </c:pt>
                <c:pt idx="14">
                  <c:v>94.506182204566386</c:v>
                </c:pt>
                <c:pt idx="15">
                  <c:v>93.176912614039892</c:v>
                </c:pt>
                <c:pt idx="16">
                  <c:v>91.776991843211505</c:v>
                </c:pt>
                <c:pt idx="17">
                  <c:v>90.334774930209363</c:v>
                </c:pt>
                <c:pt idx="18">
                  <c:v>88.887678886244359</c:v>
                </c:pt>
                <c:pt idx="19">
                  <c:v>87.444059460842652</c:v>
                </c:pt>
                <c:pt idx="20">
                  <c:v>86.02922530234072</c:v>
                </c:pt>
                <c:pt idx="21">
                  <c:v>84.59977986174998</c:v>
                </c:pt>
                <c:pt idx="22">
                  <c:v>83.154787815617411</c:v>
                </c:pt>
                <c:pt idx="23">
                  <c:v>81.716310555510859</c:v>
                </c:pt>
                <c:pt idx="24">
                  <c:v>80.263477008600802</c:v>
                </c:pt>
                <c:pt idx="25">
                  <c:v>78.726507363313715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104.79317577312897</c:v>
                </c:pt>
                <c:pt idx="1">
                  <c:v>102.81495995912944</c:v>
                </c:pt>
                <c:pt idx="2">
                  <c:v>107.90420383397185</c:v>
                </c:pt>
                <c:pt idx="3">
                  <c:v>101.26709460963356</c:v>
                </c:pt>
                <c:pt idx="4">
                  <c:v>103.72023398718633</c:v>
                </c:pt>
                <c:pt idx="5">
                  <c:v>107.53229420626852</c:v>
                </c:pt>
                <c:pt idx="6">
                  <c:v>113.43929353852792</c:v>
                </c:pt>
                <c:pt idx="7">
                  <c:v>110.46780293892809</c:v>
                </c:pt>
                <c:pt idx="8">
                  <c:v>110.02674055748886</c:v>
                </c:pt>
                <c:pt idx="9">
                  <c:v>105.95311679162796</c:v>
                </c:pt>
                <c:pt idx="10">
                  <c:v>109.61370100939631</c:v>
                </c:pt>
                <c:pt idx="11">
                  <c:v>105.72881503772513</c:v>
                </c:pt>
                <c:pt idx="12">
                  <c:v>107.12762440881042</c:v>
                </c:pt>
                <c:pt idx="13">
                  <c:v>107.13660524052429</c:v>
                </c:pt>
                <c:pt idx="14">
                  <c:v>107.27514135710291</c:v>
                </c:pt>
                <c:pt idx="15">
                  <c:v>107.0039112889862</c:v>
                </c:pt>
                <c:pt idx="16">
                  <c:v>106.79639458512511</c:v>
                </c:pt>
                <c:pt idx="17">
                  <c:v>106.65581176710559</c:v>
                </c:pt>
                <c:pt idx="18">
                  <c:v>106.57818933318454</c:v>
                </c:pt>
                <c:pt idx="19">
                  <c:v>106.51770802815557</c:v>
                </c:pt>
                <c:pt idx="20">
                  <c:v>106.52879860134819</c:v>
                </c:pt>
                <c:pt idx="21">
                  <c:v>106.55901819192262</c:v>
                </c:pt>
                <c:pt idx="22">
                  <c:v>106.61562501982688</c:v>
                </c:pt>
                <c:pt idx="23">
                  <c:v>106.7025016029975</c:v>
                </c:pt>
                <c:pt idx="24">
                  <c:v>106.80442889557743</c:v>
                </c:pt>
                <c:pt idx="25">
                  <c:v>106.80703855470121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29.100989428019428</c:v>
                </c:pt>
                <c:pt idx="1">
                  <c:v>30.874562708615446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34.337327679272896</c:v>
                </c:pt>
                <c:pt idx="5">
                  <c:v>32.887932949175614</c:v>
                </c:pt>
                <c:pt idx="6">
                  <c:v>33.458173909360916</c:v>
                </c:pt>
                <c:pt idx="7">
                  <c:v>34.485942484307486</c:v>
                </c:pt>
                <c:pt idx="8">
                  <c:v>34.00508108480625</c:v>
                </c:pt>
                <c:pt idx="9">
                  <c:v>37.262974079025625</c:v>
                </c:pt>
                <c:pt idx="10">
                  <c:v>36.935098865270909</c:v>
                </c:pt>
                <c:pt idx="11">
                  <c:v>36.174470005257696</c:v>
                </c:pt>
                <c:pt idx="12">
                  <c:v>36.661771577596781</c:v>
                </c:pt>
                <c:pt idx="13">
                  <c:v>37.192477687165521</c:v>
                </c:pt>
                <c:pt idx="14">
                  <c:v>37.773312728103555</c:v>
                </c:pt>
                <c:pt idx="15">
                  <c:v>38.212261058070233</c:v>
                </c:pt>
                <c:pt idx="16">
                  <c:v>38.636279364776605</c:v>
                </c:pt>
                <c:pt idx="17">
                  <c:v>39.049012662463099</c:v>
                </c:pt>
                <c:pt idx="18" formatCode="General">
                  <c:v>39.497990847364854</c:v>
                </c:pt>
                <c:pt idx="19" formatCode="General">
                  <c:v>39.965410620742631</c:v>
                </c:pt>
                <c:pt idx="20" formatCode="General">
                  <c:v>40.468834828151884</c:v>
                </c:pt>
                <c:pt idx="21" formatCode="General">
                  <c:v>40.98052977059838</c:v>
                </c:pt>
                <c:pt idx="22">
                  <c:v>41.503931362985512</c:v>
                </c:pt>
                <c:pt idx="23">
                  <c:v>42.047922382411095</c:v>
                </c:pt>
                <c:pt idx="24">
                  <c:v>42.622868376428244</c:v>
                </c:pt>
                <c:pt idx="25">
                  <c:v>43.158980523585655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29.680237217432641</c:v>
                </c:pt>
                <c:pt idx="1">
                  <c:v>29.797773658388675</c:v>
                </c:pt>
                <c:pt idx="2">
                  <c:v>31.164066917536925</c:v>
                </c:pt>
                <c:pt idx="3">
                  <c:v>31.067454382144838</c:v>
                </c:pt>
                <c:pt idx="4">
                  <c:v>31.541356100981762</c:v>
                </c:pt>
                <c:pt idx="5">
                  <c:v>30.674162500592569</c:v>
                </c:pt>
                <c:pt idx="6">
                  <c:v>30.786114364696584</c:v>
                </c:pt>
                <c:pt idx="7">
                  <c:v>31.733782147388101</c:v>
                </c:pt>
                <c:pt idx="8">
                  <c:v>31.716384312745355</c:v>
                </c:pt>
                <c:pt idx="9">
                  <c:v>34.018257757942159</c:v>
                </c:pt>
                <c:pt idx="10">
                  <c:v>33.748349491952965</c:v>
                </c:pt>
                <c:pt idx="11">
                  <c:v>32.866738064580758</c:v>
                </c:pt>
                <c:pt idx="12">
                  <c:v>33.286195135510354</c:v>
                </c:pt>
                <c:pt idx="13">
                  <c:v>33.69284259634351</c:v>
                </c:pt>
                <c:pt idx="14">
                  <c:v>34.171180743808968</c:v>
                </c:pt>
                <c:pt idx="15">
                  <c:v>34.53828209279304</c:v>
                </c:pt>
                <c:pt idx="16">
                  <c:v>34.915905270028176</c:v>
                </c:pt>
                <c:pt idx="17">
                  <c:v>35.271751858635668</c:v>
                </c:pt>
                <c:pt idx="18" formatCode="General">
                  <c:v>35.643981187989034</c:v>
                </c:pt>
                <c:pt idx="19" formatCode="General">
                  <c:v>36.057957391404045</c:v>
                </c:pt>
                <c:pt idx="20" formatCode="General">
                  <c:v>36.504079127658279</c:v>
                </c:pt>
                <c:pt idx="21" formatCode="General">
                  <c:v>36.969873812199872</c:v>
                </c:pt>
                <c:pt idx="22">
                  <c:v>37.466762739691383</c:v>
                </c:pt>
                <c:pt idx="23">
                  <c:v>37.990752031673658</c:v>
                </c:pt>
                <c:pt idx="24">
                  <c:v>38.530345163506972</c:v>
                </c:pt>
                <c:pt idx="25">
                  <c:v>39.037890707886504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96.374094108886794</c:v>
                </c:pt>
                <c:pt idx="1">
                  <c:v>103.95853399239964</c:v>
                </c:pt>
                <c:pt idx="2">
                  <c:v>111.29111667162786</c:v>
                </c:pt>
                <c:pt idx="3">
                  <c:v>116.87388646027732</c:v>
                </c:pt>
                <c:pt idx="4">
                  <c:v>122.88043540968049</c:v>
                </c:pt>
                <c:pt idx="5">
                  <c:v>121.67881259569963</c:v>
                </c:pt>
                <c:pt idx="6">
                  <c:v>123.19757707276501</c:v>
                </c:pt>
                <c:pt idx="7">
                  <c:v>125.83617264882875</c:v>
                </c:pt>
                <c:pt idx="8">
                  <c:v>127.66654627081236</c:v>
                </c:pt>
                <c:pt idx="9">
                  <c:v>139.94899541986757</c:v>
                </c:pt>
                <c:pt idx="10">
                  <c:v>137.43717550069198</c:v>
                </c:pt>
                <c:pt idx="11">
                  <c:v>138.38266056640586</c:v>
                </c:pt>
                <c:pt idx="12">
                  <c:v>140.0910596896814</c:v>
                </c:pt>
                <c:pt idx="13">
                  <c:v>142.69403604504379</c:v>
                </c:pt>
                <c:pt idx="14">
                  <c:v>145.38015101774087</c:v>
                </c:pt>
                <c:pt idx="15">
                  <c:v>147.57709032948819</c:v>
                </c:pt>
                <c:pt idx="16">
                  <c:v>149.57951371739594</c:v>
                </c:pt>
                <c:pt idx="17">
                  <c:v>151.51552624731315</c:v>
                </c:pt>
                <c:pt idx="18" formatCode="General">
                  <c:v>153.48692678743345</c:v>
                </c:pt>
                <c:pt idx="19" formatCode="General">
                  <c:v>155.44360861688114</c:v>
                </c:pt>
                <c:pt idx="20" formatCode="General">
                  <c:v>157.48746204526995</c:v>
                </c:pt>
                <c:pt idx="21" formatCode="General">
                  <c:v>159.53698544501921</c:v>
                </c:pt>
                <c:pt idx="22" formatCode="General">
                  <c:v>161.61628299616626</c:v>
                </c:pt>
                <c:pt idx="23" formatCode="General">
                  <c:v>163.72313917125578</c:v>
                </c:pt>
                <c:pt idx="24" formatCode="General">
                  <c:v>165.84798594709702</c:v>
                </c:pt>
                <c:pt idx="25" formatCode="General">
                  <c:v>167.88250918042314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42.884602534055304</c:v>
                </c:pt>
                <c:pt idx="1">
                  <c:v>43.620292641131194</c:v>
                </c:pt>
                <c:pt idx="2">
                  <c:v>47.020223045211146</c:v>
                </c:pt>
                <c:pt idx="3">
                  <c:v>45.90608110239539</c:v>
                </c:pt>
                <c:pt idx="4">
                  <c:v>52.399173203030799</c:v>
                </c:pt>
                <c:pt idx="5">
                  <c:v>56.6785826997138</c:v>
                </c:pt>
                <c:pt idx="6">
                  <c:v>67.682714973549636</c:v>
                </c:pt>
                <c:pt idx="7">
                  <c:v>68.857960639276953</c:v>
                </c:pt>
                <c:pt idx="8">
                  <c:v>67.694264778647081</c:v>
                </c:pt>
                <c:pt idx="9">
                  <c:v>72.832538667443202</c:v>
                </c:pt>
                <c:pt idx="10">
                  <c:v>78.549444689582899</c:v>
                </c:pt>
                <c:pt idx="11">
                  <c:v>74.396639312274928</c:v>
                </c:pt>
                <c:pt idx="12">
                  <c:v>81.942656435004352</c:v>
                </c:pt>
                <c:pt idx="13">
                  <c:v>85.337097052615206</c:v>
                </c:pt>
                <c:pt idx="14">
                  <c:v>88.744437165487867</c:v>
                </c:pt>
                <c:pt idx="15">
                  <c:v>91.774847434349198</c:v>
                </c:pt>
                <c:pt idx="16">
                  <c:v>94.639061159500713</c:v>
                </c:pt>
                <c:pt idx="17">
                  <c:v>97.377901342099861</c:v>
                </c:pt>
                <c:pt idx="18" formatCode="General">
                  <c:v>100.10055539781636</c:v>
                </c:pt>
                <c:pt idx="19" formatCode="General">
                  <c:v>102.77862665318641</c:v>
                </c:pt>
                <c:pt idx="20" formatCode="General">
                  <c:v>105.44306489030784</c:v>
                </c:pt>
                <c:pt idx="21" formatCode="General">
                  <c:v>108.04529108611247</c:v>
                </c:pt>
                <c:pt idx="22" formatCode="General">
                  <c:v>110.59570625004302</c:v>
                </c:pt>
                <c:pt idx="23" formatCode="General">
                  <c:v>113.10614869160683</c:v>
                </c:pt>
                <c:pt idx="24" formatCode="General">
                  <c:v>115.5513156730203</c:v>
                </c:pt>
                <c:pt idx="25" formatCode="General">
                  <c:v>117.81709282826081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5.9835545138014625</c:v>
                </c:pt>
                <c:pt idx="1">
                  <c:v>5.9190753304690276</c:v>
                </c:pt>
                <c:pt idx="2">
                  <c:v>6.4404405985962745</c:v>
                </c:pt>
                <c:pt idx="3">
                  <c:v>6.3791118498367219</c:v>
                </c:pt>
                <c:pt idx="4">
                  <c:v>7.0694062512508644</c:v>
                </c:pt>
                <c:pt idx="5">
                  <c:v>7.6983806062820301</c:v>
                </c:pt>
                <c:pt idx="6">
                  <c:v>9.1779806043160903</c:v>
                </c:pt>
                <c:pt idx="7">
                  <c:v>9.1924784110381221</c:v>
                </c:pt>
                <c:pt idx="8">
                  <c:v>9.1062865709879119</c:v>
                </c:pt>
                <c:pt idx="9">
                  <c:v>9.799396522980782</c:v>
                </c:pt>
                <c:pt idx="10">
                  <c:v>10.506597764644363</c:v>
                </c:pt>
                <c:pt idx="11">
                  <c:v>9.9699145358833849</c:v>
                </c:pt>
                <c:pt idx="12">
                  <c:v>10.92131970436896</c:v>
                </c:pt>
                <c:pt idx="13">
                  <c:v>11.350365324898863</c:v>
                </c:pt>
                <c:pt idx="14">
                  <c:v>11.784447727551086</c:v>
                </c:pt>
                <c:pt idx="15">
                  <c:v>12.171764062693949</c:v>
                </c:pt>
                <c:pt idx="16">
                  <c:v>12.539366298351061</c:v>
                </c:pt>
                <c:pt idx="17">
                  <c:v>12.892795017563397</c:v>
                </c:pt>
                <c:pt idx="18" formatCode="General">
                  <c:v>13.245970193548976</c:v>
                </c:pt>
                <c:pt idx="19" formatCode="General">
                  <c:v>13.589063489632327</c:v>
                </c:pt>
                <c:pt idx="20" formatCode="General">
                  <c:v>13.931651012194848</c:v>
                </c:pt>
                <c:pt idx="21" formatCode="General">
                  <c:v>14.265456244058699</c:v>
                </c:pt>
                <c:pt idx="22" formatCode="General">
                  <c:v>14.594652284930891</c:v>
                </c:pt>
                <c:pt idx="23" formatCode="General">
                  <c:v>14.915233521063115</c:v>
                </c:pt>
                <c:pt idx="24" formatCode="General">
                  <c:v>15.232841138719982</c:v>
                </c:pt>
                <c:pt idx="25" formatCode="General">
                  <c:v>15.526227918291347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27.877078031853486</c:v>
                </c:pt>
                <c:pt idx="1">
                  <c:v>25.394037656126407</c:v>
                </c:pt>
                <c:pt idx="2">
                  <c:v>20.746756615997064</c:v>
                </c:pt>
                <c:pt idx="3">
                  <c:v>22.47458441768676</c:v>
                </c:pt>
                <c:pt idx="4">
                  <c:v>16.563615972800324</c:v>
                </c:pt>
                <c:pt idx="5">
                  <c:v>20.362313213748362</c:v>
                </c:pt>
                <c:pt idx="6">
                  <c:v>19.57106084770534</c:v>
                </c:pt>
                <c:pt idx="7">
                  <c:v>20.407034082345525</c:v>
                </c:pt>
                <c:pt idx="8">
                  <c:v>19.475631032369829</c:v>
                </c:pt>
                <c:pt idx="9">
                  <c:v>21.811858969829508</c:v>
                </c:pt>
                <c:pt idx="10">
                  <c:v>19.033051275098863</c:v>
                </c:pt>
                <c:pt idx="11">
                  <c:v>21.602712959200243</c:v>
                </c:pt>
                <c:pt idx="12">
                  <c:v>19.446499129789668</c:v>
                </c:pt>
                <c:pt idx="13">
                  <c:v>19.195146484834783</c:v>
                </c:pt>
                <c:pt idx="14">
                  <c:v>18.847421373511629</c:v>
                </c:pt>
                <c:pt idx="15">
                  <c:v>19.01463133284269</c:v>
                </c:pt>
                <c:pt idx="16">
                  <c:v>19.189574324063258</c:v>
                </c:pt>
                <c:pt idx="17">
                  <c:v>19.32424892884934</c:v>
                </c:pt>
                <c:pt idx="18">
                  <c:v>19.316311899433291</c:v>
                </c:pt>
                <c:pt idx="19">
                  <c:v>19.278358600934151</c:v>
                </c:pt>
                <c:pt idx="20">
                  <c:v>19.195258122179872</c:v>
                </c:pt>
                <c:pt idx="21">
                  <c:v>19.085664899893565</c:v>
                </c:pt>
                <c:pt idx="22">
                  <c:v>18.950107489373725</c:v>
                </c:pt>
                <c:pt idx="23">
                  <c:v>18.778193092278652</c:v>
                </c:pt>
                <c:pt idx="24">
                  <c:v>18.617317782040118</c:v>
                </c:pt>
                <c:pt idx="25">
                  <c:v>19.07136597631823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78.867435295434149</c:v>
                </c:pt>
                <c:pt idx="1">
                  <c:v>76.754681522912861</c:v>
                </c:pt>
                <c:pt idx="2">
                  <c:v>74.167341830256561</c:v>
                </c:pt>
                <c:pt idx="3">
                  <c:v>71.718571390021793</c:v>
                </c:pt>
                <c:pt idx="4">
                  <c:v>70.717561136412797</c:v>
                </c:pt>
                <c:pt idx="5">
                  <c:v>73.344689052395154</c:v>
                </c:pt>
                <c:pt idx="6">
                  <c:v>75.5951691952408</c:v>
                </c:pt>
                <c:pt idx="7">
                  <c:v>70.670806733361403</c:v>
                </c:pt>
                <c:pt idx="8">
                  <c:v>68.824218721879859</c:v>
                </c:pt>
                <c:pt idx="9">
                  <c:v>69.317943955533948</c:v>
                </c:pt>
                <c:pt idx="10">
                  <c:v>59.900292788662981</c:v>
                </c:pt>
                <c:pt idx="11">
                  <c:v>66.07039392755317</c:v>
                </c:pt>
                <c:pt idx="12">
                  <c:v>62.072238665132573</c:v>
                </c:pt>
                <c:pt idx="13">
                  <c:v>60.63113616926961</c:v>
                </c:pt>
                <c:pt idx="14">
                  <c:v>59.244725682126564</c:v>
                </c:pt>
                <c:pt idx="15">
                  <c:v>57.615299786736749</c:v>
                </c:pt>
                <c:pt idx="16">
                  <c:v>55.930913437547886</c:v>
                </c:pt>
                <c:pt idx="17">
                  <c:v>54.175177245760786</c:v>
                </c:pt>
                <c:pt idx="18">
                  <c:v>52.402395466985503</c:v>
                </c:pt>
                <c:pt idx="19">
                  <c:v>50.63520713821994</c:v>
                </c:pt>
                <c:pt idx="20">
                  <c:v>48.896626070548265</c:v>
                </c:pt>
                <c:pt idx="21">
                  <c:v>47.155400688445418</c:v>
                </c:pt>
                <c:pt idx="22">
                  <c:v>45.400144041364932</c:v>
                </c:pt>
                <c:pt idx="23">
                  <c:v>43.623798951202012</c:v>
                </c:pt>
                <c:pt idx="24">
                  <c:v>41.811420015008615</c:v>
                </c:pt>
                <c:pt idx="25">
                  <c:v>39.919386947220097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103.35183309738711</c:v>
                </c:pt>
                <c:pt idx="1">
                  <c:v>105.05908253082694</c:v>
                </c:pt>
                <c:pt idx="2">
                  <c:v>104.24027464117758</c:v>
                </c:pt>
                <c:pt idx="3">
                  <c:v>105.66752562847022</c:v>
                </c:pt>
                <c:pt idx="4">
                  <c:v>102.98389025938353</c:v>
                </c:pt>
                <c:pt idx="5">
                  <c:v>103.44183217612462</c:v>
                </c:pt>
                <c:pt idx="6">
                  <c:v>108.65791549383735</c:v>
                </c:pt>
                <c:pt idx="7">
                  <c:v>104.38901991452543</c:v>
                </c:pt>
                <c:pt idx="8">
                  <c:v>100.54184667026261</c:v>
                </c:pt>
                <c:pt idx="9">
                  <c:v>104.93591783574931</c:v>
                </c:pt>
                <c:pt idx="10">
                  <c:v>95.157288614698629</c:v>
                </c:pt>
                <c:pt idx="11">
                  <c:v>100.21665559111852</c:v>
                </c:pt>
                <c:pt idx="12">
                  <c:v>96.667635254105605</c:v>
                </c:pt>
                <c:pt idx="13">
                  <c:v>95.486293399304742</c:v>
                </c:pt>
                <c:pt idx="14">
                  <c:v>94.506182204566386</c:v>
                </c:pt>
                <c:pt idx="15">
                  <c:v>93.176912614039892</c:v>
                </c:pt>
                <c:pt idx="16">
                  <c:v>91.776991843211505</c:v>
                </c:pt>
                <c:pt idx="17">
                  <c:v>90.334774930209363</c:v>
                </c:pt>
                <c:pt idx="18">
                  <c:v>88.887678886244359</c:v>
                </c:pt>
                <c:pt idx="19">
                  <c:v>87.444059460842652</c:v>
                </c:pt>
                <c:pt idx="20">
                  <c:v>86.02922530234072</c:v>
                </c:pt>
                <c:pt idx="21">
                  <c:v>84.59977986174998</c:v>
                </c:pt>
                <c:pt idx="22">
                  <c:v>83.154787815617411</c:v>
                </c:pt>
                <c:pt idx="23">
                  <c:v>81.716310555510859</c:v>
                </c:pt>
                <c:pt idx="24">
                  <c:v>80.263477008600802</c:v>
                </c:pt>
                <c:pt idx="25">
                  <c:v>78.726507363313715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104.79317577312897</c:v>
                </c:pt>
                <c:pt idx="1">
                  <c:v>102.81495995912944</c:v>
                </c:pt>
                <c:pt idx="2">
                  <c:v>107.90420383397185</c:v>
                </c:pt>
                <c:pt idx="3">
                  <c:v>101.26709460963356</c:v>
                </c:pt>
                <c:pt idx="4">
                  <c:v>103.72023398718633</c:v>
                </c:pt>
                <c:pt idx="5">
                  <c:v>107.53229420626852</c:v>
                </c:pt>
                <c:pt idx="6">
                  <c:v>113.43929353852792</c:v>
                </c:pt>
                <c:pt idx="7">
                  <c:v>110.46780293892809</c:v>
                </c:pt>
                <c:pt idx="8">
                  <c:v>110.02674055748886</c:v>
                </c:pt>
                <c:pt idx="9">
                  <c:v>105.95311679162796</c:v>
                </c:pt>
                <c:pt idx="10">
                  <c:v>109.61370100939631</c:v>
                </c:pt>
                <c:pt idx="11">
                  <c:v>105.72881503772513</c:v>
                </c:pt>
                <c:pt idx="12">
                  <c:v>107.12762440881042</c:v>
                </c:pt>
                <c:pt idx="13">
                  <c:v>107.13660524052429</c:v>
                </c:pt>
                <c:pt idx="14">
                  <c:v>107.27514135710291</c:v>
                </c:pt>
                <c:pt idx="15">
                  <c:v>107.0039112889862</c:v>
                </c:pt>
                <c:pt idx="16">
                  <c:v>106.79639458512511</c:v>
                </c:pt>
                <c:pt idx="17">
                  <c:v>106.65581176710559</c:v>
                </c:pt>
                <c:pt idx="18">
                  <c:v>106.57818933318454</c:v>
                </c:pt>
                <c:pt idx="19">
                  <c:v>106.51770802815557</c:v>
                </c:pt>
                <c:pt idx="20">
                  <c:v>106.52879860134819</c:v>
                </c:pt>
                <c:pt idx="21">
                  <c:v>106.55901819192262</c:v>
                </c:pt>
                <c:pt idx="22">
                  <c:v>106.61562501982688</c:v>
                </c:pt>
                <c:pt idx="23">
                  <c:v>106.7025016029975</c:v>
                </c:pt>
                <c:pt idx="24">
                  <c:v>106.80442889557743</c:v>
                </c:pt>
                <c:pt idx="25">
                  <c:v>106.80703855470121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29.100989428019428</c:v>
                </c:pt>
                <c:pt idx="1">
                  <c:v>30.874562708615446</c:v>
                </c:pt>
                <c:pt idx="2">
                  <c:v>32.496575845624818</c:v>
                </c:pt>
                <c:pt idx="3">
                  <c:v>32.885690159532921</c:v>
                </c:pt>
                <c:pt idx="4">
                  <c:v>34.337327679272896</c:v>
                </c:pt>
                <c:pt idx="5">
                  <c:v>32.887932949175614</c:v>
                </c:pt>
                <c:pt idx="6">
                  <c:v>33.458173909360916</c:v>
                </c:pt>
                <c:pt idx="7">
                  <c:v>34.485942484307486</c:v>
                </c:pt>
                <c:pt idx="8">
                  <c:v>34.00508108480625</c:v>
                </c:pt>
                <c:pt idx="9">
                  <c:v>37.262974079025625</c:v>
                </c:pt>
                <c:pt idx="10">
                  <c:v>36.935098865270909</c:v>
                </c:pt>
                <c:pt idx="11">
                  <c:v>36.174470005257696</c:v>
                </c:pt>
                <c:pt idx="12">
                  <c:v>36.661771577596781</c:v>
                </c:pt>
                <c:pt idx="13">
                  <c:v>37.192477687165521</c:v>
                </c:pt>
                <c:pt idx="14">
                  <c:v>37.773312728103555</c:v>
                </c:pt>
                <c:pt idx="15">
                  <c:v>38.212261058070233</c:v>
                </c:pt>
                <c:pt idx="16">
                  <c:v>38.636279364776605</c:v>
                </c:pt>
                <c:pt idx="17">
                  <c:v>39.049012662463099</c:v>
                </c:pt>
                <c:pt idx="18" formatCode="General">
                  <c:v>39.497990847364854</c:v>
                </c:pt>
                <c:pt idx="19" formatCode="General">
                  <c:v>39.965410620742631</c:v>
                </c:pt>
                <c:pt idx="20" formatCode="General">
                  <c:v>40.468834828151884</c:v>
                </c:pt>
                <c:pt idx="21" formatCode="General">
                  <c:v>40.98052977059838</c:v>
                </c:pt>
                <c:pt idx="22">
                  <c:v>41.503931362985512</c:v>
                </c:pt>
                <c:pt idx="23">
                  <c:v>42.047922382411095</c:v>
                </c:pt>
                <c:pt idx="24">
                  <c:v>42.622868376428244</c:v>
                </c:pt>
                <c:pt idx="25">
                  <c:v>43.158980523585655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29.680237217432641</c:v>
                </c:pt>
                <c:pt idx="1">
                  <c:v>29.797773658388675</c:v>
                </c:pt>
                <c:pt idx="2">
                  <c:v>31.164066917536925</c:v>
                </c:pt>
                <c:pt idx="3">
                  <c:v>31.067454382144838</c:v>
                </c:pt>
                <c:pt idx="4">
                  <c:v>31.541356100981762</c:v>
                </c:pt>
                <c:pt idx="5">
                  <c:v>30.674162500592569</c:v>
                </c:pt>
                <c:pt idx="6">
                  <c:v>30.786114364696584</c:v>
                </c:pt>
                <c:pt idx="7">
                  <c:v>31.733782147388101</c:v>
                </c:pt>
                <c:pt idx="8">
                  <c:v>31.716384312745355</c:v>
                </c:pt>
                <c:pt idx="9">
                  <c:v>34.018257757942159</c:v>
                </c:pt>
                <c:pt idx="10">
                  <c:v>33.748349491952965</c:v>
                </c:pt>
                <c:pt idx="11">
                  <c:v>32.866738064580758</c:v>
                </c:pt>
                <c:pt idx="12">
                  <c:v>33.286195135510354</c:v>
                </c:pt>
                <c:pt idx="13">
                  <c:v>33.69284259634351</c:v>
                </c:pt>
                <c:pt idx="14">
                  <c:v>34.171180743808968</c:v>
                </c:pt>
                <c:pt idx="15">
                  <c:v>34.53828209279304</c:v>
                </c:pt>
                <c:pt idx="16">
                  <c:v>34.915905270028176</c:v>
                </c:pt>
                <c:pt idx="17">
                  <c:v>35.271751858635668</c:v>
                </c:pt>
                <c:pt idx="18" formatCode="General">
                  <c:v>35.643981187989034</c:v>
                </c:pt>
                <c:pt idx="19" formatCode="General">
                  <c:v>36.057957391404045</c:v>
                </c:pt>
                <c:pt idx="20" formatCode="General">
                  <c:v>36.504079127658279</c:v>
                </c:pt>
                <c:pt idx="21" formatCode="General">
                  <c:v>36.969873812199872</c:v>
                </c:pt>
                <c:pt idx="22">
                  <c:v>37.466762739691383</c:v>
                </c:pt>
                <c:pt idx="23">
                  <c:v>37.990752031673658</c:v>
                </c:pt>
                <c:pt idx="24">
                  <c:v>38.530345163506972</c:v>
                </c:pt>
                <c:pt idx="25">
                  <c:v>39.037890707886504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96.374094108886794</c:v>
                </c:pt>
                <c:pt idx="1">
                  <c:v>103.95853399239964</c:v>
                </c:pt>
                <c:pt idx="2">
                  <c:v>111.29111667162786</c:v>
                </c:pt>
                <c:pt idx="3">
                  <c:v>116.87388646027732</c:v>
                </c:pt>
                <c:pt idx="4">
                  <c:v>122.88043540968049</c:v>
                </c:pt>
                <c:pt idx="5">
                  <c:v>121.67881259569963</c:v>
                </c:pt>
                <c:pt idx="6">
                  <c:v>123.19757707276501</c:v>
                </c:pt>
                <c:pt idx="7">
                  <c:v>125.83617264882875</c:v>
                </c:pt>
                <c:pt idx="8">
                  <c:v>127.66654627081236</c:v>
                </c:pt>
                <c:pt idx="9">
                  <c:v>139.94899541986757</c:v>
                </c:pt>
                <c:pt idx="10">
                  <c:v>137.43717550069198</c:v>
                </c:pt>
                <c:pt idx="11">
                  <c:v>138.38266056640586</c:v>
                </c:pt>
                <c:pt idx="12">
                  <c:v>140.0910596896814</c:v>
                </c:pt>
                <c:pt idx="13">
                  <c:v>142.69403604504379</c:v>
                </c:pt>
                <c:pt idx="14">
                  <c:v>145.38015101774087</c:v>
                </c:pt>
                <c:pt idx="15">
                  <c:v>147.57709032948819</c:v>
                </c:pt>
                <c:pt idx="16">
                  <c:v>149.57951371739594</c:v>
                </c:pt>
                <c:pt idx="17">
                  <c:v>151.51552624731315</c:v>
                </c:pt>
                <c:pt idx="18" formatCode="General">
                  <c:v>153.48692678743345</c:v>
                </c:pt>
                <c:pt idx="19" formatCode="General">
                  <c:v>155.44360861688114</c:v>
                </c:pt>
                <c:pt idx="20" formatCode="General">
                  <c:v>157.48746204526995</c:v>
                </c:pt>
                <c:pt idx="21" formatCode="General">
                  <c:v>159.53698544501921</c:v>
                </c:pt>
                <c:pt idx="22" formatCode="General">
                  <c:v>161.61628299616626</c:v>
                </c:pt>
                <c:pt idx="23" formatCode="General">
                  <c:v>163.72313917125578</c:v>
                </c:pt>
                <c:pt idx="24" formatCode="General">
                  <c:v>165.84798594709702</c:v>
                </c:pt>
                <c:pt idx="25" formatCode="General">
                  <c:v>167.88250918042314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42.884602534055304</c:v>
                </c:pt>
                <c:pt idx="1">
                  <c:v>43.620292641131194</c:v>
                </c:pt>
                <c:pt idx="2">
                  <c:v>47.020223045211146</c:v>
                </c:pt>
                <c:pt idx="3">
                  <c:v>45.90608110239539</c:v>
                </c:pt>
                <c:pt idx="4">
                  <c:v>52.399173203030799</c:v>
                </c:pt>
                <c:pt idx="5">
                  <c:v>56.6785826997138</c:v>
                </c:pt>
                <c:pt idx="6">
                  <c:v>67.682714973549636</c:v>
                </c:pt>
                <c:pt idx="7">
                  <c:v>68.857960639276953</c:v>
                </c:pt>
                <c:pt idx="8">
                  <c:v>67.694264778647081</c:v>
                </c:pt>
                <c:pt idx="9">
                  <c:v>72.832538667443202</c:v>
                </c:pt>
                <c:pt idx="10">
                  <c:v>78.549444689582899</c:v>
                </c:pt>
                <c:pt idx="11">
                  <c:v>74.396639312274928</c:v>
                </c:pt>
                <c:pt idx="12">
                  <c:v>81.942656435004352</c:v>
                </c:pt>
                <c:pt idx="13">
                  <c:v>85.337097052615206</c:v>
                </c:pt>
                <c:pt idx="14">
                  <c:v>88.744437165487867</c:v>
                </c:pt>
                <c:pt idx="15">
                  <c:v>91.774847434349198</c:v>
                </c:pt>
                <c:pt idx="16">
                  <c:v>94.639061159500713</c:v>
                </c:pt>
                <c:pt idx="17">
                  <c:v>97.377901342099861</c:v>
                </c:pt>
                <c:pt idx="18" formatCode="General">
                  <c:v>100.10055539781636</c:v>
                </c:pt>
                <c:pt idx="19" formatCode="General">
                  <c:v>102.77862665318641</c:v>
                </c:pt>
                <c:pt idx="20" formatCode="General">
                  <c:v>105.44306489030784</c:v>
                </c:pt>
                <c:pt idx="21" formatCode="General">
                  <c:v>108.04529108611247</c:v>
                </c:pt>
                <c:pt idx="22" formatCode="General">
                  <c:v>110.59570625004302</c:v>
                </c:pt>
                <c:pt idx="23" formatCode="General">
                  <c:v>113.10614869160683</c:v>
                </c:pt>
                <c:pt idx="24" formatCode="General">
                  <c:v>115.5513156730203</c:v>
                </c:pt>
                <c:pt idx="25" formatCode="General">
                  <c:v>117.81709282826081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5.9835545138014625</c:v>
                </c:pt>
                <c:pt idx="1">
                  <c:v>5.9190753304690276</c:v>
                </c:pt>
                <c:pt idx="2">
                  <c:v>6.4404405985962745</c:v>
                </c:pt>
                <c:pt idx="3">
                  <c:v>6.3791118498367219</c:v>
                </c:pt>
                <c:pt idx="4">
                  <c:v>7.0694062512508644</c:v>
                </c:pt>
                <c:pt idx="5">
                  <c:v>7.6983806062820301</c:v>
                </c:pt>
                <c:pt idx="6">
                  <c:v>9.1779806043160903</c:v>
                </c:pt>
                <c:pt idx="7">
                  <c:v>9.1924784110381221</c:v>
                </c:pt>
                <c:pt idx="8">
                  <c:v>9.1062865709879119</c:v>
                </c:pt>
                <c:pt idx="9">
                  <c:v>9.799396522980782</c:v>
                </c:pt>
                <c:pt idx="10">
                  <c:v>10.506597764644363</c:v>
                </c:pt>
                <c:pt idx="11">
                  <c:v>9.9699145358833849</c:v>
                </c:pt>
                <c:pt idx="12">
                  <c:v>10.92131970436896</c:v>
                </c:pt>
                <c:pt idx="13">
                  <c:v>11.350365324898863</c:v>
                </c:pt>
                <c:pt idx="14">
                  <c:v>11.784447727551086</c:v>
                </c:pt>
                <c:pt idx="15">
                  <c:v>12.171764062693949</c:v>
                </c:pt>
                <c:pt idx="16">
                  <c:v>12.539366298351061</c:v>
                </c:pt>
                <c:pt idx="17">
                  <c:v>12.892795017563397</c:v>
                </c:pt>
                <c:pt idx="18" formatCode="General">
                  <c:v>13.245970193548976</c:v>
                </c:pt>
                <c:pt idx="19" formatCode="General">
                  <c:v>13.589063489632327</c:v>
                </c:pt>
                <c:pt idx="20" formatCode="General">
                  <c:v>13.931651012194848</c:v>
                </c:pt>
                <c:pt idx="21" formatCode="General">
                  <c:v>14.265456244058699</c:v>
                </c:pt>
                <c:pt idx="22" formatCode="General">
                  <c:v>14.594652284930891</c:v>
                </c:pt>
                <c:pt idx="23" formatCode="General">
                  <c:v>14.915233521063115</c:v>
                </c:pt>
                <c:pt idx="24" formatCode="General">
                  <c:v>15.232841138719982</c:v>
                </c:pt>
                <c:pt idx="25" formatCode="General">
                  <c:v>15.526227918291347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47.158260793428198</c:v>
                </c:pt>
                <c:pt idx="1">
                  <c:v>19.506666888889249</c:v>
                </c:pt>
                <c:pt idx="2">
                  <c:v>50.795794387453526</c:v>
                </c:pt>
                <c:pt idx="3">
                  <c:v>15.755107814190112</c:v>
                </c:pt>
                <c:pt idx="4">
                  <c:v>23.394730426599871</c:v>
                </c:pt>
                <c:pt idx="5">
                  <c:v>37.959190349584347</c:v>
                </c:pt>
                <c:pt idx="6">
                  <c:v>11.295386499334422</c:v>
                </c:pt>
                <c:pt idx="7">
                  <c:v>7.0206931072320611</c:v>
                </c:pt>
                <c:pt idx="8">
                  <c:v>6.8566715797641518</c:v>
                </c:pt>
                <c:pt idx="9">
                  <c:v>14.082386349605947</c:v>
                </c:pt>
                <c:pt idx="10">
                  <c:v>37.366402589152244</c:v>
                </c:pt>
                <c:pt idx="11">
                  <c:v>45.537011859192198</c:v>
                </c:pt>
                <c:pt idx="12">
                  <c:v>13.267937774131449</c:v>
                </c:pt>
                <c:pt idx="13">
                  <c:v>4.6385008650290267</c:v>
                </c:pt>
                <c:pt idx="14">
                  <c:v>19.225953042941956</c:v>
                </c:pt>
                <c:pt idx="15">
                  <c:v>13.056626687304844</c:v>
                </c:pt>
                <c:pt idx="16">
                  <c:v>11.352517843149734</c:v>
                </c:pt>
                <c:pt idx="17">
                  <c:v>32.92307383765533</c:v>
                </c:pt>
                <c:pt idx="18">
                  <c:v>13.702609981394826</c:v>
                </c:pt>
                <c:pt idx="19">
                  <c:v>0.5917898018988621</c:v>
                </c:pt>
                <c:pt idx="20">
                  <c:v>35.259233488954564</c:v>
                </c:pt>
                <c:pt idx="21">
                  <c:v>8.8532307077549284</c:v>
                </c:pt>
                <c:pt idx="22">
                  <c:v>8.0260226574220681</c:v>
                </c:pt>
                <c:pt idx="23">
                  <c:v>17.73851494802825</c:v>
                </c:pt>
                <c:pt idx="24">
                  <c:v>7.0633105931701321</c:v>
                </c:pt>
                <c:pt idx="25">
                  <c:v>51.871375126737618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55.410092935559049</c:v>
                </c:pt>
                <c:pt idx="1">
                  <c:v>20.588887180959333</c:v>
                </c:pt>
                <c:pt idx="2">
                  <c:v>58.173702527722995</c:v>
                </c:pt>
                <c:pt idx="3">
                  <c:v>19.56956081872088</c:v>
                </c:pt>
                <c:pt idx="4">
                  <c:v>25.811484904164388</c:v>
                </c:pt>
                <c:pt idx="5">
                  <c:v>45.898985380788758</c:v>
                </c:pt>
                <c:pt idx="6">
                  <c:v>13.969526239963356</c:v>
                </c:pt>
                <c:pt idx="7">
                  <c:v>8.5491956874595481</c:v>
                </c:pt>
                <c:pt idx="8">
                  <c:v>6.7196023612549851</c:v>
                </c:pt>
                <c:pt idx="9">
                  <c:v>14.438174901969196</c:v>
                </c:pt>
                <c:pt idx="10">
                  <c:v>40.847423513336253</c:v>
                </c:pt>
                <c:pt idx="11">
                  <c:v>45.740654884270157</c:v>
                </c:pt>
                <c:pt idx="12">
                  <c:v>11.675307719916917</c:v>
                </c:pt>
                <c:pt idx="13">
                  <c:v>4.205031857308966</c:v>
                </c:pt>
                <c:pt idx="14">
                  <c:v>17.060954403529646</c:v>
                </c:pt>
                <c:pt idx="15">
                  <c:v>11.633576832125369</c:v>
                </c:pt>
                <c:pt idx="16">
                  <c:v>9.8152507102655342</c:v>
                </c:pt>
                <c:pt idx="17">
                  <c:v>34.239440494734254</c:v>
                </c:pt>
                <c:pt idx="18">
                  <c:v>13.067090201902831</c:v>
                </c:pt>
                <c:pt idx="19">
                  <c:v>0.62366521313192436</c:v>
                </c:pt>
                <c:pt idx="20">
                  <c:v>34.167311152595197</c:v>
                </c:pt>
                <c:pt idx="21">
                  <c:v>9.7273521953543121</c:v>
                </c:pt>
                <c:pt idx="22">
                  <c:v>7.0206430257499788</c:v>
                </c:pt>
                <c:pt idx="23">
                  <c:v>16.15681337965195</c:v>
                </c:pt>
                <c:pt idx="24">
                  <c:v>5.6576925523595856</c:v>
                </c:pt>
                <c:pt idx="25">
                  <c:v>50.113578925204465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57.705581050704168</c:v>
                </c:pt>
                <c:pt idx="1">
                  <c:v>30.405942106044357</c:v>
                </c:pt>
                <c:pt idx="2">
                  <c:v>69.812945171280504</c:v>
                </c:pt>
                <c:pt idx="3">
                  <c:v>21.79036776448411</c:v>
                </c:pt>
                <c:pt idx="4">
                  <c:v>28.917033762863706</c:v>
                </c:pt>
                <c:pt idx="5">
                  <c:v>57.795687456147043</c:v>
                </c:pt>
                <c:pt idx="6">
                  <c:v>13.792308769185189</c:v>
                </c:pt>
                <c:pt idx="7">
                  <c:v>9.0764377560565119</c:v>
                </c:pt>
                <c:pt idx="8">
                  <c:v>9.392310693485074</c:v>
                </c:pt>
                <c:pt idx="9">
                  <c:v>16.143721888302803</c:v>
                </c:pt>
                <c:pt idx="10">
                  <c:v>41.649458848520382</c:v>
                </c:pt>
                <c:pt idx="11">
                  <c:v>38.818141645467925</c:v>
                </c:pt>
                <c:pt idx="12">
                  <c:v>9.3336402274397194</c:v>
                </c:pt>
                <c:pt idx="13">
                  <c:v>5.4328855963896361</c:v>
                </c:pt>
                <c:pt idx="14">
                  <c:v>16.985534839795235</c:v>
                </c:pt>
                <c:pt idx="15">
                  <c:v>11.436980460901708</c:v>
                </c:pt>
                <c:pt idx="16">
                  <c:v>10.52916271783195</c:v>
                </c:pt>
                <c:pt idx="17">
                  <c:v>39.894039333477274</c:v>
                </c:pt>
                <c:pt idx="18">
                  <c:v>13.888785696626634</c:v>
                </c:pt>
                <c:pt idx="19">
                  <c:v>0.53686323261271351</c:v>
                </c:pt>
                <c:pt idx="20">
                  <c:v>30.234447786758921</c:v>
                </c:pt>
                <c:pt idx="21">
                  <c:v>14.166519592633117</c:v>
                </c:pt>
                <c:pt idx="22">
                  <c:v>8.7564326730900941</c:v>
                </c:pt>
                <c:pt idx="23">
                  <c:v>17.454243940168894</c:v>
                </c:pt>
                <c:pt idx="24">
                  <c:v>4.474141685465586</c:v>
                </c:pt>
                <c:pt idx="25">
                  <c:v>49.523385304267009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8.2518321421308514</c:v>
                </c:pt>
                <c:pt idx="1">
                  <c:v>1.0822202920700832</c:v>
                </c:pt>
                <c:pt idx="2">
                  <c:v>7.3779081402694686</c:v>
                </c:pt>
                <c:pt idx="3">
                  <c:v>3.814453004530769</c:v>
                </c:pt>
                <c:pt idx="4">
                  <c:v>2.4167544775645169</c:v>
                </c:pt>
                <c:pt idx="5">
                  <c:v>7.9397950312044117</c:v>
                </c:pt>
                <c:pt idx="6">
                  <c:v>2.6741397406289344</c:v>
                </c:pt>
                <c:pt idx="7">
                  <c:v>1.528502580227487</c:v>
                </c:pt>
                <c:pt idx="8">
                  <c:v>-0.13706921850916665</c:v>
                </c:pt>
                <c:pt idx="9">
                  <c:v>0.35578855236324891</c:v>
                </c:pt>
                <c:pt idx="10">
                  <c:v>3.4810209241840084</c:v>
                </c:pt>
                <c:pt idx="11">
                  <c:v>0.20364302507795884</c:v>
                </c:pt>
                <c:pt idx="12">
                  <c:v>-1.5926300542145313</c:v>
                </c:pt>
                <c:pt idx="13">
                  <c:v>-0.4334690077200607</c:v>
                </c:pt>
                <c:pt idx="14">
                  <c:v>-2.1649986394123104</c:v>
                </c:pt>
                <c:pt idx="15">
                  <c:v>-1.4230498551794746</c:v>
                </c:pt>
                <c:pt idx="16">
                  <c:v>-1.5372671328841996</c:v>
                </c:pt>
                <c:pt idx="17">
                  <c:v>1.3163666570789232</c:v>
                </c:pt>
                <c:pt idx="18">
                  <c:v>-0.6355197794919949</c:v>
                </c:pt>
                <c:pt idx="19">
                  <c:v>3.1875411233062256E-2</c:v>
                </c:pt>
                <c:pt idx="20">
                  <c:v>-1.0919223363593673</c:v>
                </c:pt>
                <c:pt idx="21">
                  <c:v>0.87412148759938368</c:v>
                </c:pt>
                <c:pt idx="22">
                  <c:v>-1.0053796316720893</c:v>
                </c:pt>
                <c:pt idx="23">
                  <c:v>-1.5817015683762996</c:v>
                </c:pt>
                <c:pt idx="24">
                  <c:v>-1.4056180408105465</c:v>
                </c:pt>
                <c:pt idx="25">
                  <c:v>-1.7577962015331536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2.295488115145119</c:v>
                </c:pt>
                <c:pt idx="1">
                  <c:v>9.8170549250850243</c:v>
                </c:pt>
                <c:pt idx="2">
                  <c:v>11.639242643557509</c:v>
                </c:pt>
                <c:pt idx="3">
                  <c:v>2.2208069457632291</c:v>
                </c:pt>
                <c:pt idx="4">
                  <c:v>3.1055488586993185</c:v>
                </c:pt>
                <c:pt idx="5">
                  <c:v>11.896702075358284</c:v>
                </c:pt>
                <c:pt idx="6">
                  <c:v>-0.1772174707781673</c:v>
                </c:pt>
                <c:pt idx="7">
                  <c:v>0.52724206859696388</c:v>
                </c:pt>
                <c:pt idx="8">
                  <c:v>2.6727083322300889</c:v>
                </c:pt>
                <c:pt idx="9">
                  <c:v>1.7055469863336068</c:v>
                </c:pt>
                <c:pt idx="10">
                  <c:v>0.80203533518412939</c:v>
                </c:pt>
                <c:pt idx="11">
                  <c:v>-6.9225132388022317</c:v>
                </c:pt>
                <c:pt idx="12">
                  <c:v>-2.3416674924771979</c:v>
                </c:pt>
                <c:pt idx="13">
                  <c:v>1.2278537390806701</c:v>
                </c:pt>
                <c:pt idx="14">
                  <c:v>-7.5419563734410389E-2</c:v>
                </c:pt>
                <c:pt idx="15">
                  <c:v>-0.19659637122366114</c:v>
                </c:pt>
                <c:pt idx="16">
                  <c:v>0.7139120075664156</c:v>
                </c:pt>
                <c:pt idx="17">
                  <c:v>5.6545988387430199</c:v>
                </c:pt>
                <c:pt idx="18">
                  <c:v>0.82169549472380332</c:v>
                </c:pt>
                <c:pt idx="19">
                  <c:v>-8.6801980519210842E-2</c:v>
                </c:pt>
                <c:pt idx="20">
                  <c:v>-3.9328633658362762</c:v>
                </c:pt>
                <c:pt idx="21">
                  <c:v>4.4391673972788048</c:v>
                </c:pt>
                <c:pt idx="22">
                  <c:v>1.7357896473401153</c:v>
                </c:pt>
                <c:pt idx="23">
                  <c:v>1.2974305605169434</c:v>
                </c:pt>
                <c:pt idx="24">
                  <c:v>-1.1835508668939996</c:v>
                </c:pt>
                <c:pt idx="25">
                  <c:v>-0.59019362093745542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8.507729725911144</c:v>
                </c:pt>
                <c:pt idx="1">
                  <c:v>9.5389749252530347</c:v>
                </c:pt>
                <c:pt idx="2">
                  <c:v>9.1895623437494169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3.5191596753537806</c:v>
                </c:pt>
                <c:pt idx="1">
                  <c:v>3.5444242763938467</c:v>
                </c:pt>
                <c:pt idx="2">
                  <c:v>4.842119176625471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2.0377786175573878</c:v>
                </c:pt>
                <c:pt idx="1">
                  <c:v>2.4048860678802306</c:v>
                </c:pt>
                <c:pt idx="2">
                  <c:v>2.1964128770716611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1.2665895315041273</c:v>
                </c:pt>
                <c:pt idx="1">
                  <c:v>1.4717636981515236</c:v>
                </c:pt>
                <c:pt idx="2">
                  <c:v>1.4454146219436528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1.2369987280807206</c:v>
                </c:pt>
                <c:pt idx="1">
                  <c:v>1.1567949995360476</c:v>
                </c:pt>
                <c:pt idx="2">
                  <c:v>1.4957171056609986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2.5405758173126691</c:v>
                </c:pt>
                <c:pt idx="1">
                  <c:v>2.4855650127942215</c:v>
                </c:pt>
                <c:pt idx="2">
                  <c:v>2.5708733202488103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6.7411997115549998</c:v>
                </c:pt>
                <c:pt idx="1">
                  <c:v>7.0319778944975431</c:v>
                </c:pt>
                <c:pt idx="2">
                  <c:v>6.6326391954289718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8.215243372113644</c:v>
                </c:pt>
                <c:pt idx="1">
                  <c:v>7.8743589279508504</c:v>
                </c:pt>
                <c:pt idx="2">
                  <c:v>6.1817544546702043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2.3936427404941107</c:v>
                </c:pt>
                <c:pt idx="1">
                  <c:v>2.0099310736479454</c:v>
                </c:pt>
                <c:pt idx="2">
                  <c:v>1.4863738862419464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5.9395874496716283</c:v>
                </c:pt>
                <c:pt idx="1">
                  <c:v>5.894398421489818</c:v>
                </c:pt>
                <c:pt idx="2">
                  <c:v>6.3530902024338447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2.4720611044571306</c:v>
                </c:pt>
                <c:pt idx="1">
                  <c:v>2.2495296285991171</c:v>
                </c:pt>
                <c:pt idx="2">
                  <c:v>2.2117767417674785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0.10676364234805803</c:v>
                </c:pt>
                <c:pt idx="1">
                  <c:v>0.10736540068136582</c:v>
                </c:pt>
                <c:pt idx="2">
                  <c:v>8.5494991235361154E-2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6.3610494496570578</c:v>
                </c:pt>
                <c:pt idx="1">
                  <c:v>5.8819811893649838</c:v>
                </c:pt>
                <c:pt idx="2">
                  <c:v>4.8148088591487674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1.5971940609228827</c:v>
                </c:pt>
                <c:pt idx="1">
                  <c:v>1.6745860503879999</c:v>
                </c:pt>
                <c:pt idx="2">
                  <c:v>2.2560056171353811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1.4479590721653963</c:v>
                </c:pt>
                <c:pt idx="1">
                  <c:v>1.2086198422310217</c:v>
                </c:pt>
                <c:pt idx="2">
                  <c:v>1.3944540977327848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3.2001708370443125</c:v>
                </c:pt>
                <c:pt idx="1">
                  <c:v>2.7814325790741923</c:v>
                </c:pt>
                <c:pt idx="2">
                  <c:v>2.7795727888132098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9.1639700572170515</c:v>
                </c:pt>
                <c:pt idx="1">
                  <c:v>10.014736672007352</c:v>
                </c:pt>
                <c:pt idx="2">
                  <c:v>11.117649287484529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2.8423482297803377</c:v>
                </c:pt>
                <c:pt idx="1">
                  <c:v>3.368944898993234</c:v>
                </c:pt>
                <c:pt idx="2">
                  <c:v>3.4700966426281363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4.2205976244950607</c:v>
                </c:pt>
                <c:pt idx="1">
                  <c:v>4.4435064848332786</c:v>
                </c:pt>
                <c:pt idx="2">
                  <c:v>4.6050118501822119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6.8481433936529488</c:v>
                </c:pt>
                <c:pt idx="1">
                  <c:v>7.9016158870386155</c:v>
                </c:pt>
                <c:pt idx="2">
                  <c:v>9.2039117084956246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0.83682288169905183</c:v>
                </c:pt>
                <c:pt idx="1">
                  <c:v>0.72390590453276449</c:v>
                </c:pt>
                <c:pt idx="2">
                  <c:v>0.86518218836774985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3.468516638662881</c:v>
                </c:pt>
                <c:pt idx="1">
                  <c:v>2.9370825355846812</c:v>
                </c:pt>
                <c:pt idx="2">
                  <c:v>2.7049312823845373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2.3555205200270697</c:v>
                </c:pt>
                <c:pt idx="1">
                  <c:v>2.0027470053462544</c:v>
                </c:pt>
                <c:pt idx="2">
                  <c:v>1.821328943509835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2.0480855717130533</c:v>
                </c:pt>
                <c:pt idx="1">
                  <c:v>1.6897179818698733</c:v>
                </c:pt>
                <c:pt idx="2">
                  <c:v>1.6767597771518847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1.2742780689068776</c:v>
                </c:pt>
                <c:pt idx="1">
                  <c:v>0.97398478386443843</c:v>
                </c:pt>
                <c:pt idx="2">
                  <c:v>0.71250307517443101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9.3580134776966286</c:v>
                </c:pt>
                <c:pt idx="1">
                  <c:v>8.6271678579957829</c:v>
                </c:pt>
                <c:pt idx="2">
                  <c:v>7.8865549647131035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-1.7737444878314577</c:v>
                </c:pt>
                <c:pt idx="1">
                  <c:v>3.0332202078570596</c:v>
                </c:pt>
                <c:pt idx="2">
                  <c:v>0.50630403144252512</c:v>
                </c:pt>
                <c:pt idx="3">
                  <c:v>6.3894923529476202</c:v>
                </c:pt>
                <c:pt idx="4">
                  <c:v>1.6697498116890159</c:v>
                </c:pt>
                <c:pt idx="5">
                  <c:v>-9.2641807312794242</c:v>
                </c:pt>
                <c:pt idx="6">
                  <c:v>5.5303152515666198</c:v>
                </c:pt>
                <c:pt idx="7">
                  <c:v>28.862300523378337</c:v>
                </c:pt>
                <c:pt idx="8">
                  <c:v>12.112543040230136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24.357080588875689</c:v>
                </c:pt>
                <c:pt idx="1">
                  <c:v>15.33048444637283</c:v>
                </c:pt>
                <c:pt idx="2">
                  <c:v>20.048855111202545</c:v>
                </c:pt>
                <c:pt idx="3">
                  <c:v>34.200570529599062</c:v>
                </c:pt>
                <c:pt idx="4">
                  <c:v>20.651854562132939</c:v>
                </c:pt>
                <c:pt idx="5">
                  <c:v>17.067617253506079</c:v>
                </c:pt>
                <c:pt idx="6">
                  <c:v>44.514558028055859</c:v>
                </c:pt>
                <c:pt idx="7">
                  <c:v>103.50400590752123</c:v>
                </c:pt>
                <c:pt idx="8">
                  <c:v>55.445821506244727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2.295488115145119</c:v>
                </c:pt>
                <c:pt idx="1">
                  <c:v>9.8170549250850243</c:v>
                </c:pt>
                <c:pt idx="2">
                  <c:v>11.639242643557509</c:v>
                </c:pt>
                <c:pt idx="3">
                  <c:v>2.2208069457632291</c:v>
                </c:pt>
                <c:pt idx="4">
                  <c:v>3.1055488586993185</c:v>
                </c:pt>
                <c:pt idx="5">
                  <c:v>11.896702075358284</c:v>
                </c:pt>
                <c:pt idx="6">
                  <c:v>-0.1772174707781673</c:v>
                </c:pt>
                <c:pt idx="7">
                  <c:v>0.52724206859696388</c:v>
                </c:pt>
                <c:pt idx="8">
                  <c:v>2.6727083322300889</c:v>
                </c:pt>
                <c:pt idx="9">
                  <c:v>1.7055469863336068</c:v>
                </c:pt>
                <c:pt idx="10">
                  <c:v>0.80203533518412939</c:v>
                </c:pt>
                <c:pt idx="11">
                  <c:v>-6.9225132388022317</c:v>
                </c:pt>
                <c:pt idx="12">
                  <c:v>-2.3416674924771979</c:v>
                </c:pt>
                <c:pt idx="13">
                  <c:v>1.2278537390806701</c:v>
                </c:pt>
                <c:pt idx="14">
                  <c:v>-7.5419563734410389E-2</c:v>
                </c:pt>
                <c:pt idx="15">
                  <c:v>-0.19659637122366114</c:v>
                </c:pt>
                <c:pt idx="16">
                  <c:v>0.7139120075664156</c:v>
                </c:pt>
                <c:pt idx="17">
                  <c:v>5.6545988387430199</c:v>
                </c:pt>
                <c:pt idx="18">
                  <c:v>0.82169549472380332</c:v>
                </c:pt>
                <c:pt idx="19">
                  <c:v>-8.6801980519210842E-2</c:v>
                </c:pt>
                <c:pt idx="20">
                  <c:v>-3.9328633658362762</c:v>
                </c:pt>
                <c:pt idx="21">
                  <c:v>4.4391673972788048</c:v>
                </c:pt>
                <c:pt idx="22">
                  <c:v>1.7357896473401153</c:v>
                </c:pt>
                <c:pt idx="23">
                  <c:v>1.2974305605169434</c:v>
                </c:pt>
                <c:pt idx="24">
                  <c:v>-1.1835508668939996</c:v>
                </c:pt>
                <c:pt idx="25">
                  <c:v>-0.59019362093745542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30.223977558846418</c:v>
                </c:pt>
                <c:pt idx="1">
                  <c:v>25.221843947398316</c:v>
                </c:pt>
                <c:pt idx="2">
                  <c:v>35.877092235417912</c:v>
                </c:pt>
                <c:pt idx="3">
                  <c:v>13.365217501012085</c:v>
                </c:pt>
                <c:pt idx="4">
                  <c:v>17.134682344764808</c:v>
                </c:pt>
                <c:pt idx="5">
                  <c:v>37.127013826326433</c:v>
                </c:pt>
                <c:pt idx="6">
                  <c:v>5.337491606418042</c:v>
                </c:pt>
                <c:pt idx="7">
                  <c:v>5.4873642997328016</c:v>
                </c:pt>
                <c:pt idx="8">
                  <c:v>5.5753639894116152</c:v>
                </c:pt>
                <c:pt idx="9">
                  <c:v>8.6798654418326358</c:v>
                </c:pt>
                <c:pt idx="10">
                  <c:v>19.434472690660769</c:v>
                </c:pt>
                <c:pt idx="11">
                  <c:v>13.606491613207464</c:v>
                </c:pt>
                <c:pt idx="12">
                  <c:v>3.4611256402986115</c:v>
                </c:pt>
                <c:pt idx="13">
                  <c:v>3.9232341539849047</c:v>
                </c:pt>
                <c:pt idx="14">
                  <c:v>6.6832676817126293</c:v>
                </c:pt>
                <c:pt idx="15">
                  <c:v>4.8469887314069489</c:v>
                </c:pt>
                <c:pt idx="16">
                  <c:v>5.198363995028453</c:v>
                </c:pt>
                <c:pt idx="17">
                  <c:v>26.369053649826995</c:v>
                </c:pt>
                <c:pt idx="18">
                  <c:v>7.6659718418319134</c:v>
                </c:pt>
                <c:pt idx="19">
                  <c:v>0.16554503794014169</c:v>
                </c:pt>
                <c:pt idx="20">
                  <c:v>9.8768888334591374</c:v>
                </c:pt>
                <c:pt idx="21">
                  <c:v>10.171966277743412</c:v>
                </c:pt>
                <c:pt idx="22">
                  <c:v>4.980202013272967</c:v>
                </c:pt>
                <c:pt idx="23">
                  <c:v>10.350282433099864</c:v>
                </c:pt>
                <c:pt idx="24">
                  <c:v>0.57679930693708914</c:v>
                </c:pt>
                <c:pt idx="25">
                  <c:v>23.780281281938603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automation/Data/Results/Workbooks/LEPs/TB_LEP/TB_LEP_Database.Main.xlsx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Thames Valley Berkshire</v>
      </c>
      <c r="L1" s="19" t="str">
        <f>CONCATENATE("Industry Table 1.1  Employment by Industry Sector (SIC 2007), ",B$5,"-",F$5,", ",Info!B5)</f>
        <v>Industry Table 1.1  Employment by Industry Sector (SIC 2007), 2015-2035, Thames Valley Berkshire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10.994999999999989</v>
      </c>
      <c r="N5" s="11">
        <f t="shared" si="1"/>
        <v>14.596000000000013</v>
      </c>
      <c r="O5" s="11">
        <f t="shared" si="1"/>
        <v>14.10100000000001</v>
      </c>
      <c r="P5" s="11">
        <f t="shared" si="1"/>
        <v>14.503000000000021</v>
      </c>
      <c r="Q5" s="11">
        <f t="shared" si="1"/>
        <v>15.418999999999986</v>
      </c>
      <c r="R5" s="40">
        <f t="shared" ref="R5:R10" si="2">IF(D$5-B$5 &lt;&gt; 0,(EXP(LN(D7/B7)/(D$5-B$5))-1)*100,0)</f>
        <v>5.1019892123523203</v>
      </c>
      <c r="S5" s="40">
        <f t="shared" si="0"/>
        <v>0.59747646838457236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27.571999999999953</v>
      </c>
      <c r="N6" s="11">
        <f t="shared" si="1"/>
        <v>29.580999999999985</v>
      </c>
      <c r="O6" s="11">
        <f t="shared" si="1"/>
        <v>28.742000000000001</v>
      </c>
      <c r="P6" s="11">
        <f t="shared" si="1"/>
        <v>27.90899999999997</v>
      </c>
      <c r="Q6" s="11">
        <f t="shared" si="1"/>
        <v>25.022000000000059</v>
      </c>
      <c r="R6" s="40">
        <f t="shared" si="2"/>
        <v>0.8346378943017152</v>
      </c>
      <c r="S6" s="40">
        <f t="shared" si="0"/>
        <v>-0.91977085578656137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10.994999999999989</v>
      </c>
      <c r="C7" s="11">
        <f t="array" ref="C7:C12">MMULT(aggregation!$B$3:$W$8,'Ind T2'!C5:C26)</f>
        <v>14.596000000000013</v>
      </c>
      <c r="D7" s="11">
        <f t="array" ref="D7:D12">MMULT(aggregation!$B$3:$W$8,'Ind T2'!D5:D26)</f>
        <v>14.10100000000001</v>
      </c>
      <c r="E7" s="11">
        <f t="array" ref="E7:E12">MMULT(aggregation!$B$3:$W$8,'Ind T2'!E5:E26)</f>
        <v>14.503000000000021</v>
      </c>
      <c r="F7" s="11">
        <f t="array" ref="F7:F12">MMULT(aggregation!$B$3:$W$8,'Ind T2'!F5:F26)</f>
        <v>15.418999999999986</v>
      </c>
      <c r="G7" s="11"/>
      <c r="H7" s="11">
        <f>F7-D7</f>
        <v>1.3179999999999765</v>
      </c>
      <c r="I7" s="11">
        <f t="array" ref="I7:I12">MMULT(aggregation!$B$3:$W$8,'RD T1'!AB7:AB28)</f>
        <v>6.5689951311481121</v>
      </c>
      <c r="J7" s="11">
        <f>SUM(H7:I7)</f>
        <v>7.8869951311480886</v>
      </c>
      <c r="K7" s="11"/>
      <c r="L7" t="str">
        <f t="shared" si="1"/>
        <v>Construction</v>
      </c>
      <c r="M7" s="11">
        <f t="shared" si="1"/>
        <v>26.946000000000087</v>
      </c>
      <c r="N7" s="11">
        <f t="shared" si="1"/>
        <v>32.304000000000009</v>
      </c>
      <c r="O7" s="11">
        <f t="shared" si="1"/>
        <v>33.222999999999935</v>
      </c>
      <c r="P7" s="11">
        <f t="shared" si="1"/>
        <v>35.34000000000011</v>
      </c>
      <c r="Q7" s="11">
        <f t="shared" si="1"/>
        <v>38.020000000000017</v>
      </c>
      <c r="R7" s="40">
        <f>IF(D$5-B$5 &lt;&gt; 0,(EXP(LN(D9/B9)/(D$5-B$5))-1)*100,0)</f>
        <v>4.2770912215462031</v>
      </c>
      <c r="S7" s="40">
        <f t="shared" si="0"/>
        <v>0.9031872078078429</v>
      </c>
    </row>
    <row r="8" spans="1:19" x14ac:dyDescent="0.2">
      <c r="A8" t="str">
        <f>name!C5</f>
        <v>Manufacturing</v>
      </c>
      <c r="B8" s="11">
        <v>27.571999999999953</v>
      </c>
      <c r="C8" s="11">
        <v>29.580999999999985</v>
      </c>
      <c r="D8" s="11">
        <v>28.742000000000001</v>
      </c>
      <c r="E8" s="11">
        <v>27.90899999999997</v>
      </c>
      <c r="F8" s="11">
        <v>25.022000000000059</v>
      </c>
      <c r="G8" s="11"/>
      <c r="H8" s="11">
        <f t="shared" ref="H8:H12" si="3">F8-D8</f>
        <v>-3.719999999999942</v>
      </c>
      <c r="I8" s="11">
        <v>11.591707652081766</v>
      </c>
      <c r="J8" s="11">
        <f t="shared" ref="J8:J12" si="4">SUM(H8:I8)</f>
        <v>7.8717076520818239</v>
      </c>
      <c r="K8" s="11"/>
      <c r="L8" t="str">
        <f t="shared" si="1"/>
        <v>Trade, accomod. and transport</v>
      </c>
      <c r="M8" s="11">
        <f t="shared" si="1"/>
        <v>138.27799999999993</v>
      </c>
      <c r="N8" s="11">
        <f t="shared" si="1"/>
        <v>148.10399999999998</v>
      </c>
      <c r="O8" s="11">
        <f t="shared" si="1"/>
        <v>144.75199999999967</v>
      </c>
      <c r="P8" s="11">
        <f t="shared" si="1"/>
        <v>148.30799999999994</v>
      </c>
      <c r="Q8" s="11">
        <f t="shared" si="1"/>
        <v>153.70799999999986</v>
      </c>
      <c r="R8" s="40">
        <f t="shared" si="2"/>
        <v>0.91931561976525966</v>
      </c>
      <c r="S8" s="40">
        <f t="shared" si="0"/>
        <v>0.40102037915705768</v>
      </c>
    </row>
    <row r="9" spans="1:19" x14ac:dyDescent="0.2">
      <c r="A9" t="str">
        <f>name!C6</f>
        <v>Construction</v>
      </c>
      <c r="B9" s="11">
        <v>26.946000000000087</v>
      </c>
      <c r="C9" s="11">
        <v>32.304000000000009</v>
      </c>
      <c r="D9" s="11">
        <v>33.222999999999935</v>
      </c>
      <c r="E9" s="11">
        <v>35.34000000000011</v>
      </c>
      <c r="F9" s="11">
        <v>38.020000000000017</v>
      </c>
      <c r="G9" s="11"/>
      <c r="H9" s="11">
        <f t="shared" si="3"/>
        <v>4.7970000000000823</v>
      </c>
      <c r="I9" s="11">
        <v>14.980684737479351</v>
      </c>
      <c r="J9" s="11">
        <f t="shared" si="4"/>
        <v>19.777684737479433</v>
      </c>
      <c r="K9" s="11"/>
      <c r="L9" t="str">
        <f t="shared" si="1"/>
        <v>Business and other services</v>
      </c>
      <c r="M9" s="11">
        <f t="shared" si="1"/>
        <v>237.21999999999994</v>
      </c>
      <c r="N9" s="11">
        <f t="shared" si="1"/>
        <v>253.46900000000014</v>
      </c>
      <c r="O9" s="11">
        <f t="shared" si="1"/>
        <v>244.32400000000013</v>
      </c>
      <c r="P9" s="11">
        <f t="shared" si="1"/>
        <v>256.84999999999985</v>
      </c>
      <c r="Q9" s="11">
        <f t="shared" si="1"/>
        <v>275.69500000000011</v>
      </c>
      <c r="R9" s="40">
        <f t="shared" si="2"/>
        <v>0.59188943825263518</v>
      </c>
      <c r="S9" s="40">
        <f t="shared" si="0"/>
        <v>0.80858465592825723</v>
      </c>
    </row>
    <row r="10" spans="1:19" x14ac:dyDescent="0.2">
      <c r="A10" t="str">
        <f>name!C7</f>
        <v>Trade, accomod. and transport</v>
      </c>
      <c r="B10" s="11">
        <v>138.27799999999993</v>
      </c>
      <c r="C10" s="11">
        <v>148.10399999999998</v>
      </c>
      <c r="D10" s="11">
        <v>144.75199999999967</v>
      </c>
      <c r="E10" s="11">
        <v>148.30799999999994</v>
      </c>
      <c r="F10" s="11">
        <v>153.70799999999986</v>
      </c>
      <c r="G10" s="11"/>
      <c r="H10" s="11">
        <f t="shared" si="3"/>
        <v>8.9560000000001878</v>
      </c>
      <c r="I10" s="11">
        <v>69.798024164077674</v>
      </c>
      <c r="J10" s="11">
        <f t="shared" si="4"/>
        <v>78.754024164077862</v>
      </c>
      <c r="K10" s="11"/>
      <c r="L10" t="str">
        <f t="shared" si="1"/>
        <v>Non-marketed services</v>
      </c>
      <c r="M10" s="11">
        <f t="shared" si="1"/>
        <v>113.28800000000004</v>
      </c>
      <c r="N10" s="11">
        <f t="shared" si="1"/>
        <v>117.82699999999997</v>
      </c>
      <c r="O10" s="11">
        <f t="shared" si="1"/>
        <v>115.739</v>
      </c>
      <c r="P10" s="11">
        <f t="shared" si="1"/>
        <v>118.17500000000001</v>
      </c>
      <c r="Q10" s="11">
        <f t="shared" si="1"/>
        <v>120.08299999999991</v>
      </c>
      <c r="R10" s="40">
        <f t="shared" si="2"/>
        <v>0.42900574885618159</v>
      </c>
      <c r="S10" s="40">
        <f t="shared" si="0"/>
        <v>0.24593869629416787</v>
      </c>
    </row>
    <row r="11" spans="1:19" x14ac:dyDescent="0.2">
      <c r="A11" t="str">
        <f>name!C8</f>
        <v>Business and other services</v>
      </c>
      <c r="B11" s="11">
        <v>237.21999999999994</v>
      </c>
      <c r="C11" s="11">
        <v>253.46900000000014</v>
      </c>
      <c r="D11" s="11">
        <v>244.32400000000013</v>
      </c>
      <c r="E11" s="11">
        <v>256.84999999999985</v>
      </c>
      <c r="F11" s="11">
        <v>275.69500000000011</v>
      </c>
      <c r="G11" s="11"/>
      <c r="H11" s="11">
        <f t="shared" si="3"/>
        <v>31.370999999999981</v>
      </c>
      <c r="I11" s="11">
        <v>122.33375682152209</v>
      </c>
      <c r="J11" s="11">
        <f t="shared" si="4"/>
        <v>153.70475682152207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113.28800000000004</v>
      </c>
      <c r="C12" s="11">
        <v>117.82699999999997</v>
      </c>
      <c r="D12" s="11">
        <v>115.739</v>
      </c>
      <c r="E12" s="11">
        <v>118.17500000000001</v>
      </c>
      <c r="F12" s="11">
        <v>120.08299999999991</v>
      </c>
      <c r="G12" s="11"/>
      <c r="H12" s="11">
        <f t="shared" si="3"/>
        <v>4.3439999999999088</v>
      </c>
      <c r="I12" s="11">
        <v>62.781679427201553</v>
      </c>
      <c r="J12" s="11">
        <f t="shared" si="4"/>
        <v>67.125679427201462</v>
      </c>
      <c r="K12" s="11"/>
      <c r="L12" s="24" t="str">
        <f t="shared" ref="L12:Q12" si="5">A14</f>
        <v>All industries</v>
      </c>
      <c r="M12" s="34">
        <f t="shared" si="5"/>
        <v>554.29899999999998</v>
      </c>
      <c r="N12" s="34">
        <f t="shared" si="5"/>
        <v>595.88100000000009</v>
      </c>
      <c r="O12" s="34">
        <f t="shared" si="5"/>
        <v>580.88099999999974</v>
      </c>
      <c r="P12" s="34">
        <f t="shared" si="5"/>
        <v>601.08499999999981</v>
      </c>
      <c r="Q12" s="34">
        <f t="shared" si="5"/>
        <v>627.94699999999989</v>
      </c>
      <c r="R12" s="43">
        <f>IF(D$5-B$5 &lt;&gt; 0,(EXP(LN(D14/B14)/(D$5-B$5))-1)*100,0)</f>
        <v>0.94123530379766063</v>
      </c>
      <c r="S12" s="43">
        <f>F41</f>
        <v>0.52075022441306906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554.29899999999998</v>
      </c>
      <c r="C14" s="34">
        <f t="shared" ref="C14:F14" si="6">SUM(C7:C12)</f>
        <v>595.88100000000009</v>
      </c>
      <c r="D14" s="34">
        <f t="shared" si="6"/>
        <v>580.88099999999974</v>
      </c>
      <c r="E14" s="34">
        <f t="shared" si="6"/>
        <v>601.08499999999981</v>
      </c>
      <c r="F14" s="34">
        <f t="shared" si="6"/>
        <v>627.94699999999989</v>
      </c>
      <c r="G14" s="34"/>
      <c r="H14" s="34">
        <f>SUM(H7:H12)</f>
        <v>47.066000000000194</v>
      </c>
      <c r="I14" s="34">
        <f>SUM(I7:I12)</f>
        <v>288.05484793351053</v>
      </c>
      <c r="J14" s="34">
        <f t="shared" ref="J14" si="7">SUM(J7:J12)</f>
        <v>335.12084793351073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1.9835864758911685</v>
      </c>
      <c r="C20" s="18">
        <f t="shared" si="8"/>
        <v>2.4494823630892766</v>
      </c>
      <c r="D20" s="18">
        <f t="shared" si="8"/>
        <v>2.4275195780202856</v>
      </c>
      <c r="E20" s="18">
        <f t="shared" si="8"/>
        <v>2.412803513646161</v>
      </c>
      <c r="F20" s="18">
        <f t="shared" si="8"/>
        <v>2.4554620055514222</v>
      </c>
      <c r="G20" s="351"/>
      <c r="H20" s="40">
        <f>IF(D7&gt;0,(H7/D7)*100,0)</f>
        <v>9.3468548329903953</v>
      </c>
      <c r="I20" s="40">
        <f>IF(D7&gt;0,(I7/D7)*100,0)</f>
        <v>46.585314028424278</v>
      </c>
      <c r="J20" s="40">
        <f>IF(D7&gt;0,(J7/D7)*100,0)</f>
        <v>55.932168861414681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4.9742106696927024</v>
      </c>
      <c r="C21" s="18">
        <f t="shared" si="8"/>
        <v>4.9642462169459982</v>
      </c>
      <c r="D21" s="18">
        <f t="shared" si="8"/>
        <v>4.9480013978766761</v>
      </c>
      <c r="E21" s="18">
        <f t="shared" si="8"/>
        <v>4.6431037207716015</v>
      </c>
      <c r="F21" s="18">
        <f t="shared" si="8"/>
        <v>3.9847311954671434</v>
      </c>
      <c r="G21" s="351"/>
      <c r="H21" s="40">
        <f t="shared" ref="H21:H25" si="9">IF(D8&gt;0,(H8/D8)*100,0)</f>
        <v>-12.942731890612839</v>
      </c>
      <c r="I21" s="40">
        <f t="shared" ref="I21:I25" si="10">IF(D8&gt;0,(I8/D8)*100,0)</f>
        <v>40.330205455715557</v>
      </c>
      <c r="J21" s="40">
        <f t="shared" ref="J21:J27" si="11">IF(D8&gt;0,(J8/D8)*100,0)</f>
        <v>27.38747356510272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4.8612752323204784</v>
      </c>
      <c r="C22" s="18">
        <f t="shared" si="8"/>
        <v>5.4212166523181651</v>
      </c>
      <c r="D22" s="18">
        <f t="shared" si="8"/>
        <v>5.7194158528166605</v>
      </c>
      <c r="E22" s="18">
        <f t="shared" si="8"/>
        <v>5.8793681426088025</v>
      </c>
      <c r="F22" s="18">
        <f t="shared" si="8"/>
        <v>6.0546511090904209</v>
      </c>
      <c r="G22" s="351"/>
      <c r="H22" s="40">
        <f t="shared" si="9"/>
        <v>14.43879240285372</v>
      </c>
      <c r="I22" s="40">
        <f t="shared" si="10"/>
        <v>45.091306436743764</v>
      </c>
      <c r="J22" s="40">
        <f t="shared" si="11"/>
        <v>59.530098839597478</v>
      </c>
      <c r="K22" s="351"/>
    </row>
    <row r="23" spans="1:12" x14ac:dyDescent="0.2">
      <c r="A23" t="str">
        <f>$A$10</f>
        <v>Trade, accomod. and transport</v>
      </c>
      <c r="B23" s="18">
        <f t="shared" si="8"/>
        <v>24.946463912076322</v>
      </c>
      <c r="C23" s="18">
        <f t="shared" si="8"/>
        <v>24.854627014454223</v>
      </c>
      <c r="D23" s="18">
        <f t="shared" si="8"/>
        <v>24.91938968566707</v>
      </c>
      <c r="E23" s="18">
        <f t="shared" si="8"/>
        <v>24.673382300340215</v>
      </c>
      <c r="F23" s="18">
        <f t="shared" si="8"/>
        <v>24.477861985167522</v>
      </c>
      <c r="G23" s="351"/>
      <c r="H23" s="40">
        <f t="shared" si="9"/>
        <v>6.1871338565271694</v>
      </c>
      <c r="I23" s="40">
        <f t="shared" si="10"/>
        <v>48.219039573945665</v>
      </c>
      <c r="J23" s="40">
        <f t="shared" si="11"/>
        <v>54.40617343047284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42.796396890486896</v>
      </c>
      <c r="C24" s="18">
        <f t="shared" si="8"/>
        <v>42.536848800347741</v>
      </c>
      <c r="D24" s="18">
        <f t="shared" si="8"/>
        <v>42.060938471046605</v>
      </c>
      <c r="E24" s="18">
        <f t="shared" si="8"/>
        <v>42.731061330760198</v>
      </c>
      <c r="F24" s="18">
        <f t="shared" si="8"/>
        <v>43.904182996335706</v>
      </c>
      <c r="G24" s="351"/>
      <c r="H24" s="40">
        <f t="shared" si="9"/>
        <v>12.839917486616118</v>
      </c>
      <c r="I24" s="40">
        <f t="shared" si="10"/>
        <v>50.070298792391263</v>
      </c>
      <c r="J24" s="40">
        <f t="shared" si="11"/>
        <v>62.910216279007379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20.438066819532427</v>
      </c>
      <c r="C25" s="18">
        <f t="shared" si="8"/>
        <v>19.773578952844602</v>
      </c>
      <c r="D25" s="18">
        <f t="shared" si="8"/>
        <v>19.9247350145727</v>
      </c>
      <c r="E25" s="18">
        <f t="shared" si="8"/>
        <v>19.660280991873037</v>
      </c>
      <c r="F25" s="18">
        <f t="shared" si="8"/>
        <v>19.123110708387799</v>
      </c>
      <c r="G25" s="351"/>
      <c r="H25" s="40">
        <f t="shared" si="9"/>
        <v>3.7532724492175573</v>
      </c>
      <c r="I25" s="40">
        <f t="shared" si="10"/>
        <v>54.244186857672481</v>
      </c>
      <c r="J25" s="40">
        <f t="shared" si="11"/>
        <v>57.997459306890029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8.1025201375152935</v>
      </c>
      <c r="I27" s="43">
        <f>IF(D14&gt;0,(I14/D14)*100,0)</f>
        <v>49.589304510478158</v>
      </c>
      <c r="J27" s="43">
        <f t="shared" si="11"/>
        <v>57.691824647993464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Thames Valley Berkshire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7.3395215739425979</v>
      </c>
      <c r="C34" s="18">
        <f t="shared" si="12"/>
        <v>-3.3913400931762316</v>
      </c>
      <c r="D34" s="18">
        <f t="shared" si="12"/>
        <v>0.56377944271217562</v>
      </c>
      <c r="E34" s="18">
        <f t="shared" si="12"/>
        <v>0.6143292151984836</v>
      </c>
      <c r="F34" s="18">
        <f t="shared" ref="F34:F39" si="13">IF(F$5-D$5 &lt;&gt; 0,(EXP(LN(F7/D7)/(F$5-D$5))-1)*100,0)</f>
        <v>0.59747646838457236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1.7738363293705373</v>
      </c>
      <c r="C35" s="18">
        <f t="shared" si="12"/>
        <v>-2.8362800446231851</v>
      </c>
      <c r="D35" s="18">
        <f t="shared" si="12"/>
        <v>-0.58647846517164703</v>
      </c>
      <c r="E35" s="18">
        <f t="shared" si="12"/>
        <v>-1.0859977948760147</v>
      </c>
      <c r="F35" s="18">
        <f t="shared" si="13"/>
        <v>-0.91977085578656137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4.6382575323190345</v>
      </c>
      <c r="C36" s="18">
        <f t="shared" si="12"/>
        <v>2.8448489351161621</v>
      </c>
      <c r="D36" s="18">
        <f t="shared" si="12"/>
        <v>1.2431245433309979</v>
      </c>
      <c r="E36" s="18">
        <f t="shared" si="12"/>
        <v>0.73364679927647725</v>
      </c>
      <c r="F36" s="18">
        <f t="shared" si="13"/>
        <v>0.9031872078078429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1.7310260253518006</v>
      </c>
      <c r="C37" s="18">
        <f t="shared" si="12"/>
        <v>-2.2632744557880335</v>
      </c>
      <c r="D37" s="18">
        <f>IF(E$5-D$5 &lt;&gt; 0,(EXP(LN(E10/D10)/(E$5-D$5))-1)*100,0)</f>
        <v>0.48656508437094903</v>
      </c>
      <c r="E37" s="18">
        <f t="shared" si="12"/>
        <v>0.35827533966110714</v>
      </c>
      <c r="F37" s="18">
        <f t="shared" si="13"/>
        <v>0.40102037915705768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1.670132013191461</v>
      </c>
      <c r="C38" s="18">
        <f t="shared" si="12"/>
        <v>-3.6079362762310163</v>
      </c>
      <c r="D38" s="18">
        <f t="shared" si="12"/>
        <v>1.0049569863050944</v>
      </c>
      <c r="E38" s="18">
        <f t="shared" si="12"/>
        <v>0.71054170622295576</v>
      </c>
      <c r="F38" s="18">
        <f t="shared" si="13"/>
        <v>0.80858465592825723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0.98694342913412392</v>
      </c>
      <c r="C39" s="18">
        <f t="shared" si="12"/>
        <v>-1.7720895889736354</v>
      </c>
      <c r="D39" s="18">
        <f t="shared" si="12"/>
        <v>0.41744730651611661</v>
      </c>
      <c r="E39" s="18">
        <f t="shared" si="12"/>
        <v>0.16029427092587589</v>
      </c>
      <c r="F39" s="18">
        <f t="shared" si="13"/>
        <v>0.24593869629416787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1.8248691592297916</v>
      </c>
      <c r="C41" s="18">
        <f>IF(D$5-C$5 &lt;&gt; 0,(EXP(LN(D14/C14)/(D$5-C$5))-1)*100,0)</f>
        <v>-2.5172811349917779</v>
      </c>
      <c r="D41" s="18">
        <f>IF(E$5-D$5 &lt;&gt; 0,(EXP(LN(E14/D14)/(E$5-D$5))-1)*100,0)</f>
        <v>0.68615208816649176</v>
      </c>
      <c r="E41" s="18">
        <f>IF(F$5-E$5 &lt;&gt; 0,(EXP(LN(F14/E14)/(F$5-E$5))-1)*100,0)</f>
        <v>0.43815121297514636</v>
      </c>
      <c r="F41" s="18">
        <f>IF(F$5-D$5 &lt;&gt; 0,(EXP(LN(F14/D14)/(F$5-D$5))-1)*100,0)</f>
        <v>0.52075022441306906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3.601000000000024</v>
      </c>
      <c r="C45" s="27">
        <f>D7-C7</f>
        <v>-0.49500000000000277</v>
      </c>
      <c r="D45" s="27">
        <f>E7-D7</f>
        <v>0.40200000000001168</v>
      </c>
      <c r="E45" s="27">
        <f>F7-E7</f>
        <v>0.91599999999996484</v>
      </c>
      <c r="F45" s="27">
        <f>F7-D7</f>
        <v>1.3179999999999765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2.0090000000000323</v>
      </c>
      <c r="C46" s="27">
        <f>D8-C8</f>
        <v>-0.83899999999998442</v>
      </c>
      <c r="D46" s="27">
        <f t="shared" si="14"/>
        <v>-0.83300000000003038</v>
      </c>
      <c r="E46" s="27">
        <f t="shared" si="14"/>
        <v>-2.8869999999999116</v>
      </c>
      <c r="F46" s="27">
        <f t="shared" ref="F46:F52" si="15">F8-D8</f>
        <v>-3.719999999999942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5.3579999999999224</v>
      </c>
      <c r="C47" s="27">
        <f t="shared" ref="C47:C50" si="16">D9-C9</f>
        <v>0.91899999999992588</v>
      </c>
      <c r="D47" s="27">
        <f t="shared" si="14"/>
        <v>2.117000000000175</v>
      </c>
      <c r="E47" s="27">
        <f t="shared" si="14"/>
        <v>2.6799999999999073</v>
      </c>
      <c r="F47" s="27">
        <f t="shared" si="15"/>
        <v>4.7970000000000823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9.8260000000000502</v>
      </c>
      <c r="C48" s="27">
        <f t="shared" si="16"/>
        <v>-3.3520000000003165</v>
      </c>
      <c r="D48" s="27">
        <f t="shared" si="14"/>
        <v>3.5560000000002674</v>
      </c>
      <c r="E48" s="27">
        <f t="shared" si="14"/>
        <v>5.3999999999999204</v>
      </c>
      <c r="F48" s="27">
        <f t="shared" si="15"/>
        <v>8.9560000000001878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16.249000000000194</v>
      </c>
      <c r="C49" s="27">
        <f t="shared" si="16"/>
        <v>-9.1450000000000102</v>
      </c>
      <c r="D49" s="27">
        <f t="shared" si="14"/>
        <v>12.525999999999726</v>
      </c>
      <c r="E49" s="27">
        <f t="shared" si="14"/>
        <v>18.845000000000255</v>
      </c>
      <c r="F49" s="27">
        <f t="shared" si="15"/>
        <v>31.370999999999981</v>
      </c>
    </row>
    <row r="50" spans="1:6" x14ac:dyDescent="0.2">
      <c r="A50" t="str">
        <f>$A$12</f>
        <v>Non-marketed services</v>
      </c>
      <c r="B50" s="27">
        <f t="shared" si="14"/>
        <v>4.5389999999999304</v>
      </c>
      <c r="C50" s="27">
        <f t="shared" si="16"/>
        <v>-2.0879999999999654</v>
      </c>
      <c r="D50" s="27">
        <f t="shared" si="14"/>
        <v>2.436000000000007</v>
      </c>
      <c r="E50" s="27">
        <f t="shared" si="14"/>
        <v>1.9079999999999018</v>
      </c>
      <c r="F50" s="27">
        <f t="shared" si="15"/>
        <v>4.3439999999999088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41.582000000000107</v>
      </c>
      <c r="C52" s="29">
        <f>D14-C14</f>
        <v>-15.000000000000341</v>
      </c>
      <c r="D52" s="29">
        <f t="shared" si="14"/>
        <v>20.204000000000065</v>
      </c>
      <c r="E52" s="29">
        <f t="shared" si="14"/>
        <v>26.86200000000008</v>
      </c>
      <c r="F52" s="29">
        <f t="shared" si="15"/>
        <v>47.066000000000145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Thames Valley Berkshire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2.4799999999999991</v>
      </c>
      <c r="C5" s="11">
        <v>3.3190000000000053</v>
      </c>
      <c r="D5" s="11">
        <v>2.5510000000000046</v>
      </c>
      <c r="E5" s="11">
        <v>2.6439999999999979</v>
      </c>
      <c r="F5" s="11">
        <v>2.7219999999999986</v>
      </c>
      <c r="G5" s="10"/>
    </row>
    <row r="6" spans="1:7" x14ac:dyDescent="0.2">
      <c r="A6" s="10" t="str">
        <f>name!B5</f>
        <v>Mining and quarrying</v>
      </c>
      <c r="B6" s="11">
        <v>1.3049999999999993</v>
      </c>
      <c r="C6" s="11">
        <v>0.38199999999999956</v>
      </c>
      <c r="D6" s="11">
        <v>0.31700000000000023</v>
      </c>
      <c r="E6" s="11">
        <v>0.2709999999999998</v>
      </c>
      <c r="F6" s="11">
        <v>0.23099999999999971</v>
      </c>
    </row>
    <row r="7" spans="1:7" x14ac:dyDescent="0.2">
      <c r="A7" s="10" t="str">
        <f>name!B6</f>
        <v>Food drink and tobacco</v>
      </c>
      <c r="B7" s="11">
        <v>3.5169999999999972</v>
      </c>
      <c r="C7" s="11">
        <v>3.5469999999999882</v>
      </c>
      <c r="D7" s="11">
        <v>3.5340000000000091</v>
      </c>
      <c r="E7" s="11">
        <v>3.8539999999999952</v>
      </c>
      <c r="F7" s="11">
        <v>4.2370000000000116</v>
      </c>
      <c r="G7" s="11"/>
    </row>
    <row r="8" spans="1:7" x14ac:dyDescent="0.2">
      <c r="A8" s="10" t="str">
        <f>name!B7</f>
        <v>Engineering</v>
      </c>
      <c r="B8" s="11">
        <v>4.4609999999999914</v>
      </c>
      <c r="C8" s="11">
        <v>5.4809999999999937</v>
      </c>
      <c r="D8" s="11">
        <v>5.2860000000000023</v>
      </c>
      <c r="E8" s="11">
        <v>5.1529999999999898</v>
      </c>
      <c r="F8" s="11">
        <v>3.9220000000000059</v>
      </c>
      <c r="G8" s="11"/>
    </row>
    <row r="9" spans="1:7" x14ac:dyDescent="0.2">
      <c r="A9" s="10" t="str">
        <f>name!B8</f>
        <v>Rest of manufacturing</v>
      </c>
      <c r="B9" s="11">
        <v>19.593999999999966</v>
      </c>
      <c r="C9" s="11">
        <v>20.553000000000004</v>
      </c>
      <c r="D9" s="11">
        <v>19.92199999999999</v>
      </c>
      <c r="E9" s="11">
        <v>18.901999999999983</v>
      </c>
      <c r="F9" s="11">
        <v>16.863000000000042</v>
      </c>
      <c r="G9" s="11"/>
    </row>
    <row r="10" spans="1:7" x14ac:dyDescent="0.2">
      <c r="A10" s="10" t="str">
        <f>name!B9</f>
        <v>Electricity and gas</v>
      </c>
      <c r="B10" s="11">
        <v>2.5789999999999886</v>
      </c>
      <c r="C10" s="11">
        <v>3.7159999999999975</v>
      </c>
      <c r="D10" s="11">
        <v>4.6180000000000128</v>
      </c>
      <c r="E10" s="11">
        <v>4.4810000000000123</v>
      </c>
      <c r="F10" s="11">
        <v>4.5149999999999979</v>
      </c>
      <c r="G10" s="11"/>
    </row>
    <row r="11" spans="1:7" x14ac:dyDescent="0.2">
      <c r="A11" s="10" t="str">
        <f>name!B10</f>
        <v>Water and sewerage</v>
      </c>
      <c r="B11" s="11">
        <v>4.631000000000002</v>
      </c>
      <c r="C11" s="11">
        <v>7.17900000000001</v>
      </c>
      <c r="D11" s="11">
        <v>6.6149999999999913</v>
      </c>
      <c r="E11" s="11">
        <v>7.1070000000000118</v>
      </c>
      <c r="F11" s="11">
        <v>7.9509999999999899</v>
      </c>
      <c r="G11" s="11"/>
    </row>
    <row r="12" spans="1:7" x14ac:dyDescent="0.2">
      <c r="A12" s="10" t="str">
        <f>name!B11</f>
        <v>Construction</v>
      </c>
      <c r="B12" s="11">
        <v>26.946000000000087</v>
      </c>
      <c r="C12" s="11">
        <v>32.304000000000009</v>
      </c>
      <c r="D12" s="11">
        <v>33.222999999999935</v>
      </c>
      <c r="E12" s="11">
        <v>35.34000000000011</v>
      </c>
      <c r="F12" s="11">
        <v>38.020000000000017</v>
      </c>
      <c r="G12" s="11"/>
    </row>
    <row r="13" spans="1:7" x14ac:dyDescent="0.2">
      <c r="A13" s="10" t="str">
        <f>name!B12</f>
        <v>Wholesale and retail trade</v>
      </c>
      <c r="B13" s="11">
        <v>83.892999999999887</v>
      </c>
      <c r="C13" s="11">
        <v>87.673999999999992</v>
      </c>
      <c r="D13" s="11">
        <v>89.086999999999804</v>
      </c>
      <c r="E13" s="11">
        <v>89.972999999999999</v>
      </c>
      <c r="F13" s="11">
        <v>91.163999999999902</v>
      </c>
      <c r="G13" s="11"/>
    </row>
    <row r="14" spans="1:7" x14ac:dyDescent="0.2">
      <c r="A14" s="10" t="str">
        <f>name!B13</f>
        <v>Transport and storage</v>
      </c>
      <c r="B14" s="11">
        <v>24.479999999999986</v>
      </c>
      <c r="C14" s="11">
        <v>25.292999999999935</v>
      </c>
      <c r="D14" s="11">
        <v>22.779999999999948</v>
      </c>
      <c r="E14" s="11">
        <v>23.957999999999924</v>
      </c>
      <c r="F14" s="11">
        <v>24.349999999999948</v>
      </c>
      <c r="G14" s="11"/>
    </row>
    <row r="15" spans="1:7" x14ac:dyDescent="0.2">
      <c r="A15" s="10" t="str">
        <f>name!B14</f>
        <v>Accommodation and food</v>
      </c>
      <c r="B15" s="11">
        <v>29.905000000000051</v>
      </c>
      <c r="C15" s="11">
        <v>35.137000000000057</v>
      </c>
      <c r="D15" s="11">
        <v>32.884999999999906</v>
      </c>
      <c r="E15" s="11">
        <v>34.376999999999995</v>
      </c>
      <c r="F15" s="11">
        <v>38.194000000000003</v>
      </c>
      <c r="G15" s="11"/>
    </row>
    <row r="16" spans="1:7" x14ac:dyDescent="0.2">
      <c r="A16" s="10" t="str">
        <f>name!B15</f>
        <v>Media</v>
      </c>
      <c r="B16" s="11">
        <v>5.0479999999999974</v>
      </c>
      <c r="C16" s="11">
        <v>3.8590000000000066</v>
      </c>
      <c r="D16" s="11">
        <v>4.2440000000000007</v>
      </c>
      <c r="E16" s="11">
        <v>4.1029999999999962</v>
      </c>
      <c r="F16" s="11">
        <v>4.0140000000000038</v>
      </c>
      <c r="G16" s="11"/>
    </row>
    <row r="17" spans="1:7" x14ac:dyDescent="0.2">
      <c r="A17" s="10" t="str">
        <f>name!B16</f>
        <v>Information technology</v>
      </c>
      <c r="B17" s="11">
        <v>69.325999999999979</v>
      </c>
      <c r="C17" s="11">
        <v>70.161000000000072</v>
      </c>
      <c r="D17" s="11">
        <v>71.492000000000033</v>
      </c>
      <c r="E17" s="11">
        <v>77.727000000000075</v>
      </c>
      <c r="F17" s="11">
        <v>85.251000000000076</v>
      </c>
      <c r="G17" s="11"/>
    </row>
    <row r="18" spans="1:7" x14ac:dyDescent="0.2">
      <c r="A18" s="10" t="str">
        <f>name!B17</f>
        <v>Finance and insurance</v>
      </c>
      <c r="B18" s="11">
        <v>10.889000000000006</v>
      </c>
      <c r="C18" s="11">
        <v>10.942000000000037</v>
      </c>
      <c r="D18" s="11">
        <v>11.069000000000049</v>
      </c>
      <c r="E18" s="11">
        <v>10.690999999999992</v>
      </c>
      <c r="F18" s="11">
        <v>9.6159999999999943</v>
      </c>
      <c r="G18" s="11"/>
    </row>
    <row r="19" spans="1:7" x14ac:dyDescent="0.2">
      <c r="A19" s="10" t="str">
        <f>name!B18</f>
        <v>Real estate</v>
      </c>
      <c r="B19" s="11">
        <v>8.7640000000000082</v>
      </c>
      <c r="C19" s="11">
        <v>7.7539999999999987</v>
      </c>
      <c r="D19" s="11">
        <v>9.31</v>
      </c>
      <c r="E19" s="11">
        <v>9.261000000000001</v>
      </c>
      <c r="F19" s="11">
        <v>10.377000000000002</v>
      </c>
      <c r="G19" s="11"/>
    </row>
    <row r="20" spans="1:7" x14ac:dyDescent="0.2">
      <c r="A20" s="10" t="str">
        <f>name!B19</f>
        <v>Professional services</v>
      </c>
      <c r="B20" s="11">
        <v>63.996000000000031</v>
      </c>
      <c r="C20" s="11">
        <v>70.232999999999947</v>
      </c>
      <c r="D20" s="11">
        <v>64.929000000000002</v>
      </c>
      <c r="E20" s="11">
        <v>68.673999999999893</v>
      </c>
      <c r="F20" s="11">
        <v>73.770000000000152</v>
      </c>
      <c r="G20" s="11"/>
    </row>
    <row r="21" spans="1:7" x14ac:dyDescent="0.2">
      <c r="A21" s="10" t="str">
        <f>name!B20</f>
        <v>Support services</v>
      </c>
      <c r="B21" s="11">
        <v>43.646999999999871</v>
      </c>
      <c r="C21" s="11">
        <v>57.646000000000051</v>
      </c>
      <c r="D21" s="11">
        <v>51.222000000000023</v>
      </c>
      <c r="E21" s="11">
        <v>53.541999999999931</v>
      </c>
      <c r="F21" s="11">
        <v>58.121999999999908</v>
      </c>
      <c r="G21" s="11"/>
    </row>
    <row r="22" spans="1:7" x14ac:dyDescent="0.2">
      <c r="A22" s="10" t="str">
        <f>name!B21</f>
        <v>Public admin. and defence</v>
      </c>
      <c r="B22" s="11">
        <v>16.752000000000013</v>
      </c>
      <c r="C22" s="11">
        <v>14.27500000000005</v>
      </c>
      <c r="D22" s="11">
        <v>14.543999999999974</v>
      </c>
      <c r="E22" s="11">
        <v>15.201000000000011</v>
      </c>
      <c r="F22" s="11">
        <v>14.920000000000011</v>
      </c>
      <c r="G22" s="11"/>
    </row>
    <row r="23" spans="1:7" x14ac:dyDescent="0.2">
      <c r="A23" s="10" t="str">
        <f>name!B22</f>
        <v>Education</v>
      </c>
      <c r="B23" s="11">
        <v>48.921999999999983</v>
      </c>
      <c r="C23" s="11">
        <v>50.999999999999893</v>
      </c>
      <c r="D23" s="11">
        <v>49.099000000000039</v>
      </c>
      <c r="E23" s="11">
        <v>48.762999999999977</v>
      </c>
      <c r="F23" s="11">
        <v>50.139999999999951</v>
      </c>
      <c r="G23" s="11"/>
    </row>
    <row r="24" spans="1:7" x14ac:dyDescent="0.2">
      <c r="A24" s="10" t="str">
        <f>name!B23</f>
        <v>Health and social work</v>
      </c>
      <c r="B24" s="11">
        <v>47.61400000000004</v>
      </c>
      <c r="C24" s="11">
        <v>52.552000000000021</v>
      </c>
      <c r="D24" s="11">
        <v>52.095999999999989</v>
      </c>
      <c r="E24" s="11">
        <v>54.21100000000002</v>
      </c>
      <c r="F24" s="11">
        <v>55.022999999999961</v>
      </c>
      <c r="G24" s="11"/>
    </row>
    <row r="25" spans="1:7" x14ac:dyDescent="0.2">
      <c r="A25" s="10" t="str">
        <f>name!B24</f>
        <v>Arts and entertainment</v>
      </c>
      <c r="B25" s="11">
        <v>16.378000000000053</v>
      </c>
      <c r="C25" s="11">
        <v>15.499999999999991</v>
      </c>
      <c r="D25" s="11">
        <v>15.238</v>
      </c>
      <c r="E25" s="11">
        <v>16.740999999999978</v>
      </c>
      <c r="F25" s="11">
        <v>18.560999999999986</v>
      </c>
      <c r="G25" s="11"/>
    </row>
    <row r="26" spans="1:7" x14ac:dyDescent="0.2">
      <c r="A26" s="10" t="str">
        <f>name!B25</f>
        <v>Other services</v>
      </c>
      <c r="B26" s="11">
        <v>19.171999999999986</v>
      </c>
      <c r="C26" s="11">
        <v>17.374000000000027</v>
      </c>
      <c r="D26" s="11">
        <v>16.819999999999986</v>
      </c>
      <c r="E26" s="11">
        <v>16.111000000000011</v>
      </c>
      <c r="F26" s="11">
        <v>15.983999999999984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554.29899999999998</v>
      </c>
      <c r="C28" s="11">
        <f t="shared" ref="C28:F28" si="0">SUM(C5:C26)</f>
        <v>595.88100000000009</v>
      </c>
      <c r="D28" s="11">
        <f t="shared" si="0"/>
        <v>580.88099999999963</v>
      </c>
      <c r="E28" s="11">
        <f t="shared" si="0"/>
        <v>601.08499999999992</v>
      </c>
      <c r="F28" s="11">
        <f t="shared" si="0"/>
        <v>627.947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0.44741195636290143</v>
      </c>
      <c r="C32" s="18">
        <f t="shared" ref="C32:E32" si="1">C5/C$28*100</f>
        <v>0.5569904058025017</v>
      </c>
      <c r="D32" s="18">
        <f t="shared" si="1"/>
        <v>0.4391605165257611</v>
      </c>
      <c r="E32" s="18">
        <f t="shared" si="1"/>
        <v>0.43987123285392216</v>
      </c>
      <c r="F32" s="18">
        <f>F5/F$28*100</f>
        <v>0.43347607361767765</v>
      </c>
    </row>
    <row r="33" spans="1:6" x14ac:dyDescent="0.2">
      <c r="A33" t="str">
        <f>$A$6</f>
        <v>Mining and quarrying</v>
      </c>
      <c r="B33" s="18">
        <f t="shared" ref="B33:F53" si="2">B6/B$28*100</f>
        <v>0.23543250123128479</v>
      </c>
      <c r="C33" s="18">
        <f t="shared" si="2"/>
        <v>6.4106759571122329E-2</v>
      </c>
      <c r="D33" s="18">
        <f t="shared" si="2"/>
        <v>5.4572279003789144E-2</v>
      </c>
      <c r="E33" s="18">
        <f t="shared" si="2"/>
        <v>4.508513770930897E-2</v>
      </c>
      <c r="F33" s="18">
        <f t="shared" si="2"/>
        <v>3.678654408731942E-2</v>
      </c>
    </row>
    <row r="34" spans="1:6" x14ac:dyDescent="0.2">
      <c r="A34" t="str">
        <f>$A$7</f>
        <v>Food drink and tobacco</v>
      </c>
      <c r="B34" s="18">
        <f t="shared" si="2"/>
        <v>0.63449510101948547</v>
      </c>
      <c r="C34" s="18">
        <f t="shared" si="2"/>
        <v>0.59525307905437286</v>
      </c>
      <c r="D34" s="18">
        <f t="shared" si="2"/>
        <v>0.60838622712741708</v>
      </c>
      <c r="E34" s="18">
        <f t="shared" si="2"/>
        <v>0.64117387723865937</v>
      </c>
      <c r="F34" s="18">
        <f t="shared" si="2"/>
        <v>0.67473847315139834</v>
      </c>
    </row>
    <row r="35" spans="1:6" x14ac:dyDescent="0.2">
      <c r="A35" t="str">
        <f>$A$8</f>
        <v>Engineering</v>
      </c>
      <c r="B35" s="18">
        <f t="shared" si="2"/>
        <v>0.80480029731245983</v>
      </c>
      <c r="C35" s="18">
        <f t="shared" si="2"/>
        <v>0.91981452672597264</v>
      </c>
      <c r="D35" s="18">
        <f t="shared" si="2"/>
        <v>0.90999705619567617</v>
      </c>
      <c r="E35" s="18">
        <f t="shared" si="2"/>
        <v>0.85728307976409168</v>
      </c>
      <c r="F35" s="18">
        <f t="shared" si="2"/>
        <v>0.62457500394141641</v>
      </c>
    </row>
    <row r="36" spans="1:6" x14ac:dyDescent="0.2">
      <c r="A36" t="str">
        <f>$A$9</f>
        <v>Rest of manufacturing</v>
      </c>
      <c r="B36" s="18">
        <f t="shared" si="2"/>
        <v>3.5349152713607577</v>
      </c>
      <c r="C36" s="18">
        <f t="shared" si="2"/>
        <v>3.4491786111656526</v>
      </c>
      <c r="D36" s="18">
        <f t="shared" si="2"/>
        <v>3.4296181145535836</v>
      </c>
      <c r="E36" s="18">
        <f t="shared" si="2"/>
        <v>3.1446467637688489</v>
      </c>
      <c r="F36" s="18">
        <f t="shared" si="2"/>
        <v>2.6854177183743282</v>
      </c>
    </row>
    <row r="37" spans="1:6" x14ac:dyDescent="0.2">
      <c r="A37" t="str">
        <f>$A$10</f>
        <v>Electricity and gas</v>
      </c>
      <c r="B37" s="18">
        <f t="shared" si="2"/>
        <v>0.46527235300803155</v>
      </c>
      <c r="C37" s="18">
        <f t="shared" si="2"/>
        <v>0.62361444650861453</v>
      </c>
      <c r="D37" s="18">
        <f t="shared" si="2"/>
        <v>0.794999319998419</v>
      </c>
      <c r="E37" s="18">
        <f t="shared" si="2"/>
        <v>0.74548524751075351</v>
      </c>
      <c r="F37" s="18">
        <f t="shared" si="2"/>
        <v>0.71900972534306207</v>
      </c>
    </row>
    <row r="38" spans="1:6" x14ac:dyDescent="0.2">
      <c r="A38" t="str">
        <f>$A$11</f>
        <v>Water and sewerage</v>
      </c>
      <c r="B38" s="18">
        <f t="shared" si="2"/>
        <v>0.83546966528895095</v>
      </c>
      <c r="C38" s="18">
        <f t="shared" si="2"/>
        <v>1.2047707512070378</v>
      </c>
      <c r="D38" s="18">
        <f t="shared" si="2"/>
        <v>1.1387874624923169</v>
      </c>
      <c r="E38" s="18">
        <f t="shared" si="2"/>
        <v>1.1823618955721757</v>
      </c>
      <c r="F38" s="18">
        <f t="shared" si="2"/>
        <v>1.2661896625033624</v>
      </c>
    </row>
    <row r="39" spans="1:6" x14ac:dyDescent="0.2">
      <c r="A39" t="str">
        <f>$A$12</f>
        <v>Construction</v>
      </c>
      <c r="B39" s="18">
        <f t="shared" si="2"/>
        <v>4.8612752323204784</v>
      </c>
      <c r="C39" s="18">
        <f t="shared" si="2"/>
        <v>5.4212166523181651</v>
      </c>
      <c r="D39" s="18">
        <f t="shared" si="2"/>
        <v>5.7194158528166623</v>
      </c>
      <c r="E39" s="18">
        <f t="shared" si="2"/>
        <v>5.8793681426088016</v>
      </c>
      <c r="F39" s="18">
        <f t="shared" si="2"/>
        <v>6.05465110909042</v>
      </c>
    </row>
    <row r="40" spans="1:6" x14ac:dyDescent="0.2">
      <c r="A40" t="str">
        <f>$A$13</f>
        <v>Wholesale and retail trade</v>
      </c>
      <c r="B40" s="18">
        <f t="shared" si="2"/>
        <v>15.134972280303572</v>
      </c>
      <c r="C40" s="18">
        <f t="shared" si="2"/>
        <v>14.713340415284257</v>
      </c>
      <c r="D40" s="18">
        <f t="shared" si="2"/>
        <v>15.336531923061669</v>
      </c>
      <c r="E40" s="18">
        <f t="shared" si="2"/>
        <v>14.968432085312394</v>
      </c>
      <c r="F40" s="18">
        <f t="shared" si="2"/>
        <v>14.517785736694321</v>
      </c>
    </row>
    <row r="41" spans="1:6" x14ac:dyDescent="0.2">
      <c r="A41" t="str">
        <f>$A$14</f>
        <v>Transport and storage</v>
      </c>
      <c r="B41" s="18">
        <f t="shared" si="2"/>
        <v>4.4163889886144458</v>
      </c>
      <c r="C41" s="18">
        <f t="shared" si="2"/>
        <v>4.2446394498230235</v>
      </c>
      <c r="D41" s="18">
        <f t="shared" si="2"/>
        <v>3.9216293870861612</v>
      </c>
      <c r="E41" s="18">
        <f t="shared" si="2"/>
        <v>3.9857923588177928</v>
      </c>
      <c r="F41" s="18">
        <f t="shared" si="2"/>
        <v>3.8777157944858325</v>
      </c>
    </row>
    <row r="42" spans="1:6" x14ac:dyDescent="0.2">
      <c r="A42" t="str">
        <f>$A$15</f>
        <v>Accommodation and food</v>
      </c>
      <c r="B42" s="18">
        <f t="shared" si="2"/>
        <v>5.3951026431583049</v>
      </c>
      <c r="C42" s="18">
        <f t="shared" si="2"/>
        <v>5.8966471493469426</v>
      </c>
      <c r="D42" s="18">
        <f t="shared" si="2"/>
        <v>5.6612283755192419</v>
      </c>
      <c r="E42" s="18">
        <f t="shared" si="2"/>
        <v>5.7191578562100203</v>
      </c>
      <c r="F42" s="18">
        <f t="shared" si="2"/>
        <v>6.0823604539873593</v>
      </c>
    </row>
    <row r="43" spans="1:6" x14ac:dyDescent="0.2">
      <c r="A43" t="str">
        <f>$A$16</f>
        <v>Media</v>
      </c>
      <c r="B43" s="18">
        <f t="shared" si="2"/>
        <v>0.91069982085480905</v>
      </c>
      <c r="C43" s="18">
        <f t="shared" si="2"/>
        <v>0.6476125266622037</v>
      </c>
      <c r="D43" s="18">
        <f t="shared" si="2"/>
        <v>0.73061435991192747</v>
      </c>
      <c r="E43" s="18">
        <f t="shared" si="2"/>
        <v>0.68259896686824606</v>
      </c>
      <c r="F43" s="18">
        <f t="shared" si="2"/>
        <v>0.63922592193290251</v>
      </c>
    </row>
    <row r="44" spans="1:6" x14ac:dyDescent="0.2">
      <c r="A44" t="str">
        <f>$A$17</f>
        <v>Information technology</v>
      </c>
      <c r="B44" s="18">
        <f t="shared" si="2"/>
        <v>12.5069682608123</v>
      </c>
      <c r="C44" s="18">
        <f t="shared" si="2"/>
        <v>11.774330780810272</v>
      </c>
      <c r="D44" s="18">
        <f t="shared" si="2"/>
        <v>12.307512209901869</v>
      </c>
      <c r="E44" s="18">
        <f t="shared" si="2"/>
        <v>12.931116231481418</v>
      </c>
      <c r="F44" s="18">
        <f t="shared" si="2"/>
        <v>13.576145757524136</v>
      </c>
    </row>
    <row r="45" spans="1:6" x14ac:dyDescent="0.2">
      <c r="A45" t="str">
        <f>$A$18</f>
        <v>Finance and insurance</v>
      </c>
      <c r="B45" s="18">
        <f t="shared" si="2"/>
        <v>1.9644632229175962</v>
      </c>
      <c r="C45" s="18">
        <f t="shared" si="2"/>
        <v>1.8362726786052979</v>
      </c>
      <c r="D45" s="18">
        <f t="shared" si="2"/>
        <v>1.9055538053405183</v>
      </c>
      <c r="E45" s="18">
        <f t="shared" si="2"/>
        <v>1.7786170009233291</v>
      </c>
      <c r="F45" s="18">
        <f t="shared" si="2"/>
        <v>1.531339428327549</v>
      </c>
    </row>
    <row r="46" spans="1:6" x14ac:dyDescent="0.2">
      <c r="A46" t="str">
        <f>$A$19</f>
        <v>Real estate</v>
      </c>
      <c r="B46" s="18">
        <f t="shared" si="2"/>
        <v>1.5810961232114811</v>
      </c>
      <c r="C46" s="18">
        <f t="shared" si="2"/>
        <v>1.3012665280483851</v>
      </c>
      <c r="D46" s="18">
        <f t="shared" si="2"/>
        <v>1.6027379101743744</v>
      </c>
      <c r="E46" s="18">
        <f t="shared" si="2"/>
        <v>1.5407138757413681</v>
      </c>
      <c r="F46" s="18">
        <f t="shared" si="2"/>
        <v>1.6525279999745204</v>
      </c>
    </row>
    <row r="47" spans="1:6" x14ac:dyDescent="0.2">
      <c r="A47" s="10" t="str">
        <f>$A$20</f>
        <v>Professional services</v>
      </c>
      <c r="B47" s="18">
        <f t="shared" si="2"/>
        <v>11.545393370725913</v>
      </c>
      <c r="C47" s="18">
        <f t="shared" si="2"/>
        <v>11.786413730258213</v>
      </c>
      <c r="D47" s="18">
        <f t="shared" si="2"/>
        <v>11.177676666993763</v>
      </c>
      <c r="E47" s="18">
        <f t="shared" si="2"/>
        <v>11.425006446675578</v>
      </c>
      <c r="F47" s="18">
        <f t="shared" si="2"/>
        <v>11.747806741651788</v>
      </c>
    </row>
    <row r="48" spans="1:6" x14ac:dyDescent="0.2">
      <c r="A48" s="10" t="str">
        <f>$A$21</f>
        <v>Support services</v>
      </c>
      <c r="B48" s="18">
        <f t="shared" si="2"/>
        <v>7.8742700239401247</v>
      </c>
      <c r="C48" s="18">
        <f t="shared" si="2"/>
        <v>9.6740792205155124</v>
      </c>
      <c r="D48" s="18">
        <f t="shared" si="2"/>
        <v>8.8179850950539009</v>
      </c>
      <c r="E48" s="18">
        <f t="shared" si="2"/>
        <v>8.9075588311137253</v>
      </c>
      <c r="F48" s="18">
        <f t="shared" si="2"/>
        <v>9.2558766902302114</v>
      </c>
    </row>
    <row r="49" spans="1:9" x14ac:dyDescent="0.2">
      <c r="A49" s="10" t="str">
        <f>$A$22</f>
        <v>Public admin. and defence</v>
      </c>
      <c r="B49" s="18">
        <f t="shared" si="2"/>
        <v>3.0221956020126348</v>
      </c>
      <c r="C49" s="18">
        <f t="shared" si="2"/>
        <v>2.3956125468004599</v>
      </c>
      <c r="D49" s="18">
        <f t="shared" si="2"/>
        <v>2.5037830467858275</v>
      </c>
      <c r="E49" s="18">
        <f t="shared" si="2"/>
        <v>2.5289268572664456</v>
      </c>
      <c r="F49" s="18">
        <f t="shared" si="2"/>
        <v>2.3759967003584714</v>
      </c>
    </row>
    <row r="50" spans="1:9" x14ac:dyDescent="0.2">
      <c r="A50" s="10" t="str">
        <f>$A$23</f>
        <v>Education</v>
      </c>
      <c r="B50" s="18">
        <f t="shared" si="2"/>
        <v>8.8259224714459137</v>
      </c>
      <c r="C50" s="18">
        <f t="shared" si="2"/>
        <v>8.5587558589718231</v>
      </c>
      <c r="D50" s="18">
        <f t="shared" si="2"/>
        <v>8.4525057627982445</v>
      </c>
      <c r="E50" s="18">
        <f t="shared" si="2"/>
        <v>8.1124965687049233</v>
      </c>
      <c r="F50" s="18">
        <f t="shared" si="2"/>
        <v>7.9847503053601585</v>
      </c>
    </row>
    <row r="51" spans="1:9" x14ac:dyDescent="0.2">
      <c r="A51" s="10" t="str">
        <f>$A$24</f>
        <v>Health and social work</v>
      </c>
      <c r="B51" s="18">
        <f t="shared" si="2"/>
        <v>8.5899487460738779</v>
      </c>
      <c r="C51" s="18">
        <f t="shared" si="2"/>
        <v>8.8192105470723199</v>
      </c>
      <c r="D51" s="18">
        <f t="shared" si="2"/>
        <v>8.9684462049886342</v>
      </c>
      <c r="E51" s="18">
        <f t="shared" si="2"/>
        <v>9.0188575659016657</v>
      </c>
      <c r="F51" s="18">
        <f t="shared" si="2"/>
        <v>8.7623637026691679</v>
      </c>
    </row>
    <row r="52" spans="1:9" x14ac:dyDescent="0.2">
      <c r="A52" s="10" t="str">
        <f>$A$25</f>
        <v>Arts and entertainment</v>
      </c>
      <c r="B52" s="18">
        <f t="shared" si="2"/>
        <v>2.9547229924643656</v>
      </c>
      <c r="C52" s="18">
        <f t="shared" si="2"/>
        <v>2.6011905061581069</v>
      </c>
      <c r="D52" s="18">
        <f t="shared" si="2"/>
        <v>2.6232567427752</v>
      </c>
      <c r="E52" s="18">
        <f t="shared" si="2"/>
        <v>2.7851302228470152</v>
      </c>
      <c r="F52" s="18">
        <f t="shared" si="2"/>
        <v>2.9558227047824079</v>
      </c>
    </row>
    <row r="53" spans="1:9" x14ac:dyDescent="0.2">
      <c r="A53" s="10" t="str">
        <f>$A$26</f>
        <v>Other services</v>
      </c>
      <c r="B53" s="18">
        <f t="shared" si="2"/>
        <v>3.4587830755602997</v>
      </c>
      <c r="C53" s="18">
        <f t="shared" si="2"/>
        <v>2.9156828292897448</v>
      </c>
      <c r="D53" s="18">
        <f t="shared" si="2"/>
        <v>2.8956016808950538</v>
      </c>
      <c r="E53" s="18">
        <f t="shared" si="2"/>
        <v>2.6803197551095126</v>
      </c>
      <c r="F53" s="18">
        <f t="shared" si="2"/>
        <v>2.5454377519121811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Thames Valley Berkshire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7.5570526519697978</v>
      </c>
      <c r="C63" s="18">
        <f>IF(AND(D$3-C$3 &lt;&gt; 0,C5&lt;&gt;0,D5&lt;&gt;0),(EXP(LN(D5/C5)/(D$3-C$3))-1)*100,0)</f>
        <v>-23.139499849352198</v>
      </c>
      <c r="D63" s="18">
        <f t="shared" ref="B63:E78" si="3">IF(AND(E$3-D$3 &lt;&gt; 0,D5&lt;&gt;0,E5&lt;&gt;0),(EXP(LN(E5/D5)/(E$3-D$3))-1)*100,0)</f>
        <v>0.71872014075586854</v>
      </c>
      <c r="E63" s="18">
        <f t="shared" si="3"/>
        <v>0.29116288052011274</v>
      </c>
      <c r="F63" s="18">
        <f>IF(AND(F$3-D$3 &lt;&gt; 0,D5&lt;&gt;0,F5&lt;&gt;0),(EXP(LN(F5/D5)/(F$3-D$3))-1)*100,0)</f>
        <v>0.43347991835949173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-26.444828432882939</v>
      </c>
      <c r="C64" s="18">
        <f t="shared" ref="C64:C78" si="4">IF(AND(D$3-C$3 &lt;&gt; 0,C6&lt;&gt;0,D6&lt;&gt;0),(EXP(LN(D6/C6)/(D$3-C$3))-1)*100,0)</f>
        <v>-17.015706806282573</v>
      </c>
      <c r="D64" s="18">
        <f t="shared" si="3"/>
        <v>-3.087007116938667</v>
      </c>
      <c r="E64" s="18">
        <f t="shared" si="3"/>
        <v>-1.5843264958878889</v>
      </c>
      <c r="F64" s="18">
        <f t="shared" ref="F64:F84" si="5">IF(AND(F$3-D$3 &lt;&gt; 0,D6&lt;&gt;0,F6&lt;&gt;0),(EXP(LN(F6/D6)/(F$3-D$3))-1)*100,0)</f>
        <v>-2.087791217024193</v>
      </c>
    </row>
    <row r="65" spans="1:6" x14ac:dyDescent="0.2">
      <c r="A65" t="str">
        <f>$A$7</f>
        <v>Food drink and tobacco</v>
      </c>
      <c r="B65" s="18">
        <f t="shared" si="3"/>
        <v>0.2125711703345301</v>
      </c>
      <c r="C65" s="18">
        <f t="shared" si="4"/>
        <v>-0.36650690724496782</v>
      </c>
      <c r="D65" s="18">
        <f t="shared" si="3"/>
        <v>1.7487383978009641</v>
      </c>
      <c r="E65" s="18">
        <f t="shared" si="3"/>
        <v>0.95194142793986192</v>
      </c>
      <c r="F65" s="18">
        <f t="shared" si="5"/>
        <v>1.2168446896397178</v>
      </c>
    </row>
    <row r="66" spans="1:6" x14ac:dyDescent="0.2">
      <c r="A66" t="str">
        <f>$A$8</f>
        <v>Engineering</v>
      </c>
      <c r="B66" s="18">
        <f t="shared" si="3"/>
        <v>5.282671081240542</v>
      </c>
      <c r="C66" s="18">
        <f t="shared" si="4"/>
        <v>-3.5577449370551295</v>
      </c>
      <c r="D66" s="18">
        <f t="shared" si="3"/>
        <v>-0.50835839950477135</v>
      </c>
      <c r="E66" s="18">
        <f t="shared" si="3"/>
        <v>-2.6928518226724596</v>
      </c>
      <c r="F66" s="18">
        <f t="shared" si="5"/>
        <v>-1.9700693574493222</v>
      </c>
    </row>
    <row r="67" spans="1:6" x14ac:dyDescent="0.2">
      <c r="A67" t="str">
        <f>$A$9</f>
        <v>Rest of manufacturing</v>
      </c>
      <c r="B67" s="18">
        <f t="shared" si="3"/>
        <v>1.2017516683844098</v>
      </c>
      <c r="C67" s="18">
        <f t="shared" si="4"/>
        <v>-3.070111419257604</v>
      </c>
      <c r="D67" s="18">
        <f t="shared" si="3"/>
        <v>-1.045633090777065</v>
      </c>
      <c r="E67" s="18">
        <f t="shared" si="3"/>
        <v>-1.1349687164577738</v>
      </c>
      <c r="F67" s="18">
        <f t="shared" si="5"/>
        <v>-1.1051991394798399</v>
      </c>
    </row>
    <row r="68" spans="1:6" x14ac:dyDescent="0.2">
      <c r="A68" t="str">
        <f>$A$10</f>
        <v>Electricity and gas</v>
      </c>
      <c r="B68" s="18">
        <f t="shared" si="3"/>
        <v>9.5610260458519392</v>
      </c>
      <c r="C68" s="18">
        <f t="shared" si="4"/>
        <v>24.273412271259854</v>
      </c>
      <c r="D68" s="18">
        <f t="shared" si="3"/>
        <v>-0.60049925513578906</v>
      </c>
      <c r="E68" s="18">
        <f t="shared" si="3"/>
        <v>7.5618086719719813E-2</v>
      </c>
      <c r="F68" s="18">
        <f t="shared" si="5"/>
        <v>-0.15026381779212894</v>
      </c>
    </row>
    <row r="69" spans="1:6" x14ac:dyDescent="0.2">
      <c r="A69" t="str">
        <f>$A$11</f>
        <v>Water and sewerage</v>
      </c>
      <c r="B69" s="18">
        <f t="shared" si="3"/>
        <v>11.582809741916211</v>
      </c>
      <c r="C69" s="18">
        <f t="shared" si="4"/>
        <v>-7.8562473882158752</v>
      </c>
      <c r="D69" s="18">
        <f t="shared" si="3"/>
        <v>1.4451511073750201</v>
      </c>
      <c r="E69" s="18">
        <f t="shared" si="3"/>
        <v>1.1284949319878557</v>
      </c>
      <c r="F69" s="18">
        <f t="shared" si="5"/>
        <v>1.2339370125804328</v>
      </c>
    </row>
    <row r="70" spans="1:6" x14ac:dyDescent="0.2">
      <c r="A70" t="str">
        <f>$A$12</f>
        <v>Construction</v>
      </c>
      <c r="B70" s="18">
        <f t="shared" si="3"/>
        <v>4.6382575323190345</v>
      </c>
      <c r="C70" s="18">
        <f t="shared" si="4"/>
        <v>2.8448489351161621</v>
      </c>
      <c r="D70" s="18">
        <f t="shared" si="3"/>
        <v>1.2431245433309979</v>
      </c>
      <c r="E70" s="18">
        <f t="shared" si="3"/>
        <v>0.73364679927647725</v>
      </c>
      <c r="F70" s="18">
        <f t="shared" si="5"/>
        <v>0.9031872078078429</v>
      </c>
    </row>
    <row r="71" spans="1:6" x14ac:dyDescent="0.2">
      <c r="A71" t="str">
        <f>$A$13</f>
        <v>Wholesale and retail trade</v>
      </c>
      <c r="B71" s="18">
        <f t="shared" si="3"/>
        <v>1.1081755978795016</v>
      </c>
      <c r="C71" s="18">
        <f t="shared" si="4"/>
        <v>1.6116522572254155</v>
      </c>
      <c r="D71" s="18">
        <f t="shared" si="3"/>
        <v>0.19812009840773914</v>
      </c>
      <c r="E71" s="18">
        <f t="shared" si="3"/>
        <v>0.13159107505296141</v>
      </c>
      <c r="F71" s="18">
        <f t="shared" si="5"/>
        <v>0.15376250654528523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0.82012525125776392</v>
      </c>
      <c r="C72" s="18">
        <f t="shared" si="4"/>
        <v>-9.9355552919779928</v>
      </c>
      <c r="D72" s="18">
        <f t="shared" si="3"/>
        <v>1.0134881380528205</v>
      </c>
      <c r="E72" s="18">
        <f t="shared" si="3"/>
        <v>0.16242729265343314</v>
      </c>
      <c r="F72" s="18">
        <f t="shared" si="5"/>
        <v>0.445314534763952</v>
      </c>
    </row>
    <row r="73" spans="1:6" x14ac:dyDescent="0.2">
      <c r="A73" t="str">
        <f>$A$15</f>
        <v>Accommodation and food</v>
      </c>
      <c r="B73" s="18">
        <f t="shared" si="6"/>
        <v>4.1130616553957111</v>
      </c>
      <c r="C73" s="18">
        <f>IF(AND(D$3-C$3 &lt;&gt; 0,C15&lt;&gt;0,D15&lt;&gt;0),(EXP(LN(D15/C15)/(D$3-C$3))-1)*100,0)</f>
        <v>-6.4091982810147385</v>
      </c>
      <c r="D73" s="18">
        <f t="shared" si="3"/>
        <v>0.89137145144515539</v>
      </c>
      <c r="E73" s="18">
        <f t="shared" si="3"/>
        <v>1.0584695624258567</v>
      </c>
      <c r="F73" s="18">
        <f t="shared" si="5"/>
        <v>1.0027394646112242</v>
      </c>
    </row>
    <row r="74" spans="1:6" x14ac:dyDescent="0.2">
      <c r="A74" t="str">
        <f>$A$16</f>
        <v>Media</v>
      </c>
      <c r="B74" s="18">
        <f t="shared" si="6"/>
        <v>-6.4941337173670561</v>
      </c>
      <c r="C74" s="18">
        <f>IF(AND(D$3-C$3 &lt;&gt; 0,C16&lt;&gt;0,D16&lt;&gt;0),(EXP(LN(D16/C16)/(D$3-C$3))-1)*100,0)</f>
        <v>9.976677895827768</v>
      </c>
      <c r="D74" s="18">
        <f t="shared" si="3"/>
        <v>-0.67347804834027025</v>
      </c>
      <c r="E74" s="18">
        <f t="shared" si="3"/>
        <v>-0.21906134051816739</v>
      </c>
      <c r="F74" s="18">
        <f t="shared" si="5"/>
        <v>-0.37076410209977428</v>
      </c>
    </row>
    <row r="75" spans="1:6" x14ac:dyDescent="0.2">
      <c r="A75" t="str">
        <f>$A$17</f>
        <v>Information technology</v>
      </c>
      <c r="B75" s="18">
        <f t="shared" si="6"/>
        <v>0.29976301571199571</v>
      </c>
      <c r="C75" s="18">
        <f t="shared" si="4"/>
        <v>1.8970653211897837</v>
      </c>
      <c r="D75" s="18">
        <f t="shared" si="3"/>
        <v>1.6864045686905138</v>
      </c>
      <c r="E75" s="18">
        <f t="shared" si="3"/>
        <v>0.92825338425042148</v>
      </c>
      <c r="F75" s="18">
        <f t="shared" si="5"/>
        <v>1.1803402880453229</v>
      </c>
    </row>
    <row r="76" spans="1:6" x14ac:dyDescent="0.2">
      <c r="A76" t="str">
        <f>$A$18</f>
        <v>Finance and insurance</v>
      </c>
      <c r="B76" s="18">
        <f t="shared" si="6"/>
        <v>0.12146096109304505</v>
      </c>
      <c r="C76" s="18">
        <f t="shared" si="4"/>
        <v>1.1606653262658639</v>
      </c>
      <c r="D76" s="18">
        <f t="shared" si="3"/>
        <v>-0.69251384209597644</v>
      </c>
      <c r="E76" s="18">
        <f t="shared" si="3"/>
        <v>-1.0541434330514021</v>
      </c>
      <c r="F76" s="18">
        <f t="shared" si="5"/>
        <v>-0.93374679329109034</v>
      </c>
    </row>
    <row r="77" spans="1:6" x14ac:dyDescent="0.2">
      <c r="A77" t="str">
        <f>$A$19</f>
        <v>Real estate</v>
      </c>
      <c r="B77" s="18">
        <f t="shared" si="6"/>
        <v>-3.0147126333378238</v>
      </c>
      <c r="C77" s="18">
        <f t="shared" si="4"/>
        <v>20.067062161465078</v>
      </c>
      <c r="D77" s="18">
        <f t="shared" si="3"/>
        <v>-0.10548546694201244</v>
      </c>
      <c r="E77" s="18">
        <f t="shared" si="3"/>
        <v>1.1442953835936631</v>
      </c>
      <c r="F77" s="18">
        <f t="shared" si="5"/>
        <v>0.72597402213663287</v>
      </c>
    </row>
    <row r="78" spans="1:6" x14ac:dyDescent="0.2">
      <c r="A78" t="str">
        <f>$A$20</f>
        <v>Professional services</v>
      </c>
      <c r="B78" s="18">
        <f t="shared" si="6"/>
        <v>2.3521800823884886</v>
      </c>
      <c r="C78" s="18">
        <f t="shared" si="4"/>
        <v>-7.5520054675151993</v>
      </c>
      <c r="D78" s="18">
        <f t="shared" si="3"/>
        <v>1.1278387881276331</v>
      </c>
      <c r="E78" s="18">
        <f t="shared" si="3"/>
        <v>0.71838282124374597</v>
      </c>
      <c r="F78" s="18">
        <f t="shared" si="5"/>
        <v>0.85468360637728225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7.2021991795566231</v>
      </c>
      <c r="C79" s="18">
        <f t="shared" ref="C79:C84" si="8">IF(AND(D$3-C$3 &lt;&gt; 0,C21&lt;&gt;0,D21&lt;&gt;0),(EXP(LN(D21/C21)/(D$3-C$3))-1)*100,0)</f>
        <v>-11.143878152864072</v>
      </c>
      <c r="D79" s="18">
        <f t="shared" ref="D79:D84" si="9">IF(AND(E$3-D$3 &lt;&gt; 0,D21&lt;&gt;0,E21&lt;&gt;0),(EXP(LN(E21/D21)/(E$3-D$3))-1)*100,0)</f>
        <v>0.88988141851826796</v>
      </c>
      <c r="E79" s="18">
        <f t="shared" ref="E79:E84" si="10">IF(AND(F$3-E$3 &lt;&gt; 0,E21&lt;&gt;0,F21&lt;&gt;0),(EXP(LN(F21/E21)/(F$3-E$3))-1)*100,0)</f>
        <v>0.82415619220921332</v>
      </c>
      <c r="F79" s="18">
        <f t="shared" si="5"/>
        <v>0.84605984215282426</v>
      </c>
    </row>
    <row r="80" spans="1:6" x14ac:dyDescent="0.2">
      <c r="A80" s="10" t="str">
        <f>$A$22</f>
        <v>Public admin. and defence</v>
      </c>
      <c r="B80" s="18">
        <f t="shared" si="7"/>
        <v>-3.9212458065332023</v>
      </c>
      <c r="C80" s="18">
        <f t="shared" si="8"/>
        <v>1.8844133099819471</v>
      </c>
      <c r="D80" s="18">
        <f t="shared" si="9"/>
        <v>0.8875692979277261</v>
      </c>
      <c r="E80" s="18">
        <f t="shared" si="10"/>
        <v>-0.18641224001965107</v>
      </c>
      <c r="F80" s="18">
        <f t="shared" si="5"/>
        <v>0.17030523719867574</v>
      </c>
    </row>
    <row r="81" spans="1:6" x14ac:dyDescent="0.2">
      <c r="A81" s="10" t="str">
        <f>$A$23</f>
        <v>Education</v>
      </c>
      <c r="B81" s="18">
        <f t="shared" si="7"/>
        <v>1.0453873804489922</v>
      </c>
      <c r="C81" s="18">
        <f t="shared" si="8"/>
        <v>-3.7274509803918776</v>
      </c>
      <c r="D81" s="18">
        <f t="shared" si="9"/>
        <v>-0.13724252485048938</v>
      </c>
      <c r="E81" s="18">
        <f t="shared" si="10"/>
        <v>0.27886073691216762</v>
      </c>
      <c r="F81" s="18">
        <f t="shared" si="5"/>
        <v>0.13996736124319842</v>
      </c>
    </row>
    <row r="82" spans="1:6" x14ac:dyDescent="0.2">
      <c r="A82" s="10" t="str">
        <f>$A$24</f>
        <v>Health and social work</v>
      </c>
      <c r="B82" s="18">
        <f t="shared" si="7"/>
        <v>2.4975879365831233</v>
      </c>
      <c r="C82" s="18">
        <f t="shared" si="8"/>
        <v>-0.86771198051459608</v>
      </c>
      <c r="D82" s="18">
        <f t="shared" si="9"/>
        <v>0.79908920065974165</v>
      </c>
      <c r="E82" s="18">
        <f t="shared" si="10"/>
        <v>0.14878497271322288</v>
      </c>
      <c r="F82" s="18">
        <f t="shared" si="5"/>
        <v>0.36508554805081417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-1.3680299159549492</v>
      </c>
      <c r="C83" s="18">
        <f t="shared" si="8"/>
        <v>-1.6903225806451094</v>
      </c>
      <c r="D83" s="18">
        <f t="shared" si="9"/>
        <v>1.8991791209525655</v>
      </c>
      <c r="E83" s="18">
        <f t="shared" si="10"/>
        <v>1.0373617208248254</v>
      </c>
      <c r="F83" s="18">
        <f t="shared" si="5"/>
        <v>1.3238212544383066</v>
      </c>
    </row>
    <row r="84" spans="1:6" x14ac:dyDescent="0.2">
      <c r="A84" s="10" t="str">
        <f>$A$26</f>
        <v>Other services</v>
      </c>
      <c r="B84" s="18">
        <f t="shared" si="7"/>
        <v>-2.4318435186249099</v>
      </c>
      <c r="C84" s="18">
        <f t="shared" si="8"/>
        <v>-3.1886727293659489</v>
      </c>
      <c r="D84" s="18">
        <f t="shared" si="9"/>
        <v>-0.85762892072127617</v>
      </c>
      <c r="E84" s="18">
        <f t="shared" si="10"/>
        <v>-7.9109158219314857E-2</v>
      </c>
      <c r="F84" s="18">
        <f t="shared" si="5"/>
        <v>-0.3392926481231906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1.8248691592297916</v>
      </c>
      <c r="C86" s="18">
        <f>IF(AND(D$3-C$3 &lt;&gt; 0,C28&lt;&gt;0,D28&lt;&gt;0),(EXP(LN(D28/C28)/(D$3-C$3))-1)*100,0)</f>
        <v>-2.517281134991789</v>
      </c>
      <c r="D86" s="18">
        <f>IF(AND(E$3-D$3 &lt;&gt; 0,D28&lt;&gt;0,E28&lt;&gt;0),(EXP(LN(E28/D28)/(E$3-D$3))-1)*100,0)</f>
        <v>0.68615208816649176</v>
      </c>
      <c r="E86" s="18">
        <f>IF(AND(F$3-E$3 &lt;&gt; 0,E28&lt;&gt;0,F28&lt;&gt;0),(EXP(LN(F28/E28)/(F$3-E$3))-1)*100,0)</f>
        <v>0.43815121297514636</v>
      </c>
      <c r="F86" s="18">
        <f>IF(AND(F$3-D$3 &lt;&gt; 0,D28&lt;&gt;0,F28&lt;&gt;0),(EXP(LN(F28/D28)/(F$3-D$3))-1)*100,0)</f>
        <v>0.52075022441306906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0.83900000000000619</v>
      </c>
      <c r="C90" s="27">
        <f>D5-C5</f>
        <v>-0.76800000000000068</v>
      </c>
      <c r="D90" s="27">
        <f t="shared" si="11"/>
        <v>9.299999999999331E-2</v>
      </c>
      <c r="E90" s="27">
        <f t="shared" si="11"/>
        <v>7.8000000000000735E-2</v>
      </c>
      <c r="F90" s="27">
        <f>F5-D5</f>
        <v>0.17099999999999405</v>
      </c>
    </row>
    <row r="91" spans="1:6" x14ac:dyDescent="0.2">
      <c r="A91" t="str">
        <f>$A$6</f>
        <v>Mining and quarrying</v>
      </c>
      <c r="B91" s="27">
        <f t="shared" si="11"/>
        <v>-0.92299999999999971</v>
      </c>
      <c r="C91" s="27">
        <f t="shared" ref="C91:C105" si="12">D6-C6</f>
        <v>-6.4999999999999336E-2</v>
      </c>
      <c r="D91" s="27">
        <f t="shared" si="11"/>
        <v>-4.6000000000000429E-2</v>
      </c>
      <c r="E91" s="27">
        <f t="shared" si="11"/>
        <v>-4.0000000000000091E-2</v>
      </c>
      <c r="F91" s="27">
        <f t="shared" ref="F91:F111" si="13">F6-D6</f>
        <v>-8.600000000000052E-2</v>
      </c>
    </row>
    <row r="92" spans="1:6" x14ac:dyDescent="0.2">
      <c r="A92" t="str">
        <f>$A$7</f>
        <v>Food drink and tobacco</v>
      </c>
      <c r="B92" s="27">
        <f t="shared" si="11"/>
        <v>2.9999999999990923E-2</v>
      </c>
      <c r="C92" s="27">
        <f t="shared" si="12"/>
        <v>-1.2999999999979028E-2</v>
      </c>
      <c r="D92" s="27">
        <f t="shared" si="11"/>
        <v>0.31999999999998607</v>
      </c>
      <c r="E92" s="27">
        <f t="shared" si="11"/>
        <v>0.38300000000001644</v>
      </c>
      <c r="F92" s="27">
        <f t="shared" si="13"/>
        <v>0.70300000000000251</v>
      </c>
    </row>
    <row r="93" spans="1:6" x14ac:dyDescent="0.2">
      <c r="A93" t="str">
        <f>$A$8</f>
        <v>Engineering</v>
      </c>
      <c r="B93" s="27">
        <f t="shared" si="11"/>
        <v>1.0200000000000022</v>
      </c>
      <c r="C93" s="27">
        <f t="shared" si="12"/>
        <v>-0.1949999999999914</v>
      </c>
      <c r="D93" s="27">
        <f t="shared" si="11"/>
        <v>-0.13300000000001244</v>
      </c>
      <c r="E93" s="27">
        <f t="shared" si="11"/>
        <v>-1.2309999999999839</v>
      </c>
      <c r="F93" s="27">
        <f t="shared" si="13"/>
        <v>-1.3639999999999963</v>
      </c>
    </row>
    <row r="94" spans="1:6" x14ac:dyDescent="0.2">
      <c r="A94" t="str">
        <f>$A$9</f>
        <v>Rest of manufacturing</v>
      </c>
      <c r="B94" s="27">
        <f t="shared" si="11"/>
        <v>0.95900000000003871</v>
      </c>
      <c r="C94" s="27">
        <f t="shared" si="12"/>
        <v>-0.63100000000001444</v>
      </c>
      <c r="D94" s="27">
        <f t="shared" si="11"/>
        <v>-1.0200000000000067</v>
      </c>
      <c r="E94" s="27">
        <f t="shared" si="11"/>
        <v>-2.0389999999999411</v>
      </c>
      <c r="F94" s="27">
        <f t="shared" si="13"/>
        <v>-3.0589999999999478</v>
      </c>
    </row>
    <row r="95" spans="1:6" x14ac:dyDescent="0.2">
      <c r="A95" t="str">
        <f>$A$10</f>
        <v>Electricity and gas</v>
      </c>
      <c r="B95" s="27">
        <f t="shared" si="11"/>
        <v>1.1370000000000089</v>
      </c>
      <c r="C95" s="27">
        <f t="shared" si="12"/>
        <v>0.90200000000001523</v>
      </c>
      <c r="D95" s="27">
        <f t="shared" si="11"/>
        <v>-0.13700000000000045</v>
      </c>
      <c r="E95" s="27">
        <f t="shared" si="11"/>
        <v>3.3999999999985597E-2</v>
      </c>
      <c r="F95" s="27">
        <f t="shared" si="13"/>
        <v>-0.10300000000001486</v>
      </c>
    </row>
    <row r="96" spans="1:6" x14ac:dyDescent="0.2">
      <c r="A96" t="str">
        <f>$A$11</f>
        <v>Water and sewerage</v>
      </c>
      <c r="B96" s="27">
        <f t="shared" si="11"/>
        <v>2.548000000000008</v>
      </c>
      <c r="C96" s="27">
        <f t="shared" si="12"/>
        <v>-0.56400000000001871</v>
      </c>
      <c r="D96" s="27">
        <f t="shared" si="11"/>
        <v>0.49200000000002042</v>
      </c>
      <c r="E96" s="27">
        <f t="shared" si="11"/>
        <v>0.8439999999999781</v>
      </c>
      <c r="F96" s="27">
        <f t="shared" si="13"/>
        <v>1.3359999999999985</v>
      </c>
    </row>
    <row r="97" spans="1:6" x14ac:dyDescent="0.2">
      <c r="A97" t="str">
        <f>$A$12</f>
        <v>Construction</v>
      </c>
      <c r="B97" s="27">
        <f t="shared" si="11"/>
        <v>5.3579999999999224</v>
      </c>
      <c r="C97" s="27">
        <f t="shared" si="12"/>
        <v>0.91899999999992588</v>
      </c>
      <c r="D97" s="27">
        <f t="shared" si="11"/>
        <v>2.117000000000175</v>
      </c>
      <c r="E97" s="27">
        <f t="shared" si="11"/>
        <v>2.6799999999999073</v>
      </c>
      <c r="F97" s="27">
        <f t="shared" si="13"/>
        <v>4.7970000000000823</v>
      </c>
    </row>
    <row r="98" spans="1:6" x14ac:dyDescent="0.2">
      <c r="A98" t="str">
        <f>$A$13</f>
        <v>Wholesale and retail trade</v>
      </c>
      <c r="B98" s="27">
        <f t="shared" si="11"/>
        <v>3.7810000000001054</v>
      </c>
      <c r="C98" s="27">
        <f t="shared" si="12"/>
        <v>1.412999999999812</v>
      </c>
      <c r="D98" s="27">
        <f t="shared" si="11"/>
        <v>0.88600000000019463</v>
      </c>
      <c r="E98" s="27">
        <f t="shared" si="11"/>
        <v>1.190999999999903</v>
      </c>
      <c r="F98" s="27">
        <f t="shared" si="13"/>
        <v>2.0770000000000977</v>
      </c>
    </row>
    <row r="99" spans="1:6" x14ac:dyDescent="0.2">
      <c r="A99" t="str">
        <f>$A$14</f>
        <v>Transport and storage</v>
      </c>
      <c r="B99" s="27">
        <f t="shared" si="11"/>
        <v>0.8129999999999491</v>
      </c>
      <c r="C99" s="27">
        <f t="shared" si="12"/>
        <v>-2.5129999999999875</v>
      </c>
      <c r="D99" s="27">
        <f t="shared" si="11"/>
        <v>1.177999999999976</v>
      </c>
      <c r="E99" s="27">
        <f t="shared" si="11"/>
        <v>0.39200000000002433</v>
      </c>
      <c r="F99" s="27">
        <f t="shared" si="13"/>
        <v>1.5700000000000003</v>
      </c>
    </row>
    <row r="100" spans="1:6" x14ac:dyDescent="0.2">
      <c r="A100" t="str">
        <f>$A$15</f>
        <v>Accommodation and food</v>
      </c>
      <c r="B100" s="27">
        <f t="shared" si="11"/>
        <v>5.2320000000000064</v>
      </c>
      <c r="C100" s="27">
        <f t="shared" si="12"/>
        <v>-2.2520000000001517</v>
      </c>
      <c r="D100" s="27">
        <f t="shared" si="11"/>
        <v>1.4920000000000897</v>
      </c>
      <c r="E100" s="27">
        <f t="shared" si="11"/>
        <v>3.8170000000000073</v>
      </c>
      <c r="F100" s="27">
        <f t="shared" si="13"/>
        <v>5.309000000000097</v>
      </c>
    </row>
    <row r="101" spans="1:6" x14ac:dyDescent="0.2">
      <c r="A101" t="str">
        <f>$A$16</f>
        <v>Media</v>
      </c>
      <c r="B101" s="27">
        <f t="shared" si="11"/>
        <v>-1.1889999999999907</v>
      </c>
      <c r="C101" s="27">
        <f t="shared" si="12"/>
        <v>0.38499999999999401</v>
      </c>
      <c r="D101" s="27">
        <f t="shared" si="11"/>
        <v>-0.14100000000000446</v>
      </c>
      <c r="E101" s="27">
        <f t="shared" si="11"/>
        <v>-8.8999999999992419E-2</v>
      </c>
      <c r="F101" s="27">
        <f t="shared" si="13"/>
        <v>-0.22999999999999687</v>
      </c>
    </row>
    <row r="102" spans="1:6" x14ac:dyDescent="0.2">
      <c r="A102" t="str">
        <f>$A$17</f>
        <v>Information technology</v>
      </c>
      <c r="B102" s="27">
        <f t="shared" si="11"/>
        <v>0.83500000000009322</v>
      </c>
      <c r="C102" s="27">
        <f t="shared" si="12"/>
        <v>1.3309999999999604</v>
      </c>
      <c r="D102" s="27">
        <f t="shared" si="11"/>
        <v>6.2350000000000421</v>
      </c>
      <c r="E102" s="27">
        <f t="shared" si="11"/>
        <v>7.5240000000000009</v>
      </c>
      <c r="F102" s="27">
        <f t="shared" si="13"/>
        <v>13.759000000000043</v>
      </c>
    </row>
    <row r="103" spans="1:6" x14ac:dyDescent="0.2">
      <c r="A103" t="str">
        <f>$A$18</f>
        <v>Finance and insurance</v>
      </c>
      <c r="B103" s="27">
        <f t="shared" si="11"/>
        <v>5.3000000000031022E-2</v>
      </c>
      <c r="C103" s="27">
        <f t="shared" si="12"/>
        <v>0.12700000000001133</v>
      </c>
      <c r="D103" s="27">
        <f t="shared" si="11"/>
        <v>-0.37800000000005696</v>
      </c>
      <c r="E103" s="27">
        <f t="shared" si="11"/>
        <v>-1.0749999999999975</v>
      </c>
      <c r="F103" s="27">
        <f t="shared" si="13"/>
        <v>-1.4530000000000545</v>
      </c>
    </row>
    <row r="104" spans="1:6" x14ac:dyDescent="0.2">
      <c r="A104" t="str">
        <f>$A$19</f>
        <v>Real estate</v>
      </c>
      <c r="B104" s="27">
        <f t="shared" si="11"/>
        <v>-1.0100000000000096</v>
      </c>
      <c r="C104" s="27">
        <f t="shared" si="12"/>
        <v>1.5560000000000018</v>
      </c>
      <c r="D104" s="27">
        <f t="shared" si="11"/>
        <v>-4.8999999999999488E-2</v>
      </c>
      <c r="E104" s="27">
        <f t="shared" si="11"/>
        <v>1.1160000000000014</v>
      </c>
      <c r="F104" s="27">
        <f t="shared" si="13"/>
        <v>1.0670000000000019</v>
      </c>
    </row>
    <row r="105" spans="1:6" x14ac:dyDescent="0.2">
      <c r="A105" t="str">
        <f>$A$20</f>
        <v>Professional services</v>
      </c>
      <c r="B105" s="27">
        <f t="shared" si="11"/>
        <v>6.2369999999999166</v>
      </c>
      <c r="C105" s="27">
        <f t="shared" si="12"/>
        <v>-5.3039999999999452</v>
      </c>
      <c r="D105" s="27">
        <f t="shared" si="11"/>
        <v>3.7449999999998909</v>
      </c>
      <c r="E105" s="27">
        <f t="shared" si="11"/>
        <v>5.0960000000002594</v>
      </c>
      <c r="F105" s="27">
        <f t="shared" si="13"/>
        <v>8.8410000000001503</v>
      </c>
    </row>
    <row r="106" spans="1:6" x14ac:dyDescent="0.2">
      <c r="A106" s="10" t="str">
        <f>$A$21</f>
        <v>Support services</v>
      </c>
      <c r="B106" s="27">
        <f t="shared" ref="B106:B111" si="14">C21-B21</f>
        <v>13.99900000000018</v>
      </c>
      <c r="C106" s="27">
        <f t="shared" ref="C106:C111" si="15">D21-C21</f>
        <v>-6.4240000000000279</v>
      </c>
      <c r="D106" s="27">
        <f t="shared" ref="D106:D111" si="16">E21-D21</f>
        <v>2.3199999999999079</v>
      </c>
      <c r="E106" s="27">
        <f t="shared" ref="E106:E111" si="17">F21-E21</f>
        <v>4.579999999999977</v>
      </c>
      <c r="F106" s="27">
        <f t="shared" si="13"/>
        <v>6.8999999999998849</v>
      </c>
    </row>
    <row r="107" spans="1:6" x14ac:dyDescent="0.2">
      <c r="A107" s="10" t="str">
        <f>$A$22</f>
        <v>Public admin. and defence</v>
      </c>
      <c r="B107" s="27">
        <f t="shared" si="14"/>
        <v>-2.476999999999963</v>
      </c>
      <c r="C107" s="27">
        <f t="shared" si="15"/>
        <v>0.26899999999992374</v>
      </c>
      <c r="D107" s="27">
        <f t="shared" si="16"/>
        <v>0.65700000000003733</v>
      </c>
      <c r="E107" s="27">
        <f t="shared" si="17"/>
        <v>-0.28100000000000058</v>
      </c>
      <c r="F107" s="27">
        <f t="shared" si="13"/>
        <v>0.37600000000003675</v>
      </c>
    </row>
    <row r="108" spans="1:6" x14ac:dyDescent="0.2">
      <c r="A108" s="10" t="str">
        <f>$A$23</f>
        <v>Education</v>
      </c>
      <c r="B108" s="27">
        <f t="shared" si="14"/>
        <v>2.0779999999999106</v>
      </c>
      <c r="C108" s="27">
        <f t="shared" si="15"/>
        <v>-1.9009999999998541</v>
      </c>
      <c r="D108" s="27">
        <f t="shared" si="16"/>
        <v>-0.33600000000006247</v>
      </c>
      <c r="E108" s="27">
        <f t="shared" si="17"/>
        <v>1.376999999999974</v>
      </c>
      <c r="F108" s="27">
        <f t="shared" si="13"/>
        <v>1.0409999999999116</v>
      </c>
    </row>
    <row r="109" spans="1:6" x14ac:dyDescent="0.2">
      <c r="A109" s="10" t="str">
        <f>$A$24</f>
        <v>Health and social work</v>
      </c>
      <c r="B109" s="27">
        <f t="shared" si="14"/>
        <v>4.9379999999999811</v>
      </c>
      <c r="C109" s="27">
        <f t="shared" si="15"/>
        <v>-0.45600000000003149</v>
      </c>
      <c r="D109" s="27">
        <f t="shared" si="16"/>
        <v>2.1150000000000304</v>
      </c>
      <c r="E109" s="27">
        <f t="shared" si="17"/>
        <v>0.81199999999994077</v>
      </c>
      <c r="F109" s="27">
        <f t="shared" si="13"/>
        <v>2.9269999999999712</v>
      </c>
    </row>
    <row r="110" spans="1:6" x14ac:dyDescent="0.2">
      <c r="A110" s="10" t="str">
        <f>$A$25</f>
        <v>Arts and entertainment</v>
      </c>
      <c r="B110" s="27">
        <f t="shared" si="14"/>
        <v>-0.87800000000006229</v>
      </c>
      <c r="C110" s="27">
        <f t="shared" si="15"/>
        <v>-0.26199999999999157</v>
      </c>
      <c r="D110" s="27">
        <f t="shared" si="16"/>
        <v>1.5029999999999788</v>
      </c>
      <c r="E110" s="27">
        <f t="shared" si="17"/>
        <v>1.8200000000000074</v>
      </c>
      <c r="F110" s="27">
        <f t="shared" si="13"/>
        <v>3.3229999999999862</v>
      </c>
    </row>
    <row r="111" spans="1:6" x14ac:dyDescent="0.2">
      <c r="A111" s="10" t="str">
        <f>$A$26</f>
        <v>Other services</v>
      </c>
      <c r="B111" s="27">
        <f t="shared" si="14"/>
        <v>-1.7979999999999592</v>
      </c>
      <c r="C111" s="27">
        <f t="shared" si="15"/>
        <v>-0.55400000000004113</v>
      </c>
      <c r="D111" s="27">
        <f t="shared" si="16"/>
        <v>-0.70899999999997476</v>
      </c>
      <c r="E111" s="27">
        <f t="shared" si="17"/>
        <v>-0.12700000000002731</v>
      </c>
      <c r="F111" s="27">
        <f t="shared" si="13"/>
        <v>-0.83600000000000207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41.582000000000107</v>
      </c>
      <c r="C113" s="29">
        <f>D28-C28</f>
        <v>-15.000000000000455</v>
      </c>
      <c r="D113" s="29">
        <f>E28-D28</f>
        <v>20.204000000000292</v>
      </c>
      <c r="E113" s="29">
        <f>F28-E28</f>
        <v>26.86200000000008</v>
      </c>
      <c r="F113" s="29">
        <f>F28-D28</f>
        <v>47.066000000000372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Thames Valley Berkshire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10.994999999999989</v>
      </c>
      <c r="C7" s="31">
        <f>'Ind T1'!C7</f>
        <v>14.596000000000013</v>
      </c>
      <c r="D7" s="31">
        <f>'Ind T1'!D7</f>
        <v>14.10100000000001</v>
      </c>
      <c r="E7" s="31">
        <f>'Ind T1'!E7</f>
        <v>14.503000000000021</v>
      </c>
      <c r="F7" s="31">
        <f>'Ind T1'!F7</f>
        <v>15.418999999999986</v>
      </c>
      <c r="H7" s="31">
        <f>C7-B7</f>
        <v>3.601000000000024</v>
      </c>
      <c r="I7" s="31">
        <f>D7-C7</f>
        <v>-0.49500000000000277</v>
      </c>
      <c r="J7" s="31">
        <f>E7-D7</f>
        <v>0.40200000000001168</v>
      </c>
      <c r="K7" s="31">
        <f>F7-E7</f>
        <v>0.91599999999996484</v>
      </c>
      <c r="L7" s="31">
        <f>F7-D7</f>
        <v>1.3179999999999765</v>
      </c>
    </row>
    <row r="8" spans="1:12" x14ac:dyDescent="0.2">
      <c r="A8" t="str">
        <f>'Ind T2'!A5</f>
        <v>Agriculture</v>
      </c>
      <c r="B8" s="32">
        <f>'Ind T2'!B5</f>
        <v>2.4799999999999991</v>
      </c>
      <c r="C8" s="32">
        <f>'Ind T2'!C5</f>
        <v>3.3190000000000053</v>
      </c>
      <c r="D8" s="32">
        <f>'Ind T2'!D5</f>
        <v>2.5510000000000046</v>
      </c>
      <c r="E8" s="32">
        <f>'Ind T2'!E5</f>
        <v>2.6439999999999979</v>
      </c>
      <c r="F8" s="32">
        <f>'Ind T2'!F5</f>
        <v>2.7219999999999986</v>
      </c>
      <c r="H8" s="11">
        <f t="shared" ref="H8:H40" si="0">C8-B8</f>
        <v>0.83900000000000619</v>
      </c>
      <c r="I8" s="31">
        <f t="shared" ref="I8:I38" si="1">D8-C8</f>
        <v>-0.76800000000000068</v>
      </c>
      <c r="J8" s="11">
        <f t="shared" ref="J8:J38" si="2">E8-D8</f>
        <v>9.299999999999331E-2</v>
      </c>
      <c r="K8" s="11">
        <f t="shared" ref="K8:K38" si="3">F8-E8</f>
        <v>7.8000000000000735E-2</v>
      </c>
      <c r="L8" s="31">
        <f t="shared" ref="L8:L40" si="4">F8-D8</f>
        <v>0.17099999999999405</v>
      </c>
    </row>
    <row r="9" spans="1:12" x14ac:dyDescent="0.2">
      <c r="A9" t="str">
        <f>'Ind T2'!A6</f>
        <v>Mining and quarrying</v>
      </c>
      <c r="B9" s="32">
        <f>'Ind T2'!B6</f>
        <v>1.3049999999999993</v>
      </c>
      <c r="C9" s="32">
        <f>'Ind T2'!C6</f>
        <v>0.38199999999999956</v>
      </c>
      <c r="D9" s="32">
        <f>'Ind T2'!D6</f>
        <v>0.31700000000000023</v>
      </c>
      <c r="E9" s="32">
        <f>'Ind T2'!E6</f>
        <v>0.2709999999999998</v>
      </c>
      <c r="F9" s="32">
        <f>'Ind T2'!F6</f>
        <v>0.23099999999999971</v>
      </c>
      <c r="H9" s="11">
        <f t="shared" si="0"/>
        <v>-0.92299999999999971</v>
      </c>
      <c r="I9" s="31">
        <f t="shared" si="1"/>
        <v>-6.4999999999999336E-2</v>
      </c>
      <c r="J9" s="11">
        <f t="shared" si="2"/>
        <v>-4.6000000000000429E-2</v>
      </c>
      <c r="K9" s="11">
        <f t="shared" si="3"/>
        <v>-4.0000000000000091E-2</v>
      </c>
      <c r="L9" s="31">
        <f t="shared" si="4"/>
        <v>-8.600000000000052E-2</v>
      </c>
    </row>
    <row r="10" spans="1:12" x14ac:dyDescent="0.2">
      <c r="A10" t="str">
        <f>'Ind T2'!A10</f>
        <v>Electricity and gas</v>
      </c>
      <c r="B10" s="32">
        <f>'Ind T2'!B10</f>
        <v>2.5789999999999886</v>
      </c>
      <c r="C10" s="32">
        <f>'Ind T2'!C10</f>
        <v>3.7159999999999975</v>
      </c>
      <c r="D10" s="32">
        <f>'Ind T2'!D10</f>
        <v>4.6180000000000128</v>
      </c>
      <c r="E10" s="32">
        <f>'Ind T2'!E10</f>
        <v>4.4810000000000123</v>
      </c>
      <c r="F10" s="32">
        <f>'Ind T2'!F10</f>
        <v>4.5149999999999979</v>
      </c>
      <c r="H10" s="11">
        <f t="shared" si="0"/>
        <v>1.1370000000000089</v>
      </c>
      <c r="I10" s="31">
        <f t="shared" si="1"/>
        <v>0.90200000000001523</v>
      </c>
      <c r="J10" s="11">
        <f t="shared" si="2"/>
        <v>-0.13700000000000045</v>
      </c>
      <c r="K10" s="11">
        <f t="shared" si="3"/>
        <v>3.3999999999985597E-2</v>
      </c>
      <c r="L10" s="31">
        <f t="shared" si="4"/>
        <v>-0.10300000000001486</v>
      </c>
    </row>
    <row r="11" spans="1:12" x14ac:dyDescent="0.2">
      <c r="A11" t="str">
        <f>'Ind T2'!A11</f>
        <v>Water and sewerage</v>
      </c>
      <c r="B11" s="32">
        <f>'Ind T2'!B11</f>
        <v>4.631000000000002</v>
      </c>
      <c r="C11" s="32">
        <f>'Ind T2'!C11</f>
        <v>7.17900000000001</v>
      </c>
      <c r="D11" s="32">
        <f>'Ind T2'!D11</f>
        <v>6.6149999999999913</v>
      </c>
      <c r="E11" s="32">
        <f>'Ind T2'!E11</f>
        <v>7.1070000000000118</v>
      </c>
      <c r="F11" s="32">
        <f>'Ind T2'!F11</f>
        <v>7.9509999999999899</v>
      </c>
      <c r="H11" s="11">
        <f t="shared" ref="H11" si="5">C11-B11</f>
        <v>2.548000000000008</v>
      </c>
      <c r="I11" s="31">
        <f t="shared" ref="I11" si="6">D11-C11</f>
        <v>-0.56400000000001871</v>
      </c>
      <c r="J11" s="11">
        <f t="shared" ref="J11" si="7">E11-D11</f>
        <v>0.49200000000002042</v>
      </c>
      <c r="K11" s="11">
        <f t="shared" ref="K11" si="8">F11-E11</f>
        <v>0.8439999999999781</v>
      </c>
      <c r="L11" s="31">
        <f t="shared" si="4"/>
        <v>1.3359999999999985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27.571999999999953</v>
      </c>
      <c r="C13" s="31">
        <f>'Ind T1'!C8</f>
        <v>29.580999999999985</v>
      </c>
      <c r="D13" s="31">
        <f>'Ind T1'!D8</f>
        <v>28.742000000000001</v>
      </c>
      <c r="E13" s="31">
        <f>'Ind T1'!E8</f>
        <v>27.90899999999997</v>
      </c>
      <c r="F13" s="31">
        <f>'Ind T1'!F8</f>
        <v>25.022000000000059</v>
      </c>
      <c r="H13" s="31">
        <f t="shared" si="0"/>
        <v>2.0090000000000323</v>
      </c>
      <c r="I13" s="31">
        <f t="shared" si="1"/>
        <v>-0.83899999999998442</v>
      </c>
      <c r="J13" s="31">
        <f t="shared" si="2"/>
        <v>-0.83300000000003038</v>
      </c>
      <c r="K13" s="31">
        <f t="shared" si="3"/>
        <v>-2.8869999999999116</v>
      </c>
      <c r="L13" s="31">
        <f t="shared" si="4"/>
        <v>-3.719999999999942</v>
      </c>
    </row>
    <row r="14" spans="1:12" x14ac:dyDescent="0.2">
      <c r="A14" t="str">
        <f>'Ind T2'!A7</f>
        <v>Food drink and tobacco</v>
      </c>
      <c r="B14" s="32">
        <f>'Ind T2'!B7</f>
        <v>3.5169999999999972</v>
      </c>
      <c r="C14" s="32">
        <f>'Ind T2'!C7</f>
        <v>3.5469999999999882</v>
      </c>
      <c r="D14" s="32">
        <f>'Ind T2'!D7</f>
        <v>3.5340000000000091</v>
      </c>
      <c r="E14" s="32">
        <f>'Ind T2'!E7</f>
        <v>3.8539999999999952</v>
      </c>
      <c r="F14" s="32">
        <f>'Ind T2'!F7</f>
        <v>4.2370000000000116</v>
      </c>
      <c r="H14" s="11">
        <f t="shared" si="0"/>
        <v>2.9999999999990923E-2</v>
      </c>
      <c r="I14" s="31">
        <f t="shared" si="1"/>
        <v>-1.2999999999979028E-2</v>
      </c>
      <c r="J14" s="11">
        <f t="shared" si="2"/>
        <v>0.31999999999998607</v>
      </c>
      <c r="K14" s="11">
        <f t="shared" si="3"/>
        <v>0.38300000000001644</v>
      </c>
      <c r="L14" s="31">
        <f t="shared" si="4"/>
        <v>0.70300000000000251</v>
      </c>
    </row>
    <row r="15" spans="1:12" x14ac:dyDescent="0.2">
      <c r="A15" t="str">
        <f>'Ind T2'!A8</f>
        <v>Engineering</v>
      </c>
      <c r="B15" s="32">
        <f>'Ind T2'!B8</f>
        <v>4.4609999999999914</v>
      </c>
      <c r="C15" s="32">
        <f>'Ind T2'!C8</f>
        <v>5.4809999999999937</v>
      </c>
      <c r="D15" s="32">
        <f>'Ind T2'!D8</f>
        <v>5.2860000000000023</v>
      </c>
      <c r="E15" s="32">
        <f>'Ind T2'!E8</f>
        <v>5.1529999999999898</v>
      </c>
      <c r="F15" s="32">
        <f>'Ind T2'!F8</f>
        <v>3.9220000000000059</v>
      </c>
      <c r="H15" s="11">
        <f t="shared" si="0"/>
        <v>1.0200000000000022</v>
      </c>
      <c r="I15" s="31">
        <f t="shared" si="1"/>
        <v>-0.1949999999999914</v>
      </c>
      <c r="J15" s="11">
        <f t="shared" si="2"/>
        <v>-0.13300000000001244</v>
      </c>
      <c r="K15" s="11">
        <f t="shared" si="3"/>
        <v>-1.2309999999999839</v>
      </c>
      <c r="L15" s="31">
        <f t="shared" si="4"/>
        <v>-1.3639999999999963</v>
      </c>
    </row>
    <row r="16" spans="1:12" x14ac:dyDescent="0.2">
      <c r="A16" t="str">
        <f>'Ind T2'!A9</f>
        <v>Rest of manufacturing</v>
      </c>
      <c r="B16" s="32">
        <f>'Ind T2'!B9</f>
        <v>19.593999999999966</v>
      </c>
      <c r="C16" s="32">
        <f>'Ind T2'!C9</f>
        <v>20.553000000000004</v>
      </c>
      <c r="D16" s="32">
        <f>'Ind T2'!D9</f>
        <v>19.92199999999999</v>
      </c>
      <c r="E16" s="32">
        <f>'Ind T2'!E9</f>
        <v>18.901999999999983</v>
      </c>
      <c r="F16" s="32">
        <f>'Ind T2'!F9</f>
        <v>16.863000000000042</v>
      </c>
      <c r="H16" s="11">
        <f t="shared" si="0"/>
        <v>0.95900000000003871</v>
      </c>
      <c r="I16" s="31">
        <f t="shared" si="1"/>
        <v>-0.63100000000001444</v>
      </c>
      <c r="J16" s="11">
        <f t="shared" si="2"/>
        <v>-1.0200000000000067</v>
      </c>
      <c r="K16" s="11">
        <f t="shared" si="3"/>
        <v>-2.0389999999999411</v>
      </c>
      <c r="L16" s="31">
        <f t="shared" si="4"/>
        <v>-3.0589999999999478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26.946000000000087</v>
      </c>
      <c r="C18" s="31">
        <f>'Ind T1'!C9</f>
        <v>32.304000000000009</v>
      </c>
      <c r="D18" s="31">
        <f>'Ind T1'!D9</f>
        <v>33.222999999999935</v>
      </c>
      <c r="E18" s="31">
        <f>'Ind T1'!E9</f>
        <v>35.34000000000011</v>
      </c>
      <c r="F18" s="31">
        <f>'Ind T1'!F9</f>
        <v>38.020000000000017</v>
      </c>
      <c r="H18" s="31">
        <f t="shared" si="0"/>
        <v>5.3579999999999224</v>
      </c>
      <c r="I18" s="31">
        <f t="shared" si="1"/>
        <v>0.91899999999992588</v>
      </c>
      <c r="J18" s="31">
        <f t="shared" si="2"/>
        <v>2.117000000000175</v>
      </c>
      <c r="K18" s="31">
        <f t="shared" si="3"/>
        <v>2.6799999999999073</v>
      </c>
      <c r="L18" s="31">
        <f t="shared" si="4"/>
        <v>4.7970000000000823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138.27799999999993</v>
      </c>
      <c r="C20" s="31">
        <f>'Ind T1'!C10</f>
        <v>148.10399999999998</v>
      </c>
      <c r="D20" s="31">
        <f>'Ind T1'!D10</f>
        <v>144.75199999999967</v>
      </c>
      <c r="E20" s="31">
        <f>'Ind T1'!E10</f>
        <v>148.30799999999994</v>
      </c>
      <c r="F20" s="31">
        <f>'Ind T1'!F10</f>
        <v>153.70799999999986</v>
      </c>
      <c r="H20" s="31">
        <f t="shared" si="0"/>
        <v>9.8260000000000502</v>
      </c>
      <c r="I20" s="31">
        <f t="shared" si="1"/>
        <v>-3.3520000000003165</v>
      </c>
      <c r="J20" s="31">
        <f t="shared" si="2"/>
        <v>3.5560000000002674</v>
      </c>
      <c r="K20" s="31">
        <f t="shared" si="3"/>
        <v>5.3999999999999204</v>
      </c>
      <c r="L20" s="31">
        <f t="shared" si="4"/>
        <v>8.9560000000001878</v>
      </c>
    </row>
    <row r="21" spans="1:12" x14ac:dyDescent="0.2">
      <c r="A21" s="10" t="str">
        <f>'Ind T2'!A13</f>
        <v>Wholesale and retail trade</v>
      </c>
      <c r="B21" s="32">
        <f>'Ind T2'!B13</f>
        <v>83.892999999999887</v>
      </c>
      <c r="C21" s="32">
        <f>'Ind T2'!C13</f>
        <v>87.673999999999992</v>
      </c>
      <c r="D21" s="32">
        <f>'Ind T2'!D13</f>
        <v>89.086999999999804</v>
      </c>
      <c r="E21" s="32">
        <f>'Ind T2'!E13</f>
        <v>89.972999999999999</v>
      </c>
      <c r="F21" s="32">
        <f>'Ind T2'!F13</f>
        <v>91.163999999999902</v>
      </c>
      <c r="H21" s="11">
        <f t="shared" si="0"/>
        <v>3.7810000000001054</v>
      </c>
      <c r="I21" s="31">
        <f t="shared" si="1"/>
        <v>1.412999999999812</v>
      </c>
      <c r="J21" s="11">
        <f t="shared" si="2"/>
        <v>0.88600000000019463</v>
      </c>
      <c r="K21" s="11">
        <f t="shared" si="3"/>
        <v>1.190999999999903</v>
      </c>
      <c r="L21" s="31">
        <f t="shared" si="4"/>
        <v>2.0770000000000977</v>
      </c>
    </row>
    <row r="22" spans="1:12" x14ac:dyDescent="0.2">
      <c r="A22" s="10" t="str">
        <f>'Ind T2'!A14</f>
        <v>Transport and storage</v>
      </c>
      <c r="B22" s="32">
        <f>'Ind T2'!B14</f>
        <v>24.479999999999986</v>
      </c>
      <c r="C22" s="32">
        <f>'Ind T2'!C14</f>
        <v>25.292999999999935</v>
      </c>
      <c r="D22" s="32">
        <f>'Ind T2'!D14</f>
        <v>22.779999999999948</v>
      </c>
      <c r="E22" s="32">
        <f>'Ind T2'!E14</f>
        <v>23.957999999999924</v>
      </c>
      <c r="F22" s="32">
        <f>'Ind T2'!F14</f>
        <v>24.349999999999948</v>
      </c>
      <c r="H22" s="11">
        <f t="shared" si="0"/>
        <v>0.8129999999999491</v>
      </c>
      <c r="I22" s="31">
        <f t="shared" si="1"/>
        <v>-2.5129999999999875</v>
      </c>
      <c r="J22" s="11">
        <f t="shared" si="2"/>
        <v>1.177999999999976</v>
      </c>
      <c r="K22" s="11">
        <f t="shared" si="3"/>
        <v>0.39200000000002433</v>
      </c>
      <c r="L22" s="31">
        <f t="shared" si="4"/>
        <v>1.5700000000000003</v>
      </c>
    </row>
    <row r="23" spans="1:12" x14ac:dyDescent="0.2">
      <c r="A23" s="10" t="str">
        <f>'Ind T2'!A15</f>
        <v>Accommodation and food</v>
      </c>
      <c r="B23" s="32">
        <f>'Ind T2'!B15</f>
        <v>29.905000000000051</v>
      </c>
      <c r="C23" s="32">
        <f>'Ind T2'!C15</f>
        <v>35.137000000000057</v>
      </c>
      <c r="D23" s="32">
        <f>'Ind T2'!D15</f>
        <v>32.884999999999906</v>
      </c>
      <c r="E23" s="32">
        <f>'Ind T2'!E15</f>
        <v>34.376999999999995</v>
      </c>
      <c r="F23" s="32">
        <f>'Ind T2'!F15</f>
        <v>38.194000000000003</v>
      </c>
      <c r="H23" s="11">
        <f t="shared" si="0"/>
        <v>5.2320000000000064</v>
      </c>
      <c r="I23" s="31">
        <f t="shared" si="1"/>
        <v>-2.2520000000001517</v>
      </c>
      <c r="J23" s="11">
        <f t="shared" si="2"/>
        <v>1.4920000000000897</v>
      </c>
      <c r="K23" s="11">
        <f t="shared" si="3"/>
        <v>3.8170000000000073</v>
      </c>
      <c r="L23" s="31">
        <f t="shared" si="4"/>
        <v>5.309000000000097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237.21999999999994</v>
      </c>
      <c r="C25" s="31">
        <f>'Ind T1'!C11</f>
        <v>253.46900000000014</v>
      </c>
      <c r="D25" s="31">
        <f>'Ind T1'!D11</f>
        <v>244.32400000000013</v>
      </c>
      <c r="E25" s="31">
        <f>'Ind T1'!E11</f>
        <v>256.84999999999985</v>
      </c>
      <c r="F25" s="31">
        <f>'Ind T1'!F11</f>
        <v>275.69500000000011</v>
      </c>
      <c r="H25" s="31">
        <f t="shared" si="0"/>
        <v>16.249000000000194</v>
      </c>
      <c r="I25" s="31">
        <f t="shared" si="1"/>
        <v>-9.1450000000000102</v>
      </c>
      <c r="J25" s="31">
        <f t="shared" si="2"/>
        <v>12.525999999999726</v>
      </c>
      <c r="K25" s="31">
        <f t="shared" si="3"/>
        <v>18.845000000000255</v>
      </c>
      <c r="L25" s="31">
        <f t="shared" si="4"/>
        <v>31.370999999999981</v>
      </c>
    </row>
    <row r="26" spans="1:12" x14ac:dyDescent="0.2">
      <c r="A26" s="10" t="str">
        <f>'Ind T2'!A16</f>
        <v>Media</v>
      </c>
      <c r="B26" s="11">
        <f>'Ind T2'!B16</f>
        <v>5.0479999999999974</v>
      </c>
      <c r="C26" s="11">
        <f>'Ind T2'!C16</f>
        <v>3.8590000000000066</v>
      </c>
      <c r="D26" s="11">
        <f>'Ind T2'!D16</f>
        <v>4.2440000000000007</v>
      </c>
      <c r="E26" s="11">
        <f>'Ind T2'!E16</f>
        <v>4.1029999999999962</v>
      </c>
      <c r="F26" s="11">
        <f>'Ind T2'!F16</f>
        <v>4.0140000000000038</v>
      </c>
      <c r="H26" s="11">
        <f t="shared" si="0"/>
        <v>-1.1889999999999907</v>
      </c>
      <c r="I26" s="31">
        <f t="shared" si="1"/>
        <v>0.38499999999999401</v>
      </c>
      <c r="J26" s="11">
        <f t="shared" si="2"/>
        <v>-0.14100000000000446</v>
      </c>
      <c r="K26" s="11">
        <f t="shared" si="3"/>
        <v>-8.8999999999992419E-2</v>
      </c>
      <c r="L26" s="31">
        <f t="shared" si="4"/>
        <v>-0.22999999999999687</v>
      </c>
    </row>
    <row r="27" spans="1:12" x14ac:dyDescent="0.2">
      <c r="A27" s="10" t="str">
        <f>'Ind T2'!A17</f>
        <v>Information technology</v>
      </c>
      <c r="B27" s="11">
        <f>'Ind T2'!B17</f>
        <v>69.325999999999979</v>
      </c>
      <c r="C27" s="11">
        <f>'Ind T2'!C17</f>
        <v>70.161000000000072</v>
      </c>
      <c r="D27" s="11">
        <f>'Ind T2'!D17</f>
        <v>71.492000000000033</v>
      </c>
      <c r="E27" s="11">
        <f>'Ind T2'!E17</f>
        <v>77.727000000000075</v>
      </c>
      <c r="F27" s="11">
        <f>'Ind T2'!F17</f>
        <v>85.251000000000076</v>
      </c>
      <c r="H27" s="11">
        <f t="shared" si="0"/>
        <v>0.83500000000009322</v>
      </c>
      <c r="I27" s="31">
        <f t="shared" si="1"/>
        <v>1.3309999999999604</v>
      </c>
      <c r="J27" s="11">
        <f t="shared" si="2"/>
        <v>6.2350000000000421</v>
      </c>
      <c r="K27" s="11">
        <f t="shared" si="3"/>
        <v>7.5240000000000009</v>
      </c>
      <c r="L27" s="31">
        <f t="shared" si="4"/>
        <v>13.759000000000043</v>
      </c>
    </row>
    <row r="28" spans="1:12" x14ac:dyDescent="0.2">
      <c r="A28" s="10" t="str">
        <f>'Ind T2'!A18</f>
        <v>Finance and insurance</v>
      </c>
      <c r="B28" s="11">
        <f>'Ind T2'!B18</f>
        <v>10.889000000000006</v>
      </c>
      <c r="C28" s="11">
        <f>'Ind T2'!C18</f>
        <v>10.942000000000037</v>
      </c>
      <c r="D28" s="11">
        <f>'Ind T2'!D18</f>
        <v>11.069000000000049</v>
      </c>
      <c r="E28" s="11">
        <f>'Ind T2'!E18</f>
        <v>10.690999999999992</v>
      </c>
      <c r="F28" s="11">
        <f>'Ind T2'!F18</f>
        <v>9.6159999999999943</v>
      </c>
      <c r="H28" s="11">
        <f t="shared" si="0"/>
        <v>5.3000000000031022E-2</v>
      </c>
      <c r="I28" s="31">
        <f t="shared" si="1"/>
        <v>0.12700000000001133</v>
      </c>
      <c r="J28" s="11">
        <f t="shared" si="2"/>
        <v>-0.37800000000005696</v>
      </c>
      <c r="K28" s="11">
        <f t="shared" si="3"/>
        <v>-1.0749999999999975</v>
      </c>
      <c r="L28" s="31">
        <f t="shared" si="4"/>
        <v>-1.4530000000000545</v>
      </c>
    </row>
    <row r="29" spans="1:12" x14ac:dyDescent="0.2">
      <c r="A29" s="10" t="str">
        <f>'Ind T2'!A19</f>
        <v>Real estate</v>
      </c>
      <c r="B29" s="11">
        <f>'Ind T2'!B19</f>
        <v>8.7640000000000082</v>
      </c>
      <c r="C29" s="11">
        <f>'Ind T2'!C19</f>
        <v>7.7539999999999987</v>
      </c>
      <c r="D29" s="11">
        <f>'Ind T2'!D19</f>
        <v>9.31</v>
      </c>
      <c r="E29" s="11">
        <f>'Ind T2'!E19</f>
        <v>9.261000000000001</v>
      </c>
      <c r="F29" s="11">
        <f>'Ind T2'!F19</f>
        <v>10.377000000000002</v>
      </c>
      <c r="H29" s="11">
        <f t="shared" ref="H29:H31" si="9">C29-B29</f>
        <v>-1.0100000000000096</v>
      </c>
      <c r="I29" s="31">
        <f t="shared" ref="I29:I31" si="10">D29-C29</f>
        <v>1.5560000000000018</v>
      </c>
      <c r="J29" s="11">
        <f t="shared" ref="J29:J31" si="11">E29-D29</f>
        <v>-4.8999999999999488E-2</v>
      </c>
      <c r="K29" s="11">
        <f t="shared" ref="K29:K31" si="12">F29-E29</f>
        <v>1.1160000000000014</v>
      </c>
      <c r="L29" s="31">
        <f t="shared" si="4"/>
        <v>1.0670000000000019</v>
      </c>
    </row>
    <row r="30" spans="1:12" x14ac:dyDescent="0.2">
      <c r="A30" s="10" t="str">
        <f>'Ind T2'!A20</f>
        <v>Professional services</v>
      </c>
      <c r="B30" s="11">
        <f>'Ind T2'!B20</f>
        <v>63.996000000000031</v>
      </c>
      <c r="C30" s="11">
        <f>'Ind T2'!C20</f>
        <v>70.232999999999947</v>
      </c>
      <c r="D30" s="11">
        <f>'Ind T2'!D20</f>
        <v>64.929000000000002</v>
      </c>
      <c r="E30" s="11">
        <f>'Ind T2'!E20</f>
        <v>68.673999999999893</v>
      </c>
      <c r="F30" s="11">
        <f>'Ind T2'!F20</f>
        <v>73.770000000000152</v>
      </c>
      <c r="H30" s="11">
        <f t="shared" si="9"/>
        <v>6.2369999999999166</v>
      </c>
      <c r="I30" s="31">
        <f t="shared" si="10"/>
        <v>-5.3039999999999452</v>
      </c>
      <c r="J30" s="11">
        <f t="shared" si="11"/>
        <v>3.7449999999998909</v>
      </c>
      <c r="K30" s="11">
        <f t="shared" si="12"/>
        <v>5.0960000000002594</v>
      </c>
      <c r="L30" s="31">
        <f t="shared" si="4"/>
        <v>8.8410000000001503</v>
      </c>
    </row>
    <row r="31" spans="1:12" x14ac:dyDescent="0.2">
      <c r="A31" s="10" t="str">
        <f>'Ind T2'!A21</f>
        <v>Support services</v>
      </c>
      <c r="B31" s="11">
        <f>'Ind T2'!B21</f>
        <v>43.646999999999871</v>
      </c>
      <c r="C31" s="11">
        <f>'Ind T2'!C21</f>
        <v>57.646000000000051</v>
      </c>
      <c r="D31" s="11">
        <f>'Ind T2'!D21</f>
        <v>51.222000000000023</v>
      </c>
      <c r="E31" s="11">
        <f>'Ind T2'!E21</f>
        <v>53.541999999999931</v>
      </c>
      <c r="F31" s="11">
        <f>'Ind T2'!F21</f>
        <v>58.121999999999908</v>
      </c>
      <c r="H31" s="11">
        <f t="shared" si="9"/>
        <v>13.99900000000018</v>
      </c>
      <c r="I31" s="31">
        <f t="shared" si="10"/>
        <v>-6.4240000000000279</v>
      </c>
      <c r="J31" s="11">
        <f t="shared" si="11"/>
        <v>2.3199999999999079</v>
      </c>
      <c r="K31" s="11">
        <f t="shared" si="12"/>
        <v>4.579999999999977</v>
      </c>
      <c r="L31" s="31">
        <f t="shared" si="4"/>
        <v>6.8999999999998849</v>
      </c>
    </row>
    <row r="32" spans="1:12" x14ac:dyDescent="0.2">
      <c r="A32" s="10" t="str">
        <f>'Ind T2'!A25</f>
        <v>Arts and entertainment</v>
      </c>
      <c r="B32" s="11">
        <f>'Ind T2'!B25</f>
        <v>16.378000000000053</v>
      </c>
      <c r="C32" s="11">
        <f>'Ind T2'!C25</f>
        <v>15.499999999999991</v>
      </c>
      <c r="D32" s="11">
        <f>'Ind T2'!D25</f>
        <v>15.238</v>
      </c>
      <c r="E32" s="11">
        <f>'Ind T2'!E25</f>
        <v>16.740999999999978</v>
      </c>
      <c r="F32" s="11">
        <f>'Ind T2'!F25</f>
        <v>18.560999999999986</v>
      </c>
      <c r="H32" s="11">
        <f t="shared" ref="H32" si="13">C32-B32</f>
        <v>-0.87800000000006229</v>
      </c>
      <c r="I32" s="31">
        <f t="shared" ref="I32:I33" si="14">D32-C32</f>
        <v>-0.26199999999999157</v>
      </c>
      <c r="J32" s="11">
        <f t="shared" ref="J32:J33" si="15">E32-D32</f>
        <v>1.5029999999999788</v>
      </c>
      <c r="K32" s="11">
        <f t="shared" ref="K32:K33" si="16">F32-E32</f>
        <v>1.8200000000000074</v>
      </c>
      <c r="L32" s="31">
        <f t="shared" si="4"/>
        <v>3.3229999999999862</v>
      </c>
    </row>
    <row r="33" spans="1:12" x14ac:dyDescent="0.2">
      <c r="A33" s="10" t="str">
        <f>'Ind T2'!A26</f>
        <v>Other services</v>
      </c>
      <c r="B33" s="11">
        <f>'Ind T2'!B26</f>
        <v>19.171999999999986</v>
      </c>
      <c r="C33" s="11">
        <f>'Ind T2'!C26</f>
        <v>17.374000000000027</v>
      </c>
      <c r="D33" s="11">
        <f>'Ind T2'!D26</f>
        <v>16.819999999999986</v>
      </c>
      <c r="E33" s="11">
        <f>'Ind T2'!E26</f>
        <v>16.111000000000011</v>
      </c>
      <c r="F33" s="11">
        <f>'Ind T2'!F26</f>
        <v>15.983999999999984</v>
      </c>
      <c r="H33" s="11">
        <f>C33-B33</f>
        <v>-1.7979999999999592</v>
      </c>
      <c r="I33" s="31">
        <f t="shared" si="14"/>
        <v>-0.55400000000004113</v>
      </c>
      <c r="J33" s="11">
        <f t="shared" si="15"/>
        <v>-0.70899999999997476</v>
      </c>
      <c r="K33" s="11">
        <f t="shared" si="16"/>
        <v>-0.12700000000002731</v>
      </c>
      <c r="L33" s="31">
        <f t="shared" si="4"/>
        <v>-0.83600000000000207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113.28800000000004</v>
      </c>
      <c r="C35" s="31">
        <f>'Ind T1'!C12</f>
        <v>117.82699999999997</v>
      </c>
      <c r="D35" s="31">
        <f>'Ind T1'!D12</f>
        <v>115.739</v>
      </c>
      <c r="E35" s="31">
        <f>'Ind T1'!E12</f>
        <v>118.17500000000001</v>
      </c>
      <c r="F35" s="31">
        <f>'Ind T1'!F12</f>
        <v>120.08299999999991</v>
      </c>
      <c r="H35" s="31">
        <f t="shared" si="0"/>
        <v>4.5389999999999304</v>
      </c>
      <c r="I35" s="31">
        <f t="shared" si="1"/>
        <v>-2.0879999999999654</v>
      </c>
      <c r="J35" s="31">
        <f t="shared" si="2"/>
        <v>2.436000000000007</v>
      </c>
      <c r="K35" s="31">
        <f t="shared" si="3"/>
        <v>1.9079999999999018</v>
      </c>
      <c r="L35" s="31">
        <f t="shared" si="4"/>
        <v>4.3439999999999088</v>
      </c>
    </row>
    <row r="36" spans="1:12" x14ac:dyDescent="0.2">
      <c r="A36" s="10" t="str">
        <f>'Ind T2'!A22</f>
        <v>Public admin. and defence</v>
      </c>
      <c r="B36" s="32">
        <f>'Ind T2'!B22</f>
        <v>16.752000000000013</v>
      </c>
      <c r="C36" s="32">
        <f>'Ind T2'!C22</f>
        <v>14.27500000000005</v>
      </c>
      <c r="D36" s="32">
        <f>'Ind T2'!D22</f>
        <v>14.543999999999974</v>
      </c>
      <c r="E36" s="32">
        <f>'Ind T2'!E22</f>
        <v>15.201000000000011</v>
      </c>
      <c r="F36" s="32">
        <f>'Ind T2'!F22</f>
        <v>14.920000000000011</v>
      </c>
      <c r="H36" s="11">
        <f t="shared" si="0"/>
        <v>-2.476999999999963</v>
      </c>
      <c r="I36" s="31">
        <f t="shared" si="1"/>
        <v>0.26899999999992374</v>
      </c>
      <c r="J36" s="11">
        <f t="shared" si="2"/>
        <v>0.65700000000003733</v>
      </c>
      <c r="K36" s="11">
        <f t="shared" si="3"/>
        <v>-0.28100000000000058</v>
      </c>
      <c r="L36" s="31">
        <f t="shared" si="4"/>
        <v>0.37600000000003675</v>
      </c>
    </row>
    <row r="37" spans="1:12" x14ac:dyDescent="0.2">
      <c r="A37" s="10" t="str">
        <f>'Ind T2'!A23</f>
        <v>Education</v>
      </c>
      <c r="B37" s="32">
        <f>'Ind T2'!B23</f>
        <v>48.921999999999983</v>
      </c>
      <c r="C37" s="32">
        <f>'Ind T2'!C23</f>
        <v>50.999999999999893</v>
      </c>
      <c r="D37" s="32">
        <f>'Ind T2'!D23</f>
        <v>49.099000000000039</v>
      </c>
      <c r="E37" s="32">
        <f>'Ind T2'!E23</f>
        <v>48.762999999999977</v>
      </c>
      <c r="F37" s="32">
        <f>'Ind T2'!F23</f>
        <v>50.139999999999951</v>
      </c>
      <c r="H37" s="11">
        <f t="shared" si="0"/>
        <v>2.0779999999999106</v>
      </c>
      <c r="I37" s="31">
        <f t="shared" si="1"/>
        <v>-1.9009999999998541</v>
      </c>
      <c r="J37" s="11">
        <f t="shared" si="2"/>
        <v>-0.33600000000006247</v>
      </c>
      <c r="K37" s="11">
        <f t="shared" si="3"/>
        <v>1.376999999999974</v>
      </c>
      <c r="L37" s="31">
        <f t="shared" si="4"/>
        <v>1.0409999999999116</v>
      </c>
    </row>
    <row r="38" spans="1:12" x14ac:dyDescent="0.2">
      <c r="A38" s="10" t="str">
        <f>'Ind T2'!A24</f>
        <v>Health and social work</v>
      </c>
      <c r="B38" s="32">
        <f>'Ind T2'!B24</f>
        <v>47.61400000000004</v>
      </c>
      <c r="C38" s="32">
        <f>'Ind T2'!C24</f>
        <v>52.552000000000021</v>
      </c>
      <c r="D38" s="32">
        <f>'Ind T2'!D24</f>
        <v>52.095999999999989</v>
      </c>
      <c r="E38" s="32">
        <f>'Ind T2'!E24</f>
        <v>54.21100000000002</v>
      </c>
      <c r="F38" s="32">
        <f>'Ind T2'!F24</f>
        <v>55.022999999999961</v>
      </c>
      <c r="H38" s="11">
        <f t="shared" si="0"/>
        <v>4.9379999999999811</v>
      </c>
      <c r="I38" s="31">
        <f t="shared" si="1"/>
        <v>-0.45600000000003149</v>
      </c>
      <c r="J38" s="11">
        <f t="shared" si="2"/>
        <v>2.1150000000000304</v>
      </c>
      <c r="K38" s="11">
        <f t="shared" si="3"/>
        <v>0.81199999999994077</v>
      </c>
      <c r="L38" s="31">
        <f t="shared" si="4"/>
        <v>2.9269999999999712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554.29899999999998</v>
      </c>
      <c r="C40" s="33">
        <f>'Ind T1'!C14</f>
        <v>595.88100000000009</v>
      </c>
      <c r="D40" s="33">
        <f>'Ind T1'!D14</f>
        <v>580.88099999999974</v>
      </c>
      <c r="E40" s="33">
        <f>'Ind T1'!E14</f>
        <v>601.08499999999981</v>
      </c>
      <c r="F40" s="33">
        <f>'Ind T1'!F14</f>
        <v>627.94699999999989</v>
      </c>
      <c r="G40" s="24"/>
      <c r="H40" s="34">
        <f t="shared" si="0"/>
        <v>41.582000000000107</v>
      </c>
      <c r="I40" s="34">
        <f>D40-C40</f>
        <v>-15.000000000000341</v>
      </c>
      <c r="J40" s="34">
        <f>E40-D40</f>
        <v>20.204000000000065</v>
      </c>
      <c r="K40" s="34">
        <f>F40-E40</f>
        <v>26.86200000000008</v>
      </c>
      <c r="L40" s="205">
        <f t="shared" si="4"/>
        <v>47.066000000000145</v>
      </c>
    </row>
    <row r="44" spans="1:12" ht="15.75" x14ac:dyDescent="0.25">
      <c r="A44" s="19" t="str">
        <f>CONCATENATE(A1," (Continued)")</f>
        <v>Industry Table 4  Employment by Industry Group in Sector (SIC 2007), 2015-2035, Thames Valley Berkshire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7.3395215739425979</v>
      </c>
      <c r="C50" s="44">
        <f t="shared" ref="B50:E54" si="17">IF(AND(D$5-C$5 &lt;&gt; 0,C7&lt;&gt;0,D7&lt;&gt;0),(EXP(LN(D7/C7)/(D$5-C$5))-1)*100,0)</f>
        <v>-3.3913400931762316</v>
      </c>
      <c r="D50" s="44">
        <f t="shared" si="17"/>
        <v>0.56377944271217562</v>
      </c>
      <c r="E50" s="44">
        <f t="shared" si="17"/>
        <v>0.6143292151984836</v>
      </c>
      <c r="F50" s="44">
        <f>IF(AND(F$5-D$5 &lt;&gt; 0,D7&lt;&gt;0,F7&lt;&gt;0),(EXP(LN(F7/D7)/(F$5-D$5))-1)*100,0)</f>
        <v>0.59747646838457236</v>
      </c>
      <c r="H50" s="44">
        <f>(B7/B$40)*100</f>
        <v>1.9835864758911685</v>
      </c>
      <c r="I50" s="44">
        <f>(C7/C$40)*100</f>
        <v>2.4494823630892766</v>
      </c>
      <c r="J50" s="44">
        <f>(D7/D$40)*100</f>
        <v>2.4275195780202856</v>
      </c>
      <c r="K50" s="44">
        <f>(E7/E$40)*100</f>
        <v>2.412803513646161</v>
      </c>
      <c r="L50" s="44">
        <f>(F7/F$40)*100</f>
        <v>2.4554620055514222</v>
      </c>
    </row>
    <row r="51" spans="1:12" x14ac:dyDescent="0.2">
      <c r="A51" t="str">
        <f>A8</f>
        <v>Agriculture</v>
      </c>
      <c r="B51" s="40">
        <f t="shared" si="17"/>
        <v>7.5570526519697978</v>
      </c>
      <c r="C51" s="44">
        <f t="shared" si="17"/>
        <v>-23.139499849352198</v>
      </c>
      <c r="D51" s="40">
        <f t="shared" si="17"/>
        <v>0.71872014075586854</v>
      </c>
      <c r="E51" s="40">
        <f t="shared" si="17"/>
        <v>0.29116288052011274</v>
      </c>
      <c r="F51" s="44">
        <f t="shared" ref="F51:F83" si="18">IF(AND(F$5-D$5 &lt;&gt; 0,D8&lt;&gt;0,F8&lt;&gt;0),(EXP(LN(F8/D8)/(F$5-D$5))-1)*100,0)</f>
        <v>0.43347991835949173</v>
      </c>
      <c r="H51" s="40">
        <f t="shared" ref="H51:L54" si="19">(B8/B$7)*100</f>
        <v>22.555707139608927</v>
      </c>
      <c r="I51" s="40">
        <f t="shared" si="19"/>
        <v>22.739106604549207</v>
      </c>
      <c r="J51" s="40">
        <f t="shared" si="19"/>
        <v>18.090915537905133</v>
      </c>
      <c r="K51" s="40">
        <f t="shared" si="19"/>
        <v>18.230710887402566</v>
      </c>
      <c r="L51" s="40">
        <f t="shared" si="19"/>
        <v>17.653544328425973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-26.444828432882939</v>
      </c>
      <c r="C52" s="44">
        <f t="shared" si="17"/>
        <v>-17.015706806282573</v>
      </c>
      <c r="D52" s="40">
        <f t="shared" si="17"/>
        <v>-3.087007116938667</v>
      </c>
      <c r="E52" s="40">
        <f t="shared" si="17"/>
        <v>-1.5843264958878889</v>
      </c>
      <c r="F52" s="44">
        <f t="shared" si="18"/>
        <v>-2.087791217024193</v>
      </c>
      <c r="H52" s="40">
        <f t="shared" si="19"/>
        <v>11.86903137789905</v>
      </c>
      <c r="I52" s="40">
        <f t="shared" si="19"/>
        <v>2.6171553850369915</v>
      </c>
      <c r="J52" s="40">
        <f t="shared" si="19"/>
        <v>2.2480675129423444</v>
      </c>
      <c r="K52" s="40">
        <f t="shared" si="19"/>
        <v>1.8685789147072978</v>
      </c>
      <c r="L52" s="40">
        <f t="shared" si="19"/>
        <v>1.4981516311044809</v>
      </c>
    </row>
    <row r="53" spans="1:12" x14ac:dyDescent="0.2">
      <c r="A53" t="str">
        <f>A10</f>
        <v>Electricity and gas</v>
      </c>
      <c r="B53" s="40">
        <f t="shared" si="17"/>
        <v>9.5610260458519392</v>
      </c>
      <c r="C53" s="44">
        <f t="shared" si="17"/>
        <v>24.273412271259854</v>
      </c>
      <c r="D53" s="40">
        <f t="shared" si="17"/>
        <v>-0.60049925513578906</v>
      </c>
      <c r="E53" s="40">
        <f t="shared" si="17"/>
        <v>7.5618086719719813E-2</v>
      </c>
      <c r="F53" s="44">
        <f t="shared" si="18"/>
        <v>-0.15026381779212894</v>
      </c>
      <c r="H53" s="40">
        <f t="shared" si="19"/>
        <v>23.456116416552899</v>
      </c>
      <c r="I53" s="40">
        <f t="shared" si="19"/>
        <v>25.459029871197547</v>
      </c>
      <c r="J53" s="40">
        <f t="shared" si="19"/>
        <v>32.749450393589171</v>
      </c>
      <c r="K53" s="40">
        <f t="shared" si="19"/>
        <v>30.897055781562479</v>
      </c>
      <c r="L53" s="40">
        <f t="shared" si="19"/>
        <v>29.282054607951242</v>
      </c>
    </row>
    <row r="54" spans="1:12" x14ac:dyDescent="0.2">
      <c r="A54" t="str">
        <f>A11</f>
        <v>Water and sewerage</v>
      </c>
      <c r="B54" s="40">
        <f t="shared" si="17"/>
        <v>11.582809741916211</v>
      </c>
      <c r="C54" s="44">
        <f t="shared" si="17"/>
        <v>-7.8562473882158752</v>
      </c>
      <c r="D54" s="40">
        <f t="shared" si="17"/>
        <v>1.4451511073750201</v>
      </c>
      <c r="E54" s="40">
        <f t="shared" si="17"/>
        <v>1.1284949319878557</v>
      </c>
      <c r="F54" s="44">
        <f t="shared" si="18"/>
        <v>1.2339370125804328</v>
      </c>
      <c r="H54" s="40">
        <f t="shared" si="19"/>
        <v>42.119145065939122</v>
      </c>
      <c r="I54" s="40">
        <f t="shared" si="19"/>
        <v>49.184708139216248</v>
      </c>
      <c r="J54" s="40">
        <f t="shared" si="19"/>
        <v>46.91156655556334</v>
      </c>
      <c r="K54" s="40">
        <f t="shared" si="19"/>
        <v>49.003654416327663</v>
      </c>
      <c r="L54" s="40">
        <f t="shared" si="19"/>
        <v>51.566249432518298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1.7738363293705373</v>
      </c>
      <c r="C56" s="44">
        <f t="shared" si="20"/>
        <v>-2.8362800446231851</v>
      </c>
      <c r="D56" s="44">
        <f t="shared" si="20"/>
        <v>-0.58647846517164703</v>
      </c>
      <c r="E56" s="44">
        <f t="shared" si="20"/>
        <v>-1.0859977948760147</v>
      </c>
      <c r="F56" s="44">
        <f t="shared" si="18"/>
        <v>-0.91977085578656137</v>
      </c>
      <c r="H56" s="44">
        <f>(B13/B$40)*100</f>
        <v>4.9742106696927024</v>
      </c>
      <c r="I56" s="44">
        <f>(C13/C$40)*100</f>
        <v>4.9642462169459982</v>
      </c>
      <c r="J56" s="44">
        <f>(D13/D$40)*100</f>
        <v>4.9480013978766761</v>
      </c>
      <c r="K56" s="44">
        <f>(E13/E$40)*100</f>
        <v>4.6431037207716015</v>
      </c>
      <c r="L56" s="44">
        <f>(F13/F$40)*100</f>
        <v>3.9847311954671434</v>
      </c>
    </row>
    <row r="57" spans="1:12" x14ac:dyDescent="0.2">
      <c r="A57" t="str">
        <f>A14</f>
        <v>Food drink and tobacco</v>
      </c>
      <c r="B57" s="40">
        <f t="shared" si="20"/>
        <v>0.2125711703345301</v>
      </c>
      <c r="C57" s="44">
        <f t="shared" si="20"/>
        <v>-0.36650690724496782</v>
      </c>
      <c r="D57" s="40">
        <f t="shared" si="20"/>
        <v>1.7487383978009641</v>
      </c>
      <c r="E57" s="40">
        <f t="shared" si="20"/>
        <v>0.95194142793986192</v>
      </c>
      <c r="F57" s="44">
        <f t="shared" si="18"/>
        <v>1.2168446896397178</v>
      </c>
      <c r="H57" s="40">
        <f t="shared" ref="H57:L59" si="21">(B14/B$13)*100</f>
        <v>12.755694182504001</v>
      </c>
      <c r="I57" s="40">
        <f t="shared" si="21"/>
        <v>11.990804908556134</v>
      </c>
      <c r="J57" s="40">
        <f t="shared" si="21"/>
        <v>12.29559529608242</v>
      </c>
      <c r="K57" s="40">
        <f t="shared" si="21"/>
        <v>13.809165502167756</v>
      </c>
      <c r="L57" s="40">
        <f t="shared" si="21"/>
        <v>16.933098872991774</v>
      </c>
    </row>
    <row r="58" spans="1:12" x14ac:dyDescent="0.2">
      <c r="A58" t="str">
        <f>A15</f>
        <v>Engineering</v>
      </c>
      <c r="B58" s="40">
        <f t="shared" si="20"/>
        <v>5.282671081240542</v>
      </c>
      <c r="C58" s="44">
        <f t="shared" si="20"/>
        <v>-3.5577449370551295</v>
      </c>
      <c r="D58" s="40">
        <f t="shared" si="20"/>
        <v>-0.50835839950477135</v>
      </c>
      <c r="E58" s="40">
        <f t="shared" si="20"/>
        <v>-2.6928518226724596</v>
      </c>
      <c r="F58" s="44">
        <f t="shared" si="18"/>
        <v>-1.9700693574493222</v>
      </c>
      <c r="H58" s="40">
        <f t="shared" si="21"/>
        <v>16.179457420571591</v>
      </c>
      <c r="I58" s="40">
        <f t="shared" si="21"/>
        <v>18.528785368986838</v>
      </c>
      <c r="J58" s="40">
        <f t="shared" si="21"/>
        <v>18.391204509080794</v>
      </c>
      <c r="K58" s="40">
        <f t="shared" si="21"/>
        <v>18.4635780572575</v>
      </c>
      <c r="L58" s="40">
        <f t="shared" si="21"/>
        <v>15.674206698105653</v>
      </c>
    </row>
    <row r="59" spans="1:12" x14ac:dyDescent="0.2">
      <c r="A59" t="str">
        <f>A16</f>
        <v>Rest of manufacturing</v>
      </c>
      <c r="B59" s="40">
        <f t="shared" si="20"/>
        <v>1.2017516683844098</v>
      </c>
      <c r="C59" s="44">
        <f t="shared" si="20"/>
        <v>-3.070111419257604</v>
      </c>
      <c r="D59" s="40">
        <f t="shared" si="20"/>
        <v>-1.045633090777065</v>
      </c>
      <c r="E59" s="40">
        <f t="shared" si="20"/>
        <v>-1.1349687164577738</v>
      </c>
      <c r="F59" s="44">
        <f t="shared" si="18"/>
        <v>-1.1051991394798399</v>
      </c>
      <c r="H59" s="40">
        <f t="shared" si="21"/>
        <v>71.064848396924418</v>
      </c>
      <c r="I59" s="40">
        <f t="shared" si="21"/>
        <v>69.48040972245704</v>
      </c>
      <c r="J59" s="40">
        <f t="shared" si="21"/>
        <v>69.313200194836782</v>
      </c>
      <c r="K59" s="40">
        <f t="shared" si="21"/>
        <v>67.727256440574735</v>
      </c>
      <c r="L59" s="40">
        <f t="shared" si="21"/>
        <v>67.392694428902573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4.6382575323190345</v>
      </c>
      <c r="C61" s="44">
        <f>IF(AND(D$5-C$5 &lt;&gt; 0,C18&lt;&gt;0,D18&lt;&gt;0),(EXP(LN(D18/C18)/(D$5-C$5))-1)*100,0)</f>
        <v>2.8448489351161621</v>
      </c>
      <c r="D61" s="44">
        <f>IF(AND(E$5-D$5 &lt;&gt; 0,D18&lt;&gt;0,E18&lt;&gt;0),(EXP(LN(E18/D18)/(E$5-D$5))-1)*100,0)</f>
        <v>1.2431245433309979</v>
      </c>
      <c r="E61" s="44">
        <f>IF(AND(F$5-E$5 &lt;&gt; 0,E18&lt;&gt;0,F18&lt;&gt;0),(EXP(LN(F18/E18)/(F$5-E$5))-1)*100,0)</f>
        <v>0.73364679927647725</v>
      </c>
      <c r="F61" s="44">
        <f t="shared" si="18"/>
        <v>0.9031872078078429</v>
      </c>
      <c r="H61" s="44">
        <f>(B18/B$40)*100</f>
        <v>4.8612752323204784</v>
      </c>
      <c r="I61" s="44">
        <f>(C18/C$40)*100</f>
        <v>5.4212166523181651</v>
      </c>
      <c r="J61" s="44">
        <f>(D18/D$40)*100</f>
        <v>5.7194158528166605</v>
      </c>
      <c r="K61" s="44">
        <f>(E18/E$40)*100</f>
        <v>5.8793681426088025</v>
      </c>
      <c r="L61" s="44">
        <f>(F18/F$40)*100</f>
        <v>6.0546511090904209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1.7310260253518006</v>
      </c>
      <c r="C63" s="44">
        <f t="shared" si="22"/>
        <v>-2.2632744557880335</v>
      </c>
      <c r="D63" s="44">
        <f t="shared" si="22"/>
        <v>0.48656508437094903</v>
      </c>
      <c r="E63" s="44">
        <f t="shared" si="22"/>
        <v>0.35827533966110714</v>
      </c>
      <c r="F63" s="44">
        <f t="shared" si="18"/>
        <v>0.40102037915705768</v>
      </c>
      <c r="H63" s="44">
        <f>(B20/B$40)*100</f>
        <v>24.946463912076322</v>
      </c>
      <c r="I63" s="44">
        <f>(C20/C$40)*100</f>
        <v>24.854627014454223</v>
      </c>
      <c r="J63" s="44">
        <f>(D20/D$40)*100</f>
        <v>24.91938968566707</v>
      </c>
      <c r="K63" s="44">
        <f>(E20/E$40)*100</f>
        <v>24.673382300340215</v>
      </c>
      <c r="L63" s="44">
        <f>(F20/F$40)*100</f>
        <v>24.477861985167522</v>
      </c>
    </row>
    <row r="64" spans="1:12" x14ac:dyDescent="0.2">
      <c r="A64" t="str">
        <f>A21</f>
        <v>Wholesale and retail trade</v>
      </c>
      <c r="B64" s="40">
        <f t="shared" si="22"/>
        <v>1.1081755978795016</v>
      </c>
      <c r="C64" s="44">
        <f t="shared" si="22"/>
        <v>1.6116522572254155</v>
      </c>
      <c r="D64" s="40">
        <f t="shared" si="22"/>
        <v>0.19812009840773914</v>
      </c>
      <c r="E64" s="40">
        <f t="shared" si="22"/>
        <v>0.13159107505296141</v>
      </c>
      <c r="F64" s="44">
        <f t="shared" si="18"/>
        <v>0.15376250654528523</v>
      </c>
      <c r="H64" s="40">
        <f t="shared" ref="H64:L66" si="23">(B21/B$20)*100</f>
        <v>60.669810092711728</v>
      </c>
      <c r="I64" s="40">
        <f t="shared" si="23"/>
        <v>59.197590882082864</v>
      </c>
      <c r="J64" s="40">
        <f t="shared" si="23"/>
        <v>61.54457278655908</v>
      </c>
      <c r="K64" s="40">
        <f t="shared" si="23"/>
        <v>60.666316044987489</v>
      </c>
      <c r="L64" s="40">
        <f t="shared" si="23"/>
        <v>59.309860254508543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0.82012525125776392</v>
      </c>
      <c r="C65" s="44">
        <f t="shared" si="22"/>
        <v>-9.9355552919779928</v>
      </c>
      <c r="D65" s="40">
        <f t="shared" si="22"/>
        <v>1.0134881380528205</v>
      </c>
      <c r="E65" s="40">
        <f t="shared" si="22"/>
        <v>0.16242729265343314</v>
      </c>
      <c r="F65" s="44">
        <f t="shared" si="18"/>
        <v>0.445314534763952</v>
      </c>
      <c r="H65" s="40">
        <f t="shared" si="23"/>
        <v>17.703466928940248</v>
      </c>
      <c r="I65" s="40">
        <f t="shared" si="23"/>
        <v>17.077864203532613</v>
      </c>
      <c r="J65" s="40">
        <f t="shared" si="23"/>
        <v>15.737260970487455</v>
      </c>
      <c r="K65" s="40">
        <f t="shared" si="23"/>
        <v>16.154219597054734</v>
      </c>
      <c r="L65" s="40">
        <f t="shared" si="23"/>
        <v>15.841725869831089</v>
      </c>
    </row>
    <row r="66" spans="1:12" x14ac:dyDescent="0.2">
      <c r="A66" t="str">
        <f>A23</f>
        <v>Accommodation and food</v>
      </c>
      <c r="B66" s="40">
        <f t="shared" si="22"/>
        <v>4.1130616553957111</v>
      </c>
      <c r="C66" s="44">
        <f t="shared" si="22"/>
        <v>-6.4091982810147385</v>
      </c>
      <c r="D66" s="40">
        <f t="shared" si="22"/>
        <v>0.89137145144515539</v>
      </c>
      <c r="E66" s="40">
        <f t="shared" si="22"/>
        <v>1.0584695624258567</v>
      </c>
      <c r="F66" s="44">
        <f t="shared" si="18"/>
        <v>1.0027394646112242</v>
      </c>
      <c r="H66" s="40">
        <f t="shared" si="23"/>
        <v>21.626722978348013</v>
      </c>
      <c r="I66" s="40">
        <f t="shared" si="23"/>
        <v>23.724544914384527</v>
      </c>
      <c r="J66" s="40">
        <f t="shared" si="23"/>
        <v>22.718166242953451</v>
      </c>
      <c r="K66" s="40">
        <f t="shared" si="23"/>
        <v>23.179464357957773</v>
      </c>
      <c r="L66" s="40">
        <f t="shared" si="23"/>
        <v>24.84841387566037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1.670132013191461</v>
      </c>
      <c r="C68" s="44">
        <f t="shared" si="24"/>
        <v>-3.6079362762310163</v>
      </c>
      <c r="D68" s="44">
        <f t="shared" si="24"/>
        <v>1.0049569863050944</v>
      </c>
      <c r="E68" s="44">
        <f t="shared" si="24"/>
        <v>0.71054170622295576</v>
      </c>
      <c r="F68" s="44">
        <f t="shared" si="18"/>
        <v>0.80858465592825723</v>
      </c>
      <c r="H68" s="44">
        <f>(B25/B$40)*100</f>
        <v>42.796396890486896</v>
      </c>
      <c r="I68" s="44">
        <f>(C25/C$40)*100</f>
        <v>42.536848800347741</v>
      </c>
      <c r="J68" s="44">
        <f>(D25/D$40)*100</f>
        <v>42.060938471046605</v>
      </c>
      <c r="K68" s="44">
        <f>(E25/E$40)*100</f>
        <v>42.731061330760198</v>
      </c>
      <c r="L68" s="44">
        <f>(F25/F$40)*100</f>
        <v>43.904182996335706</v>
      </c>
    </row>
    <row r="69" spans="1:12" x14ac:dyDescent="0.2">
      <c r="A69" t="str">
        <f>A26</f>
        <v>Media</v>
      </c>
      <c r="B69" s="40">
        <f t="shared" si="24"/>
        <v>-6.4941337173670561</v>
      </c>
      <c r="C69" s="44">
        <f t="shared" si="24"/>
        <v>9.976677895827768</v>
      </c>
      <c r="D69" s="40">
        <f t="shared" si="24"/>
        <v>-0.67347804834027025</v>
      </c>
      <c r="E69" s="40">
        <f t="shared" si="24"/>
        <v>-0.21906134051816739</v>
      </c>
      <c r="F69" s="44">
        <f t="shared" si="18"/>
        <v>-0.37076410209977428</v>
      </c>
      <c r="H69" s="40">
        <f t="shared" ref="H69:L71" si="25">(B26/B$25)*100</f>
        <v>2.1279824635359579</v>
      </c>
      <c r="I69" s="40">
        <f t="shared" si="25"/>
        <v>1.5224741487124676</v>
      </c>
      <c r="J69" s="40">
        <f t="shared" si="25"/>
        <v>1.7370377040323497</v>
      </c>
      <c r="K69" s="40">
        <f t="shared" si="25"/>
        <v>1.5974304068522478</v>
      </c>
      <c r="L69" s="40">
        <f t="shared" si="25"/>
        <v>1.4559567638150863</v>
      </c>
    </row>
    <row r="70" spans="1:12" x14ac:dyDescent="0.2">
      <c r="A70" t="str">
        <f>A27</f>
        <v>Information technology</v>
      </c>
      <c r="B70" s="40">
        <f t="shared" si="24"/>
        <v>0.29976301571199571</v>
      </c>
      <c r="C70" s="44">
        <f t="shared" si="24"/>
        <v>1.8970653211897837</v>
      </c>
      <c r="D70" s="40">
        <f t="shared" si="24"/>
        <v>1.6864045686905138</v>
      </c>
      <c r="E70" s="40">
        <f t="shared" si="24"/>
        <v>0.92825338425042148</v>
      </c>
      <c r="F70" s="44">
        <f t="shared" si="18"/>
        <v>1.1803402880453229</v>
      </c>
      <c r="H70" s="40">
        <f t="shared" si="25"/>
        <v>29.224348705842679</v>
      </c>
      <c r="I70" s="40">
        <f t="shared" si="25"/>
        <v>27.680308045559826</v>
      </c>
      <c r="J70" s="40">
        <f t="shared" si="25"/>
        <v>29.26114503691819</v>
      </c>
      <c r="K70" s="40">
        <f t="shared" si="25"/>
        <v>30.261631302316573</v>
      </c>
      <c r="L70" s="40">
        <f t="shared" si="25"/>
        <v>30.922214766317868</v>
      </c>
    </row>
    <row r="71" spans="1:12" x14ac:dyDescent="0.2">
      <c r="A71" t="str">
        <f>A28</f>
        <v>Finance and insurance</v>
      </c>
      <c r="B71" s="40">
        <f t="shared" si="24"/>
        <v>0.12146096109304505</v>
      </c>
      <c r="C71" s="44">
        <f t="shared" si="24"/>
        <v>1.1606653262658639</v>
      </c>
      <c r="D71" s="40">
        <f t="shared" si="24"/>
        <v>-0.69251384209597644</v>
      </c>
      <c r="E71" s="40">
        <f t="shared" si="24"/>
        <v>-1.0541434330514021</v>
      </c>
      <c r="F71" s="44">
        <f t="shared" si="18"/>
        <v>-0.93374679329109034</v>
      </c>
      <c r="H71" s="40">
        <f t="shared" si="25"/>
        <v>4.5902537728690707</v>
      </c>
      <c r="I71" s="40">
        <f t="shared" si="25"/>
        <v>4.3168987134521508</v>
      </c>
      <c r="J71" s="40">
        <f t="shared" si="25"/>
        <v>4.5304595537073897</v>
      </c>
      <c r="K71" s="40">
        <f t="shared" si="25"/>
        <v>4.1623515670624869</v>
      </c>
      <c r="L71" s="40">
        <f t="shared" si="25"/>
        <v>3.4879123669272172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-3.0147126333378238</v>
      </c>
      <c r="C72" s="44">
        <f t="shared" si="27"/>
        <v>20.067062161465078</v>
      </c>
      <c r="D72" s="40">
        <f t="shared" si="27"/>
        <v>-0.10548546694201244</v>
      </c>
      <c r="E72" s="40">
        <f t="shared" si="27"/>
        <v>1.1442953835936631</v>
      </c>
      <c r="F72" s="44">
        <f t="shared" si="18"/>
        <v>0.72597402213663287</v>
      </c>
      <c r="H72" s="40">
        <f t="shared" ref="H72:L72" si="28">(B29/B$25)*100</f>
        <v>3.6944608380406416</v>
      </c>
      <c r="I72" s="40">
        <f t="shared" si="28"/>
        <v>3.0591512177031488</v>
      </c>
      <c r="J72" s="40">
        <f t="shared" si="28"/>
        <v>3.8105139077618229</v>
      </c>
      <c r="K72" s="40">
        <f t="shared" si="28"/>
        <v>3.6056063850496423</v>
      </c>
      <c r="L72" s="40">
        <f t="shared" si="28"/>
        <v>3.7639420373963977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2.3521800823884886</v>
      </c>
      <c r="C73" s="44">
        <f t="shared" si="29"/>
        <v>-7.5520054675151993</v>
      </c>
      <c r="D73" s="40">
        <f t="shared" si="29"/>
        <v>1.1278387881276331</v>
      </c>
      <c r="E73" s="40">
        <f t="shared" si="29"/>
        <v>0.71838282124374597</v>
      </c>
      <c r="F73" s="44">
        <f t="shared" si="18"/>
        <v>0.85468360637728225</v>
      </c>
      <c r="H73" s="40">
        <f t="shared" ref="H73:L73" si="30">(B30/B$25)*100</f>
        <v>26.977489250484805</v>
      </c>
      <c r="I73" s="40">
        <f t="shared" si="30"/>
        <v>27.708713886116215</v>
      </c>
      <c r="J73" s="40">
        <f t="shared" si="30"/>
        <v>26.574957842864382</v>
      </c>
      <c r="K73" s="40">
        <f t="shared" si="30"/>
        <v>26.737006034650545</v>
      </c>
      <c r="L73" s="40">
        <f t="shared" si="30"/>
        <v>26.757830210921536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7.2021991795566231</v>
      </c>
      <c r="C74" s="44">
        <f t="shared" si="31"/>
        <v>-11.143878152864072</v>
      </c>
      <c r="D74" s="40">
        <f t="shared" si="31"/>
        <v>0.88988141851826796</v>
      </c>
      <c r="E74" s="40">
        <f t="shared" si="31"/>
        <v>0.82415619220921332</v>
      </c>
      <c r="F74" s="44">
        <f t="shared" si="18"/>
        <v>0.84605984215282426</v>
      </c>
      <c r="H74" s="40">
        <f>(B31/B$25)*100</f>
        <v>18.399376106567694</v>
      </c>
      <c r="I74" s="40">
        <f t="shared" ref="I74:L74" si="32">(C31/C$25)*100</f>
        <v>22.742820621062148</v>
      </c>
      <c r="J74" s="40">
        <f t="shared" si="32"/>
        <v>20.964784466528052</v>
      </c>
      <c r="K74" s="40">
        <f t="shared" si="32"/>
        <v>20.845629744987331</v>
      </c>
      <c r="L74" s="40">
        <f t="shared" si="32"/>
        <v>21.081992781878483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-1.3680299159549492</v>
      </c>
      <c r="C75" s="44">
        <f t="shared" si="33"/>
        <v>-1.6903225806451094</v>
      </c>
      <c r="D75" s="40">
        <f t="shared" si="33"/>
        <v>1.8991791209525655</v>
      </c>
      <c r="E75" s="40">
        <f t="shared" si="33"/>
        <v>1.0373617208248254</v>
      </c>
      <c r="F75" s="44">
        <f t="shared" si="18"/>
        <v>1.3238212544383066</v>
      </c>
      <c r="H75" s="40">
        <f t="shared" ref="H75:L75" si="34">(B32/B$25)*100</f>
        <v>6.9041396172329721</v>
      </c>
      <c r="I75" s="40">
        <f t="shared" si="34"/>
        <v>6.1151462309000246</v>
      </c>
      <c r="J75" s="40">
        <f t="shared" si="34"/>
        <v>6.2368003143366968</v>
      </c>
      <c r="K75" s="40">
        <f t="shared" si="34"/>
        <v>6.5178119525014555</v>
      </c>
      <c r="L75" s="40">
        <f t="shared" si="34"/>
        <v>6.7324398338743823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-2.4318435186249099</v>
      </c>
      <c r="C76" s="44">
        <f t="shared" si="35"/>
        <v>-3.1886727293659489</v>
      </c>
      <c r="D76" s="40">
        <f t="shared" si="35"/>
        <v>-0.85762892072127617</v>
      </c>
      <c r="E76" s="40">
        <f t="shared" si="35"/>
        <v>-7.9109158219314857E-2</v>
      </c>
      <c r="F76" s="44">
        <f t="shared" si="18"/>
        <v>-0.3392926481231906</v>
      </c>
      <c r="H76" s="40">
        <f t="shared" ref="H76:L76" si="36">(B33/B$25)*100</f>
        <v>8.0819492454261823</v>
      </c>
      <c r="I76" s="40">
        <f t="shared" si="36"/>
        <v>6.8544871364940168</v>
      </c>
      <c r="J76" s="40">
        <f t="shared" si="36"/>
        <v>6.8843011738511066</v>
      </c>
      <c r="K76" s="40">
        <f t="shared" si="36"/>
        <v>6.2725326065797242</v>
      </c>
      <c r="L76" s="40">
        <f t="shared" si="36"/>
        <v>5.7977112388690317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0.98694342913412392</v>
      </c>
      <c r="C78" s="44">
        <f t="shared" ref="C78:C83" si="38">IF(AND(D$5-C$5 &lt;&gt; 0,C35&lt;&gt;0,D35&lt;&gt;0),(EXP(LN(D35/C35)/(D$5-C$5))-1)*100,0)</f>
        <v>-1.7720895889736354</v>
      </c>
      <c r="D78" s="44">
        <f t="shared" si="37"/>
        <v>0.41744730651611661</v>
      </c>
      <c r="E78" s="44">
        <f t="shared" si="37"/>
        <v>0.16029427092587589</v>
      </c>
      <c r="F78" s="44">
        <f t="shared" si="18"/>
        <v>0.24593869629416787</v>
      </c>
      <c r="H78" s="44">
        <f>(B35/B$40)*100</f>
        <v>20.438066819532427</v>
      </c>
      <c r="I78" s="44">
        <f>(C35/C$40)*100</f>
        <v>19.773578952844602</v>
      </c>
      <c r="J78" s="44">
        <f>(D35/D$40)*100</f>
        <v>19.9247350145727</v>
      </c>
      <c r="K78" s="44">
        <f>(E35/E$40)*100</f>
        <v>19.660280991873037</v>
      </c>
      <c r="L78" s="44">
        <f>(F35/F$40)*100</f>
        <v>19.123110708387799</v>
      </c>
    </row>
    <row r="79" spans="1:12" x14ac:dyDescent="0.2">
      <c r="A79" t="str">
        <f>A36</f>
        <v>Public admin. and defence</v>
      </c>
      <c r="B79" s="40">
        <f t="shared" si="37"/>
        <v>-3.9212458065332023</v>
      </c>
      <c r="C79" s="44">
        <f t="shared" si="38"/>
        <v>1.8844133099819471</v>
      </c>
      <c r="D79" s="40">
        <f t="shared" si="37"/>
        <v>0.8875692979277261</v>
      </c>
      <c r="E79" s="40">
        <f t="shared" si="37"/>
        <v>-0.18641224001965107</v>
      </c>
      <c r="F79" s="44">
        <f t="shared" si="18"/>
        <v>0.17030523719867574</v>
      </c>
      <c r="H79" s="40">
        <f>(B36/B$35)*100</f>
        <v>14.787091307111085</v>
      </c>
      <c r="I79" s="40">
        <f t="shared" ref="I79:L81" si="39">(C36/C$35)*100</f>
        <v>12.115219771359751</v>
      </c>
      <c r="J79" s="40">
        <f t="shared" si="39"/>
        <v>12.566204995723112</v>
      </c>
      <c r="K79" s="40">
        <f t="shared" si="39"/>
        <v>12.863126718849172</v>
      </c>
      <c r="L79" s="40">
        <f t="shared" si="39"/>
        <v>12.424739555141045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1.0453873804489922</v>
      </c>
      <c r="C80" s="44">
        <f t="shared" si="38"/>
        <v>-3.7274509803918776</v>
      </c>
      <c r="D80" s="40">
        <f t="shared" si="40"/>
        <v>-0.13724252485048938</v>
      </c>
      <c r="E80" s="40">
        <f t="shared" si="40"/>
        <v>0.27886073691216762</v>
      </c>
      <c r="F80" s="44">
        <f t="shared" si="18"/>
        <v>0.13996736124319842</v>
      </c>
      <c r="H80" s="40">
        <f>(B37/B$35)*100</f>
        <v>43.183744085869613</v>
      </c>
      <c r="I80" s="40">
        <f t="shared" si="39"/>
        <v>43.283797431827942</v>
      </c>
      <c r="J80" s="40">
        <f t="shared" si="39"/>
        <v>42.422174029497434</v>
      </c>
      <c r="K80" s="40">
        <f t="shared" si="39"/>
        <v>41.263380579648803</v>
      </c>
      <c r="L80" s="40">
        <f t="shared" si="39"/>
        <v>41.754453169890816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2.4975879365831233</v>
      </c>
      <c r="C81" s="44">
        <f t="shared" si="38"/>
        <v>-0.86771198051459608</v>
      </c>
      <c r="D81" s="40">
        <f t="shared" si="40"/>
        <v>0.79908920065974165</v>
      </c>
      <c r="E81" s="40">
        <f t="shared" si="40"/>
        <v>0.14878497271322288</v>
      </c>
      <c r="F81" s="44">
        <f t="shared" si="18"/>
        <v>0.36508554805081417</v>
      </c>
      <c r="H81" s="40">
        <f>(B38/B$35)*100</f>
        <v>42.029164607019297</v>
      </c>
      <c r="I81" s="40">
        <f t="shared" si="39"/>
        <v>44.600982796812303</v>
      </c>
      <c r="J81" s="40">
        <f t="shared" si="39"/>
        <v>45.011620974779447</v>
      </c>
      <c r="K81" s="40">
        <f t="shared" si="39"/>
        <v>45.873492701502023</v>
      </c>
      <c r="L81" s="40">
        <f t="shared" si="39"/>
        <v>45.820807274968146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1.8248691592297916</v>
      </c>
      <c r="C83" s="206">
        <f t="shared" si="38"/>
        <v>-2.5172811349917779</v>
      </c>
      <c r="D83" s="43">
        <f>IF(AND(E$5-D$5 &lt;&gt; 0,D40&lt;&gt;0,E40&lt;&gt;0),(EXP(LN(E40/D40)/(E$5-D$5))-1)*100,0)</f>
        <v>0.68615208816649176</v>
      </c>
      <c r="E83" s="43">
        <f>IF(AND(F$5-E$5 &lt;&gt; 0,E40&lt;&gt;0,F40&lt;&gt;0),(EXP(LN(F40/E40)/(F$5-E$5))-1)*100,0)</f>
        <v>0.43815121297514636</v>
      </c>
      <c r="F83" s="206">
        <f t="shared" si="18"/>
        <v>0.52075022441306906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5.1019892123523203</v>
      </c>
      <c r="C89" s="44">
        <f>IF(AND(F$5-D$5 &lt;&gt; 0,D7&lt;&gt;0,F7&lt;&gt;0),(EXP(LN(F7/D7)/(F$5-D$5))-1)*100,0)</f>
        <v>0.59747646838457236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0.56613409594750141</v>
      </c>
      <c r="C90" s="44">
        <f t="shared" ref="C90:C122" si="43">IF(AND(F$5-D$5 &lt;&gt; 0,D8&lt;&gt;0,F8&lt;&gt;0),(EXP(LN(F8/D8)/(F$5-D$5))-1)*100,0)</f>
        <v>0.43347991835949173</v>
      </c>
    </row>
    <row r="91" spans="1:12" x14ac:dyDescent="0.2">
      <c r="A91" s="30" t="str">
        <f t="shared" si="41"/>
        <v>Mining and quarrying</v>
      </c>
      <c r="B91" s="44">
        <f t="shared" si="42"/>
        <v>-24.648873377992309</v>
      </c>
      <c r="C91" s="44">
        <f t="shared" si="43"/>
        <v>-2.087791217024193</v>
      </c>
    </row>
    <row r="92" spans="1:12" x14ac:dyDescent="0.2">
      <c r="A92" s="30" t="str">
        <f t="shared" si="41"/>
        <v>Electricity and gas</v>
      </c>
      <c r="B92" s="44">
        <f t="shared" si="42"/>
        <v>12.357098965023772</v>
      </c>
      <c r="C92" s="44">
        <f t="shared" si="43"/>
        <v>-0.15026381779212894</v>
      </c>
    </row>
    <row r="93" spans="1:12" x14ac:dyDescent="0.2">
      <c r="A93" s="30" t="str">
        <f t="shared" si="41"/>
        <v>Water and sewerage</v>
      </c>
      <c r="B93" s="44">
        <f t="shared" si="42"/>
        <v>7.3917732524554358</v>
      </c>
      <c r="C93" s="44">
        <f t="shared" si="43"/>
        <v>1.2339370125804328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0.8346378943017152</v>
      </c>
      <c r="C95" s="44">
        <f t="shared" si="43"/>
        <v>-0.91977085578656137</v>
      </c>
    </row>
    <row r="96" spans="1:12" x14ac:dyDescent="0.2">
      <c r="A96" s="30" t="str">
        <f t="shared" si="41"/>
        <v>Food drink and tobacco</v>
      </c>
      <c r="B96" s="44">
        <f t="shared" si="42"/>
        <v>9.6486926827910047E-2</v>
      </c>
      <c r="C96" s="44">
        <f t="shared" si="43"/>
        <v>1.2168446896397178</v>
      </c>
    </row>
    <row r="97" spans="1:3" x14ac:dyDescent="0.2">
      <c r="A97" s="30" t="str">
        <f t="shared" si="41"/>
        <v>Engineering</v>
      </c>
      <c r="B97" s="44">
        <f t="shared" si="42"/>
        <v>3.4520228607735071</v>
      </c>
      <c r="C97" s="44">
        <f t="shared" si="43"/>
        <v>-1.9700693574493222</v>
      </c>
    </row>
    <row r="98" spans="1:3" x14ac:dyDescent="0.2">
      <c r="A98" s="30" t="str">
        <f t="shared" si="41"/>
        <v>Rest of manufacturing</v>
      </c>
      <c r="B98" s="44">
        <f t="shared" si="42"/>
        <v>0.33257684968401868</v>
      </c>
      <c r="C98" s="44">
        <f t="shared" si="43"/>
        <v>-1.1051991394798399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4.2770912215462031</v>
      </c>
      <c r="C100" s="44">
        <f t="shared" si="43"/>
        <v>0.9031872078078429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0.91931561976525966</v>
      </c>
      <c r="C102" s="44">
        <f t="shared" si="43"/>
        <v>0.40102037915705768</v>
      </c>
    </row>
    <row r="103" spans="1:3" x14ac:dyDescent="0.2">
      <c r="A103" s="30" t="str">
        <f t="shared" si="41"/>
        <v>Wholesale and retail trade</v>
      </c>
      <c r="B103" s="44">
        <f t="shared" si="42"/>
        <v>1.2086709585682032</v>
      </c>
      <c r="C103" s="44">
        <f t="shared" si="43"/>
        <v>0.15376250654528523</v>
      </c>
    </row>
    <row r="104" spans="1:3" x14ac:dyDescent="0.2">
      <c r="A104" s="30" t="str">
        <f t="shared" si="41"/>
        <v>Transport and storage</v>
      </c>
      <c r="B104" s="44">
        <f t="shared" si="42"/>
        <v>-1.4291591562926809</v>
      </c>
      <c r="C104" s="44">
        <f t="shared" si="43"/>
        <v>0.445314534763952</v>
      </c>
    </row>
    <row r="105" spans="1:3" x14ac:dyDescent="0.2">
      <c r="A105" s="30" t="str">
        <f t="shared" si="41"/>
        <v>Accommodation and food</v>
      </c>
      <c r="B105" s="44">
        <f t="shared" si="42"/>
        <v>1.9179801098933025</v>
      </c>
      <c r="C105" s="44">
        <f t="shared" si="43"/>
        <v>1.0027394646112242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0.59188943825263518</v>
      </c>
      <c r="C107" s="44">
        <f t="shared" si="43"/>
        <v>0.80858465592825723</v>
      </c>
    </row>
    <row r="108" spans="1:3" x14ac:dyDescent="0.2">
      <c r="A108" s="30" t="str">
        <f t="shared" si="41"/>
        <v>Media</v>
      </c>
      <c r="B108" s="44">
        <f t="shared" si="42"/>
        <v>-3.4102135699658254</v>
      </c>
      <c r="C108" s="44">
        <f t="shared" si="43"/>
        <v>-0.37076410209977428</v>
      </c>
    </row>
    <row r="109" spans="1:3" x14ac:dyDescent="0.2">
      <c r="A109" s="30" t="str">
        <f t="shared" si="41"/>
        <v>Information technology</v>
      </c>
      <c r="B109" s="44">
        <f t="shared" si="42"/>
        <v>0.61720770785422818</v>
      </c>
      <c r="C109" s="44">
        <f t="shared" si="43"/>
        <v>1.1803402880453229</v>
      </c>
    </row>
    <row r="110" spans="1:3" x14ac:dyDescent="0.2">
      <c r="A110" s="30" t="str">
        <f t="shared" si="41"/>
        <v>Finance and insurance</v>
      </c>
      <c r="B110" s="44">
        <f t="shared" si="42"/>
        <v>0.32844426081757305</v>
      </c>
      <c r="C110" s="44">
        <f t="shared" si="43"/>
        <v>-0.93374679329109034</v>
      </c>
    </row>
    <row r="111" spans="1:3" x14ac:dyDescent="0.2">
      <c r="A111" s="30" t="str">
        <f t="shared" si="41"/>
        <v>Real estate</v>
      </c>
      <c r="B111" s="44">
        <f t="shared" si="42"/>
        <v>1.2160680957189252</v>
      </c>
      <c r="C111" s="44">
        <f t="shared" si="43"/>
        <v>0.72597402213663287</v>
      </c>
    </row>
    <row r="112" spans="1:3" x14ac:dyDescent="0.2">
      <c r="A112" s="30" t="str">
        <f t="shared" si="41"/>
        <v>Professional services</v>
      </c>
      <c r="B112" s="44">
        <f t="shared" si="42"/>
        <v>0.2898950612906237</v>
      </c>
      <c r="C112" s="44">
        <f t="shared" si="43"/>
        <v>0.85468360637728225</v>
      </c>
    </row>
    <row r="113" spans="1:3" x14ac:dyDescent="0.2">
      <c r="A113" s="30" t="str">
        <f t="shared" si="41"/>
        <v>Support services</v>
      </c>
      <c r="B113" s="44">
        <f t="shared" si="42"/>
        <v>3.252464536488775</v>
      </c>
      <c r="C113" s="44">
        <f t="shared" si="43"/>
        <v>0.84605984215282426</v>
      </c>
    </row>
    <row r="114" spans="1:3" x14ac:dyDescent="0.2">
      <c r="A114" s="30" t="str">
        <f t="shared" si="41"/>
        <v>Arts and entertainment</v>
      </c>
      <c r="B114" s="44">
        <f t="shared" si="42"/>
        <v>-1.4325728650746994</v>
      </c>
      <c r="C114" s="44">
        <f t="shared" si="43"/>
        <v>1.3238212544383066</v>
      </c>
    </row>
    <row r="115" spans="1:3" x14ac:dyDescent="0.2">
      <c r="A115" s="30" t="str">
        <f t="shared" si="41"/>
        <v>Other services</v>
      </c>
      <c r="B115" s="44">
        <f t="shared" si="42"/>
        <v>-2.5836812121580843</v>
      </c>
      <c r="C115" s="44">
        <f t="shared" si="43"/>
        <v>-0.3392926481231906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0.42900574885618159</v>
      </c>
      <c r="C117" s="44">
        <f t="shared" si="43"/>
        <v>0.24593869629416787</v>
      </c>
    </row>
    <row r="118" spans="1:3" x14ac:dyDescent="0.2">
      <c r="A118" s="30" t="str">
        <f t="shared" si="41"/>
        <v>Public admin. and defence</v>
      </c>
      <c r="B118" s="44">
        <f t="shared" si="42"/>
        <v>-2.7872026626302393</v>
      </c>
      <c r="C118" s="44">
        <f t="shared" si="43"/>
        <v>0.17030523719867574</v>
      </c>
    </row>
    <row r="119" spans="1:3" x14ac:dyDescent="0.2">
      <c r="A119" s="30" t="str">
        <f t="shared" si="41"/>
        <v>Education</v>
      </c>
      <c r="B119" s="44">
        <f t="shared" si="42"/>
        <v>7.2255590516201451E-2</v>
      </c>
      <c r="C119" s="44">
        <f t="shared" si="43"/>
        <v>0.13996736124319842</v>
      </c>
    </row>
    <row r="120" spans="1:3" x14ac:dyDescent="0.2">
      <c r="A120" s="30" t="str">
        <f t="shared" si="41"/>
        <v>Health and social work</v>
      </c>
      <c r="B120" s="44">
        <f t="shared" si="42"/>
        <v>1.8155102912946308</v>
      </c>
      <c r="C120" s="44">
        <f t="shared" si="43"/>
        <v>0.36508554805081417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0.94123530379766063</v>
      </c>
      <c r="C122" s="206">
        <f t="shared" si="43"/>
        <v>0.52075022441306906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Thames Valley Berkshire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213.22722241267354</v>
      </c>
      <c r="C9" s="299" t="str">
        <f>CONCATENATE("(",ROUND((B9/$H11)*100,1),")")</f>
        <v>(36.7)</v>
      </c>
      <c r="D9" s="249">
        <f>SUM(D30,D51,D72,D93,D114,D135,D156,D177,D198,D219,D240,D261,D282,D303,D324,D345,D366,D387,D408,D429,D450,D471)</f>
        <v>50.5278027095545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43.602882128940472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307.35790725116851</v>
      </c>
      <c r="I9" s="299" t="str">
        <f>CONCATENATE("(",ROUND((H9/$H11)*100,1),")")</f>
        <v>(52.9)</v>
      </c>
      <c r="K9" s="249">
        <f>B14-B9</f>
        <v>7.2837312429816734</v>
      </c>
      <c r="L9" s="249">
        <f>D14-D9</f>
        <v>2.0804255263112381</v>
      </c>
      <c r="M9" s="249">
        <f>F14-F9</f>
        <v>2.3550349281399932</v>
      </c>
      <c r="N9" s="249">
        <f>SUM(K9:M9)</f>
        <v>11.719191697432905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130.28842753941137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111.11148037638687</v>
      </c>
      <c r="E10" s="299" t="str">
        <f>CONCATENATE("(",ROUND((D10/$H11)*100,1),")")</f>
        <v>(19.1)</v>
      </c>
      <c r="F10" s="249">
        <f t="shared" ref="F10" si="2">SUM(F31,F52,F73,F94,F115,F136,F157,F178,F199,F220,F241,F262,F283,F304,F325,F346,F367,F388,F409,F430,F451,F472)</f>
        <v>32.123184833033129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273.52309274883135</v>
      </c>
      <c r="I10" s="299" t="str">
        <f>CONCATENATE("(",ROUND((H10/$H11)*100,1),")")</f>
        <v>(47.1)</v>
      </c>
      <c r="K10" s="249">
        <f t="shared" ref="K10:K11" si="4">B15-B10</f>
        <v>6.4852601978409723</v>
      </c>
      <c r="L10" s="249">
        <f t="shared" ref="L10:L11" si="5">D15-D10</f>
        <v>0.79319496971210413</v>
      </c>
      <c r="M10" s="249">
        <f t="shared" ref="M10:M11" si="6">F15-F10</f>
        <v>1.206353135014183</v>
      </c>
      <c r="N10" s="249">
        <f t="shared" ref="N10:N11" si="7">SUM(K10:M10)</f>
        <v>8.4848083025672594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343.51564995208497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161.63928308594137</v>
      </c>
      <c r="E11" s="299" t="str">
        <f>CONCATENATE("(",ROUND((D11/$H11)*100,1),")")</f>
        <v>(27.8)</v>
      </c>
      <c r="F11" s="249">
        <f t="shared" ref="F11" si="9">SUM(F32,F53,F74,F95,F116,F137,F158,F179,F200,F221,F242,F263,F284,F305,F326,F347,F368,F389,F410,F431,F452,F473)</f>
        <v>75.726066961973586</v>
      </c>
      <c r="G11" s="299" t="str">
        <f>CONCATENATE("(",ROUND((F11/$H11)*100,1),")")</f>
        <v>(13)</v>
      </c>
      <c r="H11" s="249">
        <f t="shared" ref="H11" si="10">SUM(H32,H53,H74,H95,H116,H137,H158,H179,H200,H221,H242,H263,H284,H305,H326,H347,H368,H389,H410,H431,H452,H473)</f>
        <v>580.88099999999986</v>
      </c>
      <c r="I11" s="299" t="str">
        <f>CONCATENATE("(",ROUND((H11/$H11)*100,1),")")</f>
        <v>(100)</v>
      </c>
      <c r="K11" s="249">
        <f t="shared" si="4"/>
        <v>13.768991440822617</v>
      </c>
      <c r="L11" s="249">
        <f t="shared" si="5"/>
        <v>2.8736204960233351</v>
      </c>
      <c r="M11" s="249">
        <f t="shared" si="6"/>
        <v>3.5613880631541974</v>
      </c>
      <c r="N11" s="249">
        <f t="shared" si="7"/>
        <v>20.20400000000015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220.51095365565521</v>
      </c>
      <c r="C14" s="299" t="str">
        <f>CONCATENATE("(",ROUND((B14/$H16)*100,1),")")</f>
        <v>(36.7)</v>
      </c>
      <c r="D14" s="249">
        <f t="shared" ref="D14" si="11">SUM(D35,D56,D77,D98,D119,D140,D161,D182,D203,D224,D245,D266,D287,D308,D329,D350,D371,D392,D413,D434,D455,D476)</f>
        <v>52.608228235865738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45.957917057080465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319.07709894860136</v>
      </c>
      <c r="I14" s="299" t="str">
        <f>CONCATENATE("(",ROUND((H14/$H16)*100,1),")")</f>
        <v>(53.1)</v>
      </c>
      <c r="K14" s="249">
        <f>B19-B14</f>
        <v>7.1384318413554695</v>
      </c>
      <c r="L14" s="249">
        <f>D19-D14</f>
        <v>3.6076982328378122</v>
      </c>
      <c r="M14" s="249">
        <f>F19-F14</f>
        <v>3.4865124763078938</v>
      </c>
      <c r="N14" s="249">
        <f>SUM(K14:M14)</f>
        <v>14.232642550501176</v>
      </c>
    </row>
    <row r="15" spans="1:17" x14ac:dyDescent="0.2">
      <c r="A15" s="282" t="s">
        <v>365</v>
      </c>
      <c r="B15" s="249">
        <f t="shared" si="0"/>
        <v>136.77368773725235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111.90467534609897</v>
      </c>
      <c r="E15" s="299" t="str">
        <f>CONCATENATE("(",ROUND((D15/$H16)*100,1),")")</f>
        <v>(18.6)</v>
      </c>
      <c r="F15" s="249">
        <f t="shared" ref="F15" si="15">SUM(F36,F57,F78,F99,F120,F141,F162,F183,F204,F225,F246,F267,F288,F309,F330,F351,F372,F393,F414,F435,F456,F477)</f>
        <v>33.329537968047312</v>
      </c>
      <c r="G15" s="299" t="str">
        <f>CONCATENATE("(",ROUND((F15/$H16)*100,1),")")</f>
        <v>(5.5)</v>
      </c>
      <c r="H15" s="249">
        <f t="shared" ref="H15" si="16">SUM(H36,H57,H78,H99,H120,H141,H162,H183,H204,H225,H246,H267,H288,H309,H330,H351,H372,H393,H414,H435,H456,H477)</f>
        <v>282.00790105139862</v>
      </c>
      <c r="I15" s="299" t="str">
        <f>CONCATENATE("(",ROUND((H15/$H16)*100,1),")")</f>
        <v>(46.9)</v>
      </c>
      <c r="K15" s="249">
        <f t="shared" ref="K15:K16" si="17">B20-B15</f>
        <v>10.026984955775703</v>
      </c>
      <c r="L15" s="249">
        <f t="shared" ref="L15:L16" si="18">D20-D15</f>
        <v>0.25697019701090085</v>
      </c>
      <c r="M15" s="249">
        <f t="shared" ref="M15:M16" si="19">F20-F15</f>
        <v>2.3454022967123578</v>
      </c>
      <c r="N15" s="249">
        <f t="shared" ref="N15:N16" si="20">SUM(K15:M15)</f>
        <v>12.629357449498961</v>
      </c>
    </row>
    <row r="16" spans="1:17" x14ac:dyDescent="0.2">
      <c r="A16" s="282" t="s">
        <v>363</v>
      </c>
      <c r="B16" s="249">
        <f t="shared" si="0"/>
        <v>357.28464139290759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164.51290358196471</v>
      </c>
      <c r="E16" s="299" t="str">
        <f>CONCATENATE("(",ROUND((D16/$H16)*100,1),")")</f>
        <v>(27.4)</v>
      </c>
      <c r="F16" s="249">
        <f t="shared" ref="F16" si="22">SUM(F37,F58,F79,F100,F121,F142,F163,F184,F205,F226,F247,F268,F289,F310,F331,F352,F373,F394,F415,F436,F457,F478)</f>
        <v>79.287455025127784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601.08500000000004</v>
      </c>
      <c r="I16" s="299" t="str">
        <f>CONCATENATE("(",ROUND((H16/$H16)*100,1),")")</f>
        <v>(100)</v>
      </c>
      <c r="K16" s="249">
        <f t="shared" si="17"/>
        <v>17.165416797131115</v>
      </c>
      <c r="L16" s="249">
        <f t="shared" si="18"/>
        <v>3.8646684298487344</v>
      </c>
      <c r="M16" s="249">
        <f t="shared" si="19"/>
        <v>5.8319147730202587</v>
      </c>
      <c r="N16" s="249">
        <f t="shared" si="20"/>
        <v>26.862000000000108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227.64938549701068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56.21592646870355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49.444429533388359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333.30974149910253</v>
      </c>
      <c r="I19" s="299" t="str">
        <f>CONCATENATE("(",ROUND((H19/$H21)*100,1),")")</f>
        <v>(53.1)</v>
      </c>
      <c r="K19" s="249">
        <f>B19-B9</f>
        <v>14.422163084337143</v>
      </c>
      <c r="L19" s="249">
        <f>D19-D9</f>
        <v>5.6881237591490503</v>
      </c>
      <c r="M19" s="249">
        <f>F19-F9</f>
        <v>5.841547404447887</v>
      </c>
      <c r="N19" s="249">
        <f>SUM(K19:M19)</f>
        <v>25.95183424793408</v>
      </c>
    </row>
    <row r="20" spans="1:14" x14ac:dyDescent="0.2">
      <c r="A20" s="282" t="s">
        <v>365</v>
      </c>
      <c r="B20" s="249">
        <f t="shared" si="0"/>
        <v>146.80067269302805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112.16164554310987</v>
      </c>
      <c r="E20" s="299" t="str">
        <f>CONCATENATE("(",ROUND((D20/$H21)*100,1),")")</f>
        <v>(17.9)</v>
      </c>
      <c r="F20" s="249">
        <f t="shared" ref="F20" si="28">SUM(F41,F62,F83,F104,F125,F146,F167,F188,F209,F230,F251,F272,F293,F314,F335,F356,F377,F398,F419,F440,F461,F482)</f>
        <v>35.67494026475967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294.63725850089764</v>
      </c>
      <c r="I20" s="299" t="str">
        <f>CONCATENATE("(",ROUND((H20/$H21)*100,1),")")</f>
        <v>(46.9)</v>
      </c>
      <c r="K20" s="249">
        <f t="shared" ref="K20:K21" si="30">B20-B10</f>
        <v>16.512245153616675</v>
      </c>
      <c r="L20" s="249">
        <f t="shared" ref="L20:L21" si="31">D20-D10</f>
        <v>1.050165166723005</v>
      </c>
      <c r="M20" s="249">
        <f t="shared" ref="M20:M21" si="32">F20-F10</f>
        <v>3.5517554317265407</v>
      </c>
      <c r="N20" s="249">
        <f t="shared" ref="N20:N21" si="33">SUM(K20:M20)</f>
        <v>21.114165752066221</v>
      </c>
    </row>
    <row r="21" spans="1:14" x14ac:dyDescent="0.2">
      <c r="A21" s="282" t="s">
        <v>363</v>
      </c>
      <c r="B21" s="249">
        <f t="shared" si="0"/>
        <v>374.4500581900387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168.37757201181344</v>
      </c>
      <c r="E21" s="299" t="str">
        <f>CONCATENATE("(",ROUND((D21/$H21)*100,1),")")</f>
        <v>(26.8)</v>
      </c>
      <c r="F21" s="249">
        <f>SUM(F42,F63,F84,F105,F126,F147,F168,F189,F210,F231,F252,F273,F294,F315,F336,F357,F378,F399,F420,F441,F462,F483)</f>
        <v>85.119369798148043</v>
      </c>
      <c r="G21" s="299" t="str">
        <f>CONCATENATE("(",ROUND((F21/$H21)*100,1),")")</f>
        <v>(13.6)</v>
      </c>
      <c r="H21" s="249">
        <f t="shared" ref="H21" si="35">SUM(H42,H63,H84,H105,H126,H147,H168,H189,H210,H231,H252,H273,H294,H315,H336,H357,H378,H399,H420,H441,H462,H483)</f>
        <v>627.94700000000023</v>
      </c>
      <c r="I21" s="299" t="str">
        <f>CONCATENATE("(",ROUND((H21/$H21)*100,1),")")</f>
        <v>(100)</v>
      </c>
      <c r="K21" s="249">
        <f t="shared" si="30"/>
        <v>30.934408237953733</v>
      </c>
      <c r="L21" s="249">
        <f t="shared" si="31"/>
        <v>6.7382889258720695</v>
      </c>
      <c r="M21" s="249">
        <f t="shared" si="32"/>
        <v>9.3933028361744562</v>
      </c>
      <c r="N21" s="249">
        <f t="shared" si="33"/>
        <v>47.066000000000258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1.1673592151082679</v>
      </c>
      <c r="C30" s="299" t="str">
        <f>CONCATENATE("(",ROUND((B30/$H32)*100,1),")")</f>
        <v>(45.8)</v>
      </c>
      <c r="D30" s="302">
        <f>'Ind T6'!M9</f>
        <v>3.3936758084510714E-3</v>
      </c>
      <c r="E30" s="299" t="str">
        <f>CONCATENATE("(",ROUND((D30/$H32)*100,1),")")</f>
        <v>(0.1)</v>
      </c>
      <c r="F30" s="302">
        <f>'Ind T6'!N9</f>
        <v>0.3537907030241299</v>
      </c>
      <c r="G30" s="299" t="str">
        <f>CONCATENATE("(",ROUND((F30/$H32)*100,1),")")</f>
        <v>(13.9)</v>
      </c>
      <c r="H30" s="302">
        <f>SUM(B30,D30,F30)</f>
        <v>1.5245435939408489</v>
      </c>
      <c r="I30" s="299" t="str">
        <f>CONCATENATE("(",ROUND((H30/$H32)*100,1),")")</f>
        <v>(59.8)</v>
      </c>
      <c r="K30" s="302">
        <f>B35-B30</f>
        <v>7.1952486359434964E-2</v>
      </c>
      <c r="L30" s="302">
        <f>D35-D30</f>
        <v>6.9366326703982836E-5</v>
      </c>
      <c r="M30" s="302">
        <f>F35-F30</f>
        <v>-1.2791498446210747E-3</v>
      </c>
      <c r="N30" s="302">
        <f>SUM(K30:M30)</f>
        <v>7.0742702841517874E-2</v>
      </c>
    </row>
    <row r="31" spans="1:14" x14ac:dyDescent="0.2">
      <c r="A31" s="282" t="s">
        <v>365</v>
      </c>
      <c r="B31" s="302">
        <f>'Ind T6'!L8</f>
        <v>0.57907856631236776</v>
      </c>
      <c r="C31" s="299" t="str">
        <f>CONCATENATE("(",ROUND((B31/$H32)*100,1),")")</f>
        <v>(22.7)</v>
      </c>
      <c r="D31" s="302">
        <f>'Ind T6'!M8</f>
        <v>0.26640355096646567</v>
      </c>
      <c r="E31" s="299" t="str">
        <f>CONCATENATE("(",ROUND((D31/$H32)*100,1),")")</f>
        <v>(10.4)</v>
      </c>
      <c r="F31" s="302">
        <f>'Ind T6'!N8</f>
        <v>0.18097428878032609</v>
      </c>
      <c r="G31" s="299" t="str">
        <f>CONCATENATE("(",ROUND((F31/$H32)*100,1),")")</f>
        <v>(7.1)</v>
      </c>
      <c r="H31" s="302">
        <f t="shared" ref="H31" si="36">SUM(B31,D31,F31)</f>
        <v>1.0264564060591594</v>
      </c>
      <c r="I31" s="299" t="str">
        <f>CONCATENATE("(",ROUND((H31/$H32)*100,1),")")</f>
        <v>(40.2)</v>
      </c>
      <c r="K31" s="302">
        <f t="shared" ref="K31:K32" si="37">B36-B31</f>
        <v>1.5715255521284388E-2</v>
      </c>
      <c r="L31" s="302">
        <f t="shared" ref="L31:L32" si="38">D36-D31</f>
        <v>-1.1214553233454549E-3</v>
      </c>
      <c r="M31" s="302">
        <f t="shared" ref="M31:M32" si="39">F36-F31</f>
        <v>7.6634969605301473E-3</v>
      </c>
      <c r="N31" s="302">
        <f t="shared" ref="N31:N32" si="40">SUM(K31:M31)</f>
        <v>2.225729715846908E-2</v>
      </c>
    </row>
    <row r="32" spans="1:14" x14ac:dyDescent="0.2">
      <c r="A32" s="282" t="s">
        <v>363</v>
      </c>
      <c r="B32" s="302">
        <f>SUM(B30:B31)</f>
        <v>1.7464377814206355</v>
      </c>
      <c r="C32" s="299" t="str">
        <f>CONCATENATE("(",ROUND((B32/$H32)*100,1),")")</f>
        <v>(68.5)</v>
      </c>
      <c r="D32" s="302">
        <f>SUM(D30:D31)</f>
        <v>0.26979722677491674</v>
      </c>
      <c r="E32" s="299" t="str">
        <f>CONCATENATE("(",ROUND((D32/$H32)*100,1),")")</f>
        <v>(10.6)</v>
      </c>
      <c r="F32" s="302">
        <f>SUM(F30:F31)</f>
        <v>0.53476499180445602</v>
      </c>
      <c r="G32" s="299" t="str">
        <f>CONCATENATE("(",ROUND((F32/$H32)*100,1),")")</f>
        <v>(21)</v>
      </c>
      <c r="H32" s="302">
        <f>SUM(H30:H31)</f>
        <v>2.5510000000000081</v>
      </c>
      <c r="I32" s="299" t="str">
        <f>CONCATENATE("(",ROUND((H32/$H32)*100,1),")")</f>
        <v>(100)</v>
      </c>
      <c r="K32" s="302">
        <f t="shared" si="37"/>
        <v>8.7667741880719463E-2</v>
      </c>
      <c r="L32" s="302">
        <f t="shared" si="38"/>
        <v>-1.0520889966414426E-3</v>
      </c>
      <c r="M32" s="302">
        <f t="shared" si="39"/>
        <v>6.3843471159090726E-3</v>
      </c>
      <c r="N32" s="302">
        <f t="shared" si="40"/>
        <v>9.2999999999987093E-2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1.2393117014677029</v>
      </c>
      <c r="C35" s="299" t="str">
        <f>CONCATENATE("(",ROUND((B35/$H37)*100,1),")")</f>
        <v>(46.9)</v>
      </c>
      <c r="D35" s="302">
        <f>'Ind T6'!R9</f>
        <v>3.4630421351550542E-3</v>
      </c>
      <c r="E35" s="299" t="str">
        <f>CONCATENATE("(",ROUND((D35/$H37)*100,1),")")</f>
        <v>(0.1)</v>
      </c>
      <c r="F35" s="302">
        <f>'Ind T6'!S9</f>
        <v>0.35251155317950883</v>
      </c>
      <c r="G35" s="299" t="str">
        <f>CONCATENATE("(",ROUND((F35/$H37)*100,1),")")</f>
        <v>(13.3)</v>
      </c>
      <c r="H35" s="302">
        <f>SUM(B35,D35,F35)</f>
        <v>1.5952862967823669</v>
      </c>
      <c r="I35" s="299" t="str">
        <f>CONCATENATE("(",ROUND((H35/$H37)*100,1),")")</f>
        <v>(60.3)</v>
      </c>
      <c r="K35" s="302">
        <f>B40-B35</f>
        <v>0.11101969221187025</v>
      </c>
      <c r="L35" s="302">
        <f>D40-D35</f>
        <v>7.1342783578789374E-5</v>
      </c>
      <c r="M35" s="302">
        <f>F40-F35</f>
        <v>-2.4599174618835429E-2</v>
      </c>
      <c r="N35" s="302">
        <f>SUM(K35:M35)</f>
        <v>8.6491860376613605E-2</v>
      </c>
    </row>
    <row r="36" spans="1:14" x14ac:dyDescent="0.2">
      <c r="A36" s="282" t="s">
        <v>365</v>
      </c>
      <c r="B36" s="302">
        <f>'Ind T6'!Q8</f>
        <v>0.59479382183365215</v>
      </c>
      <c r="C36" s="299" t="str">
        <f>CONCATENATE("(",ROUND((B36/$H37)*100,1),")")</f>
        <v>(22.5)</v>
      </c>
      <c r="D36" s="302">
        <f>'Ind T6'!R8</f>
        <v>0.26528209564312022</v>
      </c>
      <c r="E36" s="299" t="str">
        <f>CONCATENATE("(",ROUND((D36/$H37)*100,1),")")</f>
        <v>(10)</v>
      </c>
      <c r="F36" s="302">
        <f>'Ind T6'!S8</f>
        <v>0.18863778574085624</v>
      </c>
      <c r="G36" s="299" t="str">
        <f>CONCATENATE("(",ROUND((F36/$H37)*100,1),")")</f>
        <v>(7.1)</v>
      </c>
      <c r="H36" s="302">
        <f t="shared" ref="H36" si="41">SUM(B36,D36,F36)</f>
        <v>1.0487137032176286</v>
      </c>
      <c r="I36" s="299" t="str">
        <f>CONCATENATE("(",ROUND((H36/$H37)*100,1),")")</f>
        <v>(39.7)</v>
      </c>
      <c r="K36" s="302">
        <f t="shared" ref="K36:K37" si="42">B41-B36</f>
        <v>2.4517778607006102E-3</v>
      </c>
      <c r="L36" s="302">
        <f t="shared" ref="L36:L37" si="43">D41-D36</f>
        <v>-1.7547893470264447E-2</v>
      </c>
      <c r="M36" s="302">
        <f t="shared" ref="M36:M37" si="44">F41-F36</f>
        <v>6.6042552329533821E-3</v>
      </c>
      <c r="N36" s="302">
        <f t="shared" ref="N36:N37" si="45">SUM(K36:M36)</f>
        <v>-8.491860376610455E-3</v>
      </c>
    </row>
    <row r="37" spans="1:14" x14ac:dyDescent="0.2">
      <c r="A37" s="282" t="s">
        <v>363</v>
      </c>
      <c r="B37" s="302">
        <f>SUM(B35:B36)</f>
        <v>1.834105523301355</v>
      </c>
      <c r="C37" s="299" t="str">
        <f>CONCATENATE("(",ROUND((B37/$H37)*100,1),")")</f>
        <v>(69.4)</v>
      </c>
      <c r="D37" s="302">
        <f>SUM(D35:D36)</f>
        <v>0.2687451377782753</v>
      </c>
      <c r="E37" s="299" t="str">
        <f>CONCATENATE("(",ROUND((D37/$H37)*100,1),")")</f>
        <v>(10.2)</v>
      </c>
      <c r="F37" s="302">
        <f>SUM(F35:F36)</f>
        <v>0.5411493389203651</v>
      </c>
      <c r="G37" s="299" t="str">
        <f>CONCATENATE("(",ROUND((F37/$H37)*100,1),")")</f>
        <v>(20.5)</v>
      </c>
      <c r="H37" s="302">
        <f>SUM(H35:H36)</f>
        <v>2.6439999999999957</v>
      </c>
      <c r="I37" s="299" t="str">
        <f>CONCATENATE("(",ROUND((H37/$H37)*100,1),")")</f>
        <v>(100)</v>
      </c>
      <c r="K37" s="302">
        <f t="shared" si="42"/>
        <v>0.11347147007257097</v>
      </c>
      <c r="L37" s="302">
        <f t="shared" si="43"/>
        <v>-1.7476550686685688E-2</v>
      </c>
      <c r="M37" s="302">
        <f t="shared" si="44"/>
        <v>-1.7994919385882047E-2</v>
      </c>
      <c r="N37" s="302">
        <f t="shared" si="45"/>
        <v>7.8000000000003233E-2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1.3503313936795731</v>
      </c>
      <c r="C40" s="299" t="str">
        <f>CONCATENATE("(",ROUND((B40/$H42)*100,1),")")</f>
        <v>(49.6)</v>
      </c>
      <c r="D40" s="302">
        <f>'Ind T6'!W9</f>
        <v>3.5343849187338436E-3</v>
      </c>
      <c r="E40" s="299" t="str">
        <f>CONCATENATE("(",ROUND((D40/$H42)*100,1),")")</f>
        <v>(0.1)</v>
      </c>
      <c r="F40" s="302">
        <f>'Ind T6'!X9</f>
        <v>0.3279123785606734</v>
      </c>
      <c r="G40" s="299" t="str">
        <f>CONCATENATE("(",ROUND((F40/$H42)*100,1),")")</f>
        <v>(12)</v>
      </c>
      <c r="H40" s="302">
        <f>SUM(B40,D40,F40)</f>
        <v>1.6817781571589805</v>
      </c>
      <c r="I40" s="299" t="str">
        <f>CONCATENATE("(",ROUND((H40/$H42)*100,1),")")</f>
        <v>(61.8)</v>
      </c>
      <c r="K40" s="302">
        <f>B40-B30</f>
        <v>0.18297217857130521</v>
      </c>
      <c r="L40" s="302">
        <f>D40-D30</f>
        <v>1.4070911028277221E-4</v>
      </c>
      <c r="M40" s="302">
        <f>F40-F30</f>
        <v>-2.5878324463456504E-2</v>
      </c>
      <c r="N40" s="302">
        <f>SUM(K40:M40)</f>
        <v>0.15723456321813148</v>
      </c>
    </row>
    <row r="41" spans="1:14" x14ac:dyDescent="0.2">
      <c r="A41" s="282" t="s">
        <v>365</v>
      </c>
      <c r="B41" s="302">
        <f>'Ind T6'!V8</f>
        <v>0.59724559969435276</v>
      </c>
      <c r="C41" s="299" t="str">
        <f>CONCATENATE("(",ROUND((B41/$H42)*100,1),")")</f>
        <v>(21.9)</v>
      </c>
      <c r="D41" s="302">
        <f>'Ind T6'!W8</f>
        <v>0.24773420217285577</v>
      </c>
      <c r="E41" s="299" t="str">
        <f>CONCATENATE("(",ROUND((D41/$H42)*100,1),")")</f>
        <v>(9.1)</v>
      </c>
      <c r="F41" s="302">
        <f>'Ind T6'!X8</f>
        <v>0.19524204097380962</v>
      </c>
      <c r="G41" s="299" t="str">
        <f>CONCATENATE("(",ROUND((F41/$H42)*100,1),")")</f>
        <v>(7.2)</v>
      </c>
      <c r="H41" s="302">
        <f t="shared" ref="H41" si="46">SUM(B41,D41,F41)</f>
        <v>1.0402218428410182</v>
      </c>
      <c r="I41" s="299" t="str">
        <f>CONCATENATE("(",ROUND((H41/$H42)*100,1),")")</f>
        <v>(38.2)</v>
      </c>
      <c r="K41" s="302">
        <f t="shared" ref="K41:K42" si="47">B41-B31</f>
        <v>1.8167033381984998E-2</v>
      </c>
      <c r="L41" s="302">
        <f t="shared" ref="L41:L42" si="48">D41-D31</f>
        <v>-1.8669348793609902E-2</v>
      </c>
      <c r="M41" s="302">
        <f t="shared" ref="M41:M42" si="49">F41-F31</f>
        <v>1.4267752193483529E-2</v>
      </c>
      <c r="N41" s="302">
        <f t="shared" ref="N41:N42" si="50">SUM(K41:M41)</f>
        <v>1.3765436781858625E-2</v>
      </c>
    </row>
    <row r="42" spans="1:14" x14ac:dyDescent="0.2">
      <c r="A42" s="282" t="s">
        <v>363</v>
      </c>
      <c r="B42" s="302">
        <f>SUM(B40:B41)</f>
        <v>1.947576993373926</v>
      </c>
      <c r="C42" s="299" t="str">
        <f>CONCATENATE("(",ROUND((B42/$H42)*100,1),")")</f>
        <v>(71.5)</v>
      </c>
      <c r="D42" s="302">
        <f>SUM(D40:D41)</f>
        <v>0.25126858709158961</v>
      </c>
      <c r="E42" s="299" t="str">
        <f>CONCATENATE("(",ROUND((D42/$H42)*100,1),")")</f>
        <v>(9.2)</v>
      </c>
      <c r="F42" s="302">
        <f>SUM(F40:F41)</f>
        <v>0.52315441953448305</v>
      </c>
      <c r="G42" s="299" t="str">
        <f>CONCATENATE("(",ROUND((F42/$H42)*100,1),")")</f>
        <v>(19.2)</v>
      </c>
      <c r="H42" s="302">
        <f>SUM(H40:H41)</f>
        <v>2.7219999999999986</v>
      </c>
      <c r="I42" s="299" t="str">
        <f>CONCATENATE("(",ROUND((H42/$H42)*100,1),")")</f>
        <v>(100)</v>
      </c>
      <c r="K42" s="302">
        <f t="shared" si="47"/>
        <v>0.20113921195329043</v>
      </c>
      <c r="L42" s="302">
        <f t="shared" si="48"/>
        <v>-1.8528639683327131E-2</v>
      </c>
      <c r="M42" s="302">
        <f t="shared" si="49"/>
        <v>-1.1610572269972974E-2</v>
      </c>
      <c r="N42" s="302">
        <f t="shared" si="50"/>
        <v>0.17099999999999033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0.17168217821798204</v>
      </c>
      <c r="C51" s="299" t="str">
        <f>CONCATENATE("(",ROUND((B51/$H53)*100,1),")")</f>
        <v>(54.2)</v>
      </c>
      <c r="D51" s="302">
        <f>'Ind T6'!M18</f>
        <v>1.2554455445599019E-3</v>
      </c>
      <c r="E51" s="299" t="str">
        <f>CONCATENATE("(",ROUND((D51/$H53)*100,1),")")</f>
        <v>(0.4)</v>
      </c>
      <c r="F51" s="302">
        <f>'Ind T6'!N18</f>
        <v>0.10744521452144627</v>
      </c>
      <c r="G51" s="299" t="str">
        <f>CONCATENATE("(",ROUND((F51/$H53)*100,1),")")</f>
        <v>(33.9)</v>
      </c>
      <c r="H51" s="302">
        <f>SUM(B51,D51,F51)</f>
        <v>0.28038283828398819</v>
      </c>
      <c r="I51" s="299" t="str">
        <f>CONCATENATE("(",ROUND((H51/$H53)*100,1),")")</f>
        <v>(88.4)</v>
      </c>
      <c r="K51" s="302">
        <f>B56-B51</f>
        <v>-2.4936327977796963E-2</v>
      </c>
      <c r="L51" s="302">
        <f>D56-D51</f>
        <v>-1.558512988932522E-4</v>
      </c>
      <c r="M51" s="302">
        <f>F56-F51</f>
        <v>-1.5579113452506316E-2</v>
      </c>
      <c r="N51" s="302">
        <f>SUM(K51:M51)</f>
        <v>-4.0671292729196534E-2</v>
      </c>
    </row>
    <row r="52" spans="1:14" x14ac:dyDescent="0.2">
      <c r="A52" s="282" t="s">
        <v>365</v>
      </c>
      <c r="B52" s="302">
        <f>'Ind T6'!L17</f>
        <v>2.9502970296815156E-2</v>
      </c>
      <c r="C52" s="299" t="str">
        <f>CONCATENATE("(",ROUND((B52/$H53)*100,1),")")</f>
        <v>(9.3)</v>
      </c>
      <c r="D52" s="302">
        <f>'Ind T6'!M17</f>
        <v>7.1141914191965522E-3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3.661716171601171E-2</v>
      </c>
      <c r="I52" s="299" t="str">
        <f>CONCATENATE("(",ROUND((H52/$H53)*100,1),")")</f>
        <v>(11.6)</v>
      </c>
      <c r="K52" s="302">
        <f t="shared" ref="K52:K53" si="52">B57-B52</f>
        <v>-4.4122288727133606E-3</v>
      </c>
      <c r="L52" s="302">
        <f t="shared" ref="L52:L53" si="53">D57-D52</f>
        <v>-9.1647839809058836E-4</v>
      </c>
      <c r="M52" s="302">
        <f t="shared" ref="M52:M53" si="54">F57-F52</f>
        <v>0</v>
      </c>
      <c r="N52" s="302">
        <f t="shared" ref="N52:N53" si="55">SUM(K52:M52)</f>
        <v>-5.3287072708039489E-3</v>
      </c>
    </row>
    <row r="53" spans="1:14" x14ac:dyDescent="0.2">
      <c r="A53" s="282" t="s">
        <v>363</v>
      </c>
      <c r="B53" s="302">
        <f>SUM(B51:B52)</f>
        <v>0.20118514851479719</v>
      </c>
      <c r="C53" s="299" t="str">
        <f>CONCATENATE("(",ROUND((B53/$H53)*100,1),")")</f>
        <v>(63.5)</v>
      </c>
      <c r="D53" s="302">
        <f>SUM(D51:D52)</f>
        <v>8.3696369637564546E-3</v>
      </c>
      <c r="E53" s="299" t="str">
        <f>CONCATENATE("(",ROUND((D53/$H53)*100,1),")")</f>
        <v>(2.6)</v>
      </c>
      <c r="F53" s="302">
        <f>SUM(F51:F52)</f>
        <v>0.10744521452144627</v>
      </c>
      <c r="G53" s="299" t="str">
        <f>CONCATENATE("(",ROUND((F53/$H53)*100,1),")")</f>
        <v>(33.9)</v>
      </c>
      <c r="H53" s="302">
        <f>SUM(H51:H52)</f>
        <v>0.31699999999999989</v>
      </c>
      <c r="I53" s="299" t="str">
        <f>CONCATENATE("(",ROUND((H53/$H53)*100,1),")")</f>
        <v>(100)</v>
      </c>
      <c r="K53" s="302">
        <f t="shared" si="52"/>
        <v>-2.9348556850510299E-2</v>
      </c>
      <c r="L53" s="302">
        <f t="shared" si="53"/>
        <v>-1.0723296969838408E-3</v>
      </c>
      <c r="M53" s="302">
        <f t="shared" si="54"/>
        <v>-1.5579113452506316E-2</v>
      </c>
      <c r="N53" s="302">
        <f t="shared" si="55"/>
        <v>-4.6000000000000457E-2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0.14674585024018508</v>
      </c>
      <c r="C56" s="299" t="str">
        <f>CONCATENATE("(",ROUND((B56/$H58)*100,1),")")</f>
        <v>(54.1)</v>
      </c>
      <c r="D56" s="302">
        <f>'Ind T6'!R18</f>
        <v>1.0995942456666497E-3</v>
      </c>
      <c r="E56" s="299" t="str">
        <f>CONCATENATE("(",ROUND((D56/$H58)*100,1),")")</f>
        <v>(0.4)</v>
      </c>
      <c r="F56" s="302">
        <f>'Ind T6'!S18</f>
        <v>9.1866101068939957E-2</v>
      </c>
      <c r="G56" s="299" t="str">
        <f>CONCATENATE("(",ROUND((F56/$H58)*100,1),")")</f>
        <v>(33.9)</v>
      </c>
      <c r="H56" s="302">
        <f>SUM(B56,D56,F56)</f>
        <v>0.23971154555479168</v>
      </c>
      <c r="I56" s="299" t="str">
        <f>CONCATENATE("(",ROUND((H56/$H58)*100,1),")")</f>
        <v>(88.5)</v>
      </c>
      <c r="K56" s="302">
        <f>B61-B56</f>
        <v>-1.8857236378435865E-2</v>
      </c>
      <c r="L56" s="302">
        <f>D61-D56</f>
        <v>-5.1326918932958999E-5</v>
      </c>
      <c r="M56" s="302">
        <f>F61-F56</f>
        <v>-1.6581447603909491E-2</v>
      </c>
      <c r="N56" s="302">
        <f>SUM(K56:M56)</f>
        <v>-3.5490010901278318E-2</v>
      </c>
    </row>
    <row r="57" spans="1:14" x14ac:dyDescent="0.2">
      <c r="A57" s="282" t="s">
        <v>365</v>
      </c>
      <c r="B57" s="302">
        <f>'Ind T6'!Q17</f>
        <v>2.5090741424101795E-2</v>
      </c>
      <c r="C57" s="299" t="str">
        <f>CONCATENATE("(",ROUND((B57/$H58)*100,1),")")</f>
        <v>(9.3)</v>
      </c>
      <c r="D57" s="302">
        <f>'Ind T6'!R17</f>
        <v>6.1977130211059639E-3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3.128845444520776E-2</v>
      </c>
      <c r="I57" s="299" t="str">
        <f>CONCATENATE("(",ROUND((H57/$H58)*100,1),")")</f>
        <v>(11.5)</v>
      </c>
      <c r="K57" s="302">
        <f t="shared" ref="K57:K58" si="57">B62-B57</f>
        <v>-3.9348008301019997E-3</v>
      </c>
      <c r="L57" s="302">
        <f t="shared" ref="L57:L58" si="58">D62-D57</f>
        <v>-5.7518826861912339E-4</v>
      </c>
      <c r="M57" s="302">
        <f t="shared" ref="M57:M58" si="59">F62-F57</f>
        <v>0</v>
      </c>
      <c r="N57" s="302">
        <f t="shared" ref="N57:N58" si="60">SUM(K57:M57)</f>
        <v>-4.5099890987211231E-3</v>
      </c>
    </row>
    <row r="58" spans="1:14" x14ac:dyDescent="0.2">
      <c r="A58" s="282" t="s">
        <v>363</v>
      </c>
      <c r="B58" s="302">
        <f>SUM(B56:B57)</f>
        <v>0.17183659166428689</v>
      </c>
      <c r="C58" s="299" t="str">
        <f>CONCATENATE("(",ROUND((B58/$H58)*100,1),")")</f>
        <v>(63.4)</v>
      </c>
      <c r="D58" s="302">
        <f>SUM(D56:D57)</f>
        <v>7.2973072667726138E-3</v>
      </c>
      <c r="E58" s="299" t="str">
        <f>CONCATENATE("(",ROUND((D58/$H58)*100,1),")")</f>
        <v>(2.7)</v>
      </c>
      <c r="F58" s="302">
        <f>SUM(F56:F57)</f>
        <v>9.1866101068939957E-2</v>
      </c>
      <c r="G58" s="299" t="str">
        <f>CONCATENATE("(",ROUND((F58/$H58)*100,1),")")</f>
        <v>(33.9)</v>
      </c>
      <c r="H58" s="302">
        <f>SUM(H56:H57)</f>
        <v>0.27099999999999946</v>
      </c>
      <c r="I58" s="299" t="str">
        <f>CONCATENATE("(",ROUND((H58/$H58)*100,1),")")</f>
        <v>(100)</v>
      </c>
      <c r="K58" s="302">
        <f t="shared" si="57"/>
        <v>-2.2792037208537869E-2</v>
      </c>
      <c r="L58" s="302">
        <f t="shared" si="58"/>
        <v>-6.265151875520826E-4</v>
      </c>
      <c r="M58" s="302">
        <f t="shared" si="59"/>
        <v>-1.6581447603909491E-2</v>
      </c>
      <c r="N58" s="302">
        <f t="shared" si="60"/>
        <v>-3.9999999999999439E-2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0.12788861386174921</v>
      </c>
      <c r="C61" s="299" t="str">
        <f>CONCATENATE("(",ROUND((B61/$H63)*100,1),")")</f>
        <v>(55.4)</v>
      </c>
      <c r="D61" s="302">
        <f>'Ind T6'!W18</f>
        <v>1.0482673267336907E-3</v>
      </c>
      <c r="E61" s="299" t="str">
        <f>CONCATENATE("(",ROUND((D61/$H63)*100,1),")")</f>
        <v>(0.5)</v>
      </c>
      <c r="F61" s="302">
        <f>'Ind T6'!X18</f>
        <v>7.5284653465030466E-2</v>
      </c>
      <c r="G61" s="299" t="str">
        <f>CONCATENATE("(",ROUND((F61/$H63)*100,1),")")</f>
        <v>(32.6)</v>
      </c>
      <c r="H61" s="302">
        <f>SUM(B61,D61,F61)</f>
        <v>0.20422153465351336</v>
      </c>
      <c r="I61" s="299" t="str">
        <f>CONCATENATE("(",ROUND((H61/$H63)*100,1),")")</f>
        <v>(88.4)</v>
      </c>
      <c r="K61" s="302">
        <f>B61-B51</f>
        <v>-4.3793564356232828E-2</v>
      </c>
      <c r="L61" s="302">
        <f>D61-D51</f>
        <v>-2.071782178262112E-4</v>
      </c>
      <c r="M61" s="302">
        <f>F61-F51</f>
        <v>-3.2160561056415807E-2</v>
      </c>
      <c r="N61" s="302">
        <f>SUM(K61:M61)</f>
        <v>-7.6161303630474853E-2</v>
      </c>
    </row>
    <row r="62" spans="1:14" x14ac:dyDescent="0.2">
      <c r="A62" s="282" t="s">
        <v>365</v>
      </c>
      <c r="B62" s="302">
        <f>'Ind T6'!V17</f>
        <v>2.1155940593999795E-2</v>
      </c>
      <c r="C62" s="299" t="str">
        <f>CONCATENATE("(",ROUND((B62/$H63)*100,1),")")</f>
        <v>(9.2)</v>
      </c>
      <c r="D62" s="302">
        <f>'Ind T6'!W17</f>
        <v>5.6225247524868405E-3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2.6778465346486636E-2</v>
      </c>
      <c r="I62" s="299" t="str">
        <f>CONCATENATE("(",ROUND((H62/$H63)*100,1),")")</f>
        <v>(11.6)</v>
      </c>
      <c r="K62" s="302">
        <f t="shared" ref="K62:K63" si="62">B62-B52</f>
        <v>-8.3470297028153603E-3</v>
      </c>
      <c r="L62" s="302">
        <f t="shared" ref="L62:L63" si="63">D62-D52</f>
        <v>-1.4916666667097117E-3</v>
      </c>
      <c r="M62" s="302">
        <f t="shared" ref="M62:M63" si="64">F62-F52</f>
        <v>0</v>
      </c>
      <c r="N62" s="302">
        <f t="shared" ref="N62:N63" si="65">SUM(K62:M62)</f>
        <v>-9.8386963695250712E-3</v>
      </c>
    </row>
    <row r="63" spans="1:14" x14ac:dyDescent="0.2">
      <c r="A63" s="282" t="s">
        <v>363</v>
      </c>
      <c r="B63" s="302">
        <f>SUM(B61:B62)</f>
        <v>0.14904455445574902</v>
      </c>
      <c r="C63" s="299" t="str">
        <f>CONCATENATE("(",ROUND((B63/$H63)*100,1),")")</f>
        <v>(64.5)</v>
      </c>
      <c r="D63" s="302">
        <f>SUM(D61:D62)</f>
        <v>6.6707920792205312E-3</v>
      </c>
      <c r="E63" s="299" t="str">
        <f>CONCATENATE("(",ROUND((D63/$H63)*100,1),")")</f>
        <v>(2.9)</v>
      </c>
      <c r="F63" s="302">
        <f>SUM(F61:F62)</f>
        <v>7.5284653465030466E-2</v>
      </c>
      <c r="G63" s="299" t="str">
        <f>CONCATENATE("(",ROUND((F63/$H63)*100,1),")")</f>
        <v>(32.6)</v>
      </c>
      <c r="H63" s="302">
        <f>SUM(H61:H62)</f>
        <v>0.23100000000000001</v>
      </c>
      <c r="I63" s="299" t="str">
        <f>CONCATENATE("(",ROUND((H63/$H63)*100,1),")")</f>
        <v>(100)</v>
      </c>
      <c r="K63" s="302">
        <f t="shared" si="62"/>
        <v>-5.2140594059048168E-2</v>
      </c>
      <c r="L63" s="302">
        <f t="shared" si="63"/>
        <v>-1.6988448845359234E-3</v>
      </c>
      <c r="M63" s="302">
        <f t="shared" si="64"/>
        <v>-3.2160561056415807E-2</v>
      </c>
      <c r="N63" s="302">
        <f t="shared" si="65"/>
        <v>-8.5999999999999896E-2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1.8805572815523455</v>
      </c>
      <c r="C72" s="299" t="str">
        <f>CONCATENATE("(",ROUND((B72/$H74)*100,1),")")</f>
        <v>(53.2)</v>
      </c>
      <c r="D72" s="302">
        <f>'Ind T6'!M27</f>
        <v>0.14609708737723295</v>
      </c>
      <c r="E72" s="299" t="str">
        <f>CONCATENATE("(",ROUND((D72/$H74)*100,1),")")</f>
        <v>(4.1)</v>
      </c>
      <c r="F72" s="302">
        <f>'Ind T6'!N27</f>
        <v>7.2273786407452842E-2</v>
      </c>
      <c r="G72" s="299" t="str">
        <f>CONCATENATE("(",ROUND((F72/$H74)*100,1),")")</f>
        <v>(2)</v>
      </c>
      <c r="H72" s="302">
        <f>SUM(B72,D72,F72)</f>
        <v>2.0989281553370316</v>
      </c>
      <c r="I72" s="299" t="str">
        <f>CONCATENATE("(",ROUND((H72/$H74)*100,1),")")</f>
        <v>(59.4)</v>
      </c>
      <c r="K72" s="302">
        <f>B77-B72</f>
        <v>0.1397678850860391</v>
      </c>
      <c r="L72" s="302">
        <f>D77-D72</f>
        <v>1.255569593664918E-2</v>
      </c>
      <c r="M72" s="302">
        <f>F77-F72</f>
        <v>6.8879137793077805E-3</v>
      </c>
      <c r="N72" s="302">
        <f>SUM(K72:M72)</f>
        <v>0.15921149480199606</v>
      </c>
    </row>
    <row r="73" spans="1:14" x14ac:dyDescent="0.2">
      <c r="A73" s="282" t="s">
        <v>365</v>
      </c>
      <c r="B73" s="302">
        <f>'Ind T6'!L26</f>
        <v>0.8559961164974117</v>
      </c>
      <c r="C73" s="299" t="str">
        <f>CONCATENATE("(",ROUND((B73/$H74)*100,1),")")</f>
        <v>(24.2)</v>
      </c>
      <c r="D73" s="302">
        <f>'Ind T6'!M26</f>
        <v>0.46795339807052433</v>
      </c>
      <c r="E73" s="299" t="str">
        <f>CONCATENATE("(",ROUND((D73/$H74)*100,1),")")</f>
        <v>(13.2)</v>
      </c>
      <c r="F73" s="302">
        <f>'Ind T6'!N26</f>
        <v>0.11112233009504068</v>
      </c>
      <c r="G73" s="299" t="str">
        <f>CONCATENATE("(",ROUND((F73/$H74)*100,1),")")</f>
        <v>(3.1)</v>
      </c>
      <c r="H73" s="302">
        <f t="shared" ref="H73" si="66">SUM(B73,D73,F73)</f>
        <v>1.4350718446629767</v>
      </c>
      <c r="I73" s="299" t="str">
        <f>CONCATENATE("(",ROUND((H73/$H74)*100,1),")")</f>
        <v>(40.6)</v>
      </c>
      <c r="K73" s="302">
        <f t="shared" ref="K73:K74" si="67">B78-B73</f>
        <v>0.10854692948842726</v>
      </c>
      <c r="L73" s="302">
        <f t="shared" ref="L73:L74" si="68">D78-D73</f>
        <v>3.9296331309181587E-2</v>
      </c>
      <c r="M73" s="302">
        <f t="shared" ref="M73:M74" si="69">F78-F73</f>
        <v>1.2945244400382444E-2</v>
      </c>
      <c r="N73" s="302">
        <f t="shared" ref="N73:N74" si="70">SUM(K73:M73)</f>
        <v>0.16078850519799129</v>
      </c>
    </row>
    <row r="74" spans="1:14" x14ac:dyDescent="0.2">
      <c r="A74" s="282" t="s">
        <v>363</v>
      </c>
      <c r="B74" s="302">
        <f>SUM(B72:B73)</f>
        <v>2.7365533980497574</v>
      </c>
      <c r="C74" s="299" t="str">
        <f>CONCATENATE("(",ROUND((B74/$H74)*100,1),")")</f>
        <v>(77.4)</v>
      </c>
      <c r="D74" s="302">
        <f>SUM(D72:D73)</f>
        <v>0.61405048544775731</v>
      </c>
      <c r="E74" s="299" t="str">
        <f>CONCATENATE("(",ROUND((D74/$H74)*100,1),")")</f>
        <v>(17.4)</v>
      </c>
      <c r="F74" s="302">
        <f>SUM(F72:F73)</f>
        <v>0.18339611650249352</v>
      </c>
      <c r="G74" s="299" t="str">
        <f>CONCATENATE("(",ROUND((F74/$H74)*100,1),")")</f>
        <v>(5.2)</v>
      </c>
      <c r="H74" s="302">
        <f>SUM(H72:H73)</f>
        <v>3.5340000000000082</v>
      </c>
      <c r="I74" s="299" t="str">
        <f>CONCATENATE("(",ROUND((H74/$H74)*100,1),")")</f>
        <v>(100)</v>
      </c>
      <c r="K74" s="302">
        <f t="shared" si="67"/>
        <v>0.24831481457446625</v>
      </c>
      <c r="L74" s="302">
        <f t="shared" si="68"/>
        <v>5.1852027245830712E-2</v>
      </c>
      <c r="M74" s="302">
        <f t="shared" si="69"/>
        <v>1.9833158179690225E-2</v>
      </c>
      <c r="N74" s="302">
        <f t="shared" si="70"/>
        <v>0.31999999999998718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2.0203251666383846</v>
      </c>
      <c r="C77" s="299" t="str">
        <f>CONCATENATE("(",ROUND((B77/$H79)*100,1),")")</f>
        <v>(52.4)</v>
      </c>
      <c r="D77" s="302">
        <f>'Ind T6'!R27</f>
        <v>0.15865278331388213</v>
      </c>
      <c r="E77" s="299" t="str">
        <f>CONCATENATE("(",ROUND((D77/$H79)*100,1),")")</f>
        <v>(4.1)</v>
      </c>
      <c r="F77" s="302">
        <f>'Ind T6'!S27</f>
        <v>7.9161700186760622E-2</v>
      </c>
      <c r="G77" s="299" t="str">
        <f>CONCATENATE("(",ROUND((F77/$H79)*100,1),")")</f>
        <v>(2.1)</v>
      </c>
      <c r="H77" s="302">
        <f>SUM(B77,D77,F77)</f>
        <v>2.2581396501390274</v>
      </c>
      <c r="I77" s="299" t="str">
        <f>CONCATENATE("(",ROUND((H77/$H79)*100,1),")")</f>
        <v>(58.6)</v>
      </c>
      <c r="K77" s="302">
        <f>B82-B77</f>
        <v>0.13794329078815171</v>
      </c>
      <c r="L77" s="302">
        <f>D82-D77</f>
        <v>1.4674583726361767E-2</v>
      </c>
      <c r="M77" s="302">
        <f>F82-F77</f>
        <v>1.0385332503265149E-2</v>
      </c>
      <c r="N77" s="302">
        <f>SUM(K77:M77)</f>
        <v>0.16300320701777862</v>
      </c>
    </row>
    <row r="78" spans="1:14" x14ac:dyDescent="0.2">
      <c r="A78" s="282" t="s">
        <v>365</v>
      </c>
      <c r="B78" s="302">
        <f>'Ind T6'!Q26</f>
        <v>0.96454304598583895</v>
      </c>
      <c r="C78" s="299" t="str">
        <f>CONCATENATE("(",ROUND((B78/$H79)*100,1),")")</f>
        <v>(25)</v>
      </c>
      <c r="D78" s="302">
        <f>'Ind T6'!R26</f>
        <v>0.50724972937970592</v>
      </c>
      <c r="E78" s="299" t="str">
        <f>CONCATENATE("(",ROUND((D78/$H79)*100,1),")")</f>
        <v>(13.2)</v>
      </c>
      <c r="F78" s="302">
        <f>'Ind T6'!S26</f>
        <v>0.12406757449542312</v>
      </c>
      <c r="G78" s="299" t="str">
        <f>CONCATENATE("(",ROUND((F78/$H79)*100,1),")")</f>
        <v>(3.2)</v>
      </c>
      <c r="H78" s="302">
        <f t="shared" ref="H78" si="71">SUM(B78,D78,F78)</f>
        <v>1.595860349860968</v>
      </c>
      <c r="I78" s="299" t="str">
        <f>CONCATENATE("(",ROUND((H78/$H79)*100,1),")")</f>
        <v>(41.4)</v>
      </c>
      <c r="K78" s="302">
        <f t="shared" ref="K78:K79" si="72">B83-B78</f>
        <v>0.16050715816100858</v>
      </c>
      <c r="L78" s="302">
        <f t="shared" ref="L78:L79" si="73">D83-D78</f>
        <v>4.2545114096821046E-2</v>
      </c>
      <c r="M78" s="302">
        <f t="shared" ref="M78:M79" si="74">F83-F78</f>
        <v>1.694452072440171E-2</v>
      </c>
      <c r="N78" s="302">
        <f t="shared" ref="N78:N79" si="75">SUM(K78:M78)</f>
        <v>0.21999679298223135</v>
      </c>
    </row>
    <row r="79" spans="1:14" x14ac:dyDescent="0.2">
      <c r="A79" s="282" t="s">
        <v>363</v>
      </c>
      <c r="B79" s="302">
        <f>SUM(B77:B78)</f>
        <v>2.9848682126242236</v>
      </c>
      <c r="C79" s="299" t="str">
        <f>CONCATENATE("(",ROUND((B79/$H79)*100,1),")")</f>
        <v>(77.4)</v>
      </c>
      <c r="D79" s="302">
        <f>SUM(D77:D78)</f>
        <v>0.66590251269358802</v>
      </c>
      <c r="E79" s="299" t="str">
        <f>CONCATENATE("(",ROUND((D79/$H79)*100,1),")")</f>
        <v>(17.3)</v>
      </c>
      <c r="F79" s="302">
        <f>SUM(F77:F78)</f>
        <v>0.20322927468218374</v>
      </c>
      <c r="G79" s="299" t="str">
        <f>CONCATENATE("(",ROUND((F79/$H79)*100,1),")")</f>
        <v>(5.3)</v>
      </c>
      <c r="H79" s="302">
        <f>SUM(H77:H78)</f>
        <v>3.8539999999999957</v>
      </c>
      <c r="I79" s="299" t="str">
        <f>CONCATENATE("(",ROUND((H79/$H79)*100,1),")")</f>
        <v>(100)</v>
      </c>
      <c r="K79" s="302">
        <f t="shared" si="72"/>
        <v>0.2984504489491604</v>
      </c>
      <c r="L79" s="302">
        <f t="shared" si="73"/>
        <v>5.7219697823182814E-2</v>
      </c>
      <c r="M79" s="302">
        <f t="shared" si="74"/>
        <v>2.7329853227666873E-2</v>
      </c>
      <c r="N79" s="302">
        <f t="shared" si="75"/>
        <v>0.38300000000001011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2.1582684574265363</v>
      </c>
      <c r="C82" s="299" t="str">
        <f>CONCATENATE("(",ROUND((B82/$H84)*100,1),")")</f>
        <v>(50.9)</v>
      </c>
      <c r="D82" s="302">
        <f>'Ind T6'!W27</f>
        <v>0.1733273670402439</v>
      </c>
      <c r="E82" s="299" t="str">
        <f>CONCATENATE("(",ROUND((D82/$H84)*100,1),")")</f>
        <v>(4.1)</v>
      </c>
      <c r="F82" s="302">
        <f>'Ind T6'!X27</f>
        <v>8.9547032690025771E-2</v>
      </c>
      <c r="G82" s="299" t="str">
        <f>CONCATENATE("(",ROUND((F82/$H84)*100,1),")")</f>
        <v>(2.1)</v>
      </c>
      <c r="H82" s="302">
        <f>SUM(B82,D82,F82)</f>
        <v>2.4211428571568061</v>
      </c>
      <c r="I82" s="299" t="str">
        <f>CONCATENATE("(",ROUND((H82/$H84)*100,1),")")</f>
        <v>(57.1)</v>
      </c>
      <c r="K82" s="302">
        <f>B82-B72</f>
        <v>0.27771117587419081</v>
      </c>
      <c r="L82" s="302">
        <f>D82-D72</f>
        <v>2.7230279663010948E-2</v>
      </c>
      <c r="M82" s="302">
        <f>F82-F72</f>
        <v>1.7273246282572929E-2</v>
      </c>
      <c r="N82" s="302">
        <f>SUM(K82:M82)</f>
        <v>0.32221470181977468</v>
      </c>
    </row>
    <row r="83" spans="1:14" x14ac:dyDescent="0.2">
      <c r="A83" s="282" t="s">
        <v>365</v>
      </c>
      <c r="B83" s="302">
        <f>'Ind T6'!V26</f>
        <v>1.1250502041468475</v>
      </c>
      <c r="C83" s="299" t="str">
        <f>CONCATENATE("(",ROUND((B83/$H84)*100,1),")")</f>
        <v>(26.6)</v>
      </c>
      <c r="D83" s="302">
        <f>'Ind T6'!W26</f>
        <v>0.54979484347652696</v>
      </c>
      <c r="E83" s="299" t="str">
        <f>CONCATENATE("(",ROUND((D83/$H84)*100,1),")")</f>
        <v>(13)</v>
      </c>
      <c r="F83" s="302">
        <f>'Ind T6'!X26</f>
        <v>0.14101209521982483</v>
      </c>
      <c r="G83" s="299" t="str">
        <f>CONCATENATE("(",ROUND((F83/$H84)*100,1),")")</f>
        <v>(3.3)</v>
      </c>
      <c r="H83" s="302">
        <f t="shared" ref="H83" si="76">SUM(B83,D83,F83)</f>
        <v>1.8158571428431993</v>
      </c>
      <c r="I83" s="299" t="str">
        <f>CONCATENATE("(",ROUND((H83/$H84)*100,1),")")</f>
        <v>(42.9)</v>
      </c>
      <c r="K83" s="302">
        <f t="shared" ref="K83:K84" si="77">B83-B73</f>
        <v>0.26905408764943584</v>
      </c>
      <c r="L83" s="302">
        <f t="shared" ref="L83:L84" si="78">D83-D73</f>
        <v>8.1841445406002633E-2</v>
      </c>
      <c r="M83" s="302">
        <f t="shared" ref="M83:M84" si="79">F83-F73</f>
        <v>2.9889765124784154E-2</v>
      </c>
      <c r="N83" s="302">
        <f t="shared" ref="N83:N84" si="80">SUM(K83:M83)</f>
        <v>0.38078529818022261</v>
      </c>
    </row>
    <row r="84" spans="1:14" x14ac:dyDescent="0.2">
      <c r="A84" s="282" t="s">
        <v>363</v>
      </c>
      <c r="B84" s="302">
        <f>SUM(B82:B83)</f>
        <v>3.283318661573384</v>
      </c>
      <c r="C84" s="299" t="str">
        <f>CONCATENATE("(",ROUND((B84/$H84)*100,1),")")</f>
        <v>(77.5)</v>
      </c>
      <c r="D84" s="302">
        <f>SUM(D82:D83)</f>
        <v>0.72312221051677084</v>
      </c>
      <c r="E84" s="299" t="str">
        <f>CONCATENATE("(",ROUND((D84/$H84)*100,1),")")</f>
        <v>(17.1)</v>
      </c>
      <c r="F84" s="302">
        <f>SUM(F82:F83)</f>
        <v>0.23055912790985061</v>
      </c>
      <c r="G84" s="299" t="str">
        <f>CONCATENATE("(",ROUND((F84/$H84)*100,1),")")</f>
        <v>(5.4)</v>
      </c>
      <c r="H84" s="302">
        <f>SUM(H82:H83)</f>
        <v>4.2370000000000054</v>
      </c>
      <c r="I84" s="299" t="str">
        <f>CONCATENATE("(",ROUND((H84/$H84)*100,1),")")</f>
        <v>(100)</v>
      </c>
      <c r="K84" s="302">
        <f t="shared" si="77"/>
        <v>0.54676526352362664</v>
      </c>
      <c r="L84" s="302">
        <f t="shared" si="78"/>
        <v>0.10907172506901353</v>
      </c>
      <c r="M84" s="302">
        <f t="shared" si="79"/>
        <v>4.7163011407357097E-2</v>
      </c>
      <c r="N84" s="302">
        <f t="shared" si="80"/>
        <v>0.70299999999999729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3.6312291899540585</v>
      </c>
      <c r="C93" s="299" t="str">
        <f>CONCATENATE("(",ROUND((B93/$H95)*100,1),")")</f>
        <v>(68.7)</v>
      </c>
      <c r="D93" s="302">
        <f>'Ind T6'!M36</f>
        <v>0.11839781751855984</v>
      </c>
      <c r="E93" s="299" t="str">
        <f>CONCATENATE("(",ROUND((D93/$H95)*100,1),")")</f>
        <v>(2.2)</v>
      </c>
      <c r="F93" s="302">
        <f>'Ind T6'!N36</f>
        <v>0.18813047826475732</v>
      </c>
      <c r="G93" s="299" t="str">
        <f>CONCATENATE("(",ROUND((F93/$H95)*100,1),")")</f>
        <v>(3.6)</v>
      </c>
      <c r="H93" s="302">
        <f>SUM(B93,D93,F93)</f>
        <v>3.9377574857373756</v>
      </c>
      <c r="I93" s="299" t="str">
        <f>CONCATENATE("(",ROUND((H93/$H95)*100,1),")")</f>
        <v>(74.5)</v>
      </c>
      <c r="K93" s="302">
        <f>B98-B93</f>
        <v>-6.7469202334078826E-2</v>
      </c>
      <c r="L93" s="302">
        <f>D98-D93</f>
        <v>-9.4749098296792456E-6</v>
      </c>
      <c r="M93" s="302">
        <f>F98-F93</f>
        <v>5.3858637270680909E-3</v>
      </c>
      <c r="N93" s="302">
        <f>SUM(K93:M93)</f>
        <v>-6.2092813516840414E-2</v>
      </c>
    </row>
    <row r="94" spans="1:14" x14ac:dyDescent="0.2">
      <c r="A94" s="282" t="s">
        <v>365</v>
      </c>
      <c r="B94" s="302">
        <f>'Ind T6'!L35</f>
        <v>0.91390987704462667</v>
      </c>
      <c r="C94" s="299" t="str">
        <f>CONCATENATE("(",ROUND((B94/$H95)*100,1),")")</f>
        <v>(17.3)</v>
      </c>
      <c r="D94" s="302">
        <f>'Ind T6'!M35</f>
        <v>0.30419609977570861</v>
      </c>
      <c r="E94" s="299" t="str">
        <f>CONCATENATE("(",ROUND((D94/$H95)*100,1),")")</f>
        <v>(5.8)</v>
      </c>
      <c r="F94" s="302">
        <f>'Ind T6'!N35</f>
        <v>0.13013653744229403</v>
      </c>
      <c r="G94" s="299" t="str">
        <f>CONCATENATE("(",ROUND((F94/$H95)*100,1),")")</f>
        <v>(2.5)</v>
      </c>
      <c r="H94" s="302">
        <f t="shared" ref="H94" si="81">SUM(B94,D94,F94)</f>
        <v>1.3482425142626293</v>
      </c>
      <c r="I94" s="299" t="str">
        <f>CONCATENATE("(",ROUND((H94/$H95)*100,1),")")</f>
        <v>(25.5)</v>
      </c>
      <c r="K94" s="302">
        <f t="shared" ref="K94:K95" si="82">B99-B94</f>
        <v>-6.3043457744120124E-2</v>
      </c>
      <c r="L94" s="302">
        <f t="shared" ref="L94:L95" si="83">D99-D94</f>
        <v>-6.5521912957724471E-3</v>
      </c>
      <c r="M94" s="302">
        <f t="shared" ref="M94:M95" si="84">F99-F94</f>
        <v>-1.3115374432742244E-3</v>
      </c>
      <c r="N94" s="302">
        <f t="shared" ref="N94:N95" si="85">SUM(K94:M94)</f>
        <v>-7.0907186483166795E-2</v>
      </c>
    </row>
    <row r="95" spans="1:14" x14ac:dyDescent="0.2">
      <c r="A95" s="282" t="s">
        <v>363</v>
      </c>
      <c r="B95" s="302">
        <f>SUM(B93:B94)</f>
        <v>4.5451390669986855</v>
      </c>
      <c r="C95" s="299" t="str">
        <f>CONCATENATE("(",ROUND((B95/$H95)*100,1),")")</f>
        <v>(86)</v>
      </c>
      <c r="D95" s="302">
        <f>SUM(D93:D94)</f>
        <v>0.42259391729426843</v>
      </c>
      <c r="E95" s="299" t="str">
        <f>CONCATENATE("(",ROUND((D95/$H95)*100,1),")")</f>
        <v>(8)</v>
      </c>
      <c r="F95" s="302">
        <f>SUM(F93:F94)</f>
        <v>0.31826701570705135</v>
      </c>
      <c r="G95" s="299" t="str">
        <f>CONCATENATE("(",ROUND((F95/$H95)*100,1),")")</f>
        <v>(6)</v>
      </c>
      <c r="H95" s="302">
        <f>SUM(H93:H94)</f>
        <v>5.2860000000000049</v>
      </c>
      <c r="I95" s="299" t="str">
        <f>CONCATENATE("(",ROUND((H95/$H95)*100,1),")")</f>
        <v>(100)</v>
      </c>
      <c r="K95" s="302">
        <f t="shared" si="82"/>
        <v>-0.13051266007819962</v>
      </c>
      <c r="L95" s="302">
        <f t="shared" si="83"/>
        <v>-6.5616662056021124E-3</v>
      </c>
      <c r="M95" s="302">
        <f t="shared" si="84"/>
        <v>4.0743262837938388E-3</v>
      </c>
      <c r="N95" s="302">
        <f t="shared" si="85"/>
        <v>-0.13300000000000789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3.5637599876199797</v>
      </c>
      <c r="C98" s="299" t="str">
        <f>CONCATENATE("(",ROUND((B98/$H100)*100,1),")")</f>
        <v>(69.2)</v>
      </c>
      <c r="D98" s="302">
        <f>'Ind T6'!R36</f>
        <v>0.11838834260873016</v>
      </c>
      <c r="E98" s="299" t="str">
        <f>CONCATENATE("(",ROUND((D98/$H100)*100,1),")")</f>
        <v>(2.3)</v>
      </c>
      <c r="F98" s="302">
        <f>'Ind T6'!S36</f>
        <v>0.19351634199182541</v>
      </c>
      <c r="G98" s="299" t="str">
        <f>CONCATENATE("(",ROUND((F98/$H100)*100,1),")")</f>
        <v>(3.8)</v>
      </c>
      <c r="H98" s="302">
        <f>SUM(B98,D98,F98)</f>
        <v>3.8756646722205352</v>
      </c>
      <c r="I98" s="299" t="str">
        <f>CONCATENATE("(",ROUND((H98/$H100)*100,1),")")</f>
        <v>(75.2)</v>
      </c>
      <c r="K98" s="302">
        <f>B103-B98</f>
        <v>-0.83879895331242116</v>
      </c>
      <c r="L98" s="302">
        <f>D103-D98</f>
        <v>-2.3459660192172924E-2</v>
      </c>
      <c r="M98" s="302">
        <f>F103-F98</f>
        <v>-3.4129912252932826E-2</v>
      </c>
      <c r="N98" s="302">
        <f>SUM(K98:M98)</f>
        <v>-0.89638852575752692</v>
      </c>
    </row>
    <row r="99" spans="1:14" x14ac:dyDescent="0.2">
      <c r="A99" s="282" t="s">
        <v>365</v>
      </c>
      <c r="B99" s="302">
        <f>'Ind T6'!Q35</f>
        <v>0.85086641930050655</v>
      </c>
      <c r="C99" s="299" t="str">
        <f>CONCATENATE("(",ROUND((B99/$H100)*100,1),")")</f>
        <v>(16.5)</v>
      </c>
      <c r="D99" s="302">
        <f>'Ind T6'!R35</f>
        <v>0.29764390847993616</v>
      </c>
      <c r="E99" s="299" t="str">
        <f>CONCATENATE("(",ROUND((D99/$H100)*100,1),")")</f>
        <v>(5.8)</v>
      </c>
      <c r="F99" s="302">
        <f>'Ind T6'!S35</f>
        <v>0.12882499999901981</v>
      </c>
      <c r="G99" s="299" t="str">
        <f>CONCATENATE("(",ROUND((F99/$H100)*100,1),")")</f>
        <v>(2.5)</v>
      </c>
      <c r="H99" s="302">
        <f t="shared" ref="H99" si="86">SUM(B99,D99,F99)</f>
        <v>1.2773353277794626</v>
      </c>
      <c r="I99" s="299" t="str">
        <f>CONCATENATE("(",ROUND((H99/$H100)*100,1),")")</f>
        <v>(24.8)</v>
      </c>
      <c r="K99" s="302">
        <f t="shared" ref="K99:K100" si="87">B104-B99</f>
        <v>-0.2395725828947588</v>
      </c>
      <c r="L99" s="302">
        <f t="shared" ref="L99:L100" si="88">D104-D99</f>
        <v>-7.2002727556674473E-2</v>
      </c>
      <c r="M99" s="302">
        <f t="shared" ref="M99:M100" si="89">F104-F99</f>
        <v>-2.3036163791024938E-2</v>
      </c>
      <c r="N99" s="302">
        <f t="shared" ref="N99:N100" si="90">SUM(K99:M99)</f>
        <v>-0.33461147424245818</v>
      </c>
    </row>
    <row r="100" spans="1:14" x14ac:dyDescent="0.2">
      <c r="A100" s="282" t="s">
        <v>363</v>
      </c>
      <c r="B100" s="302">
        <f>SUM(B98:B99)</f>
        <v>4.4146264069204859</v>
      </c>
      <c r="C100" s="299" t="str">
        <f>CONCATENATE("(",ROUND((B100/$H100)*100,1),")")</f>
        <v>(85.7)</v>
      </c>
      <c r="D100" s="302">
        <f>SUM(D98:D99)</f>
        <v>0.41603225108866632</v>
      </c>
      <c r="E100" s="299" t="str">
        <f>CONCATENATE("(",ROUND((D100/$H100)*100,1),")")</f>
        <v>(8.1)</v>
      </c>
      <c r="F100" s="302">
        <f>SUM(F98:F99)</f>
        <v>0.32234134199084519</v>
      </c>
      <c r="G100" s="299" t="str">
        <f>CONCATENATE("(",ROUND((F100/$H100)*100,1),")")</f>
        <v>(6.3)</v>
      </c>
      <c r="H100" s="302">
        <f>SUM(H98:H99)</f>
        <v>5.1529999999999978</v>
      </c>
      <c r="I100" s="299" t="str">
        <f>CONCATENATE("(",ROUND((H100/$H100)*100,1),")")</f>
        <v>(100)</v>
      </c>
      <c r="K100" s="302">
        <f t="shared" si="87"/>
        <v>-1.0783715362071797</v>
      </c>
      <c r="L100" s="302">
        <f t="shared" si="88"/>
        <v>-9.546238774884741E-2</v>
      </c>
      <c r="M100" s="302">
        <f t="shared" si="89"/>
        <v>-5.7166076043957736E-2</v>
      </c>
      <c r="N100" s="302">
        <f t="shared" si="90"/>
        <v>-1.2309999999999848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2.7249610343075585</v>
      </c>
      <c r="C103" s="299" t="str">
        <f>CONCATENATE("(",ROUND((B103/$H105)*100,1),")")</f>
        <v>(69.5)</v>
      </c>
      <c r="D103" s="302">
        <f>'Ind T6'!W36</f>
        <v>9.4928682416557233E-2</v>
      </c>
      <c r="E103" s="299" t="str">
        <f>CONCATENATE("(",ROUND((D103/$H105)*100,1),")")</f>
        <v>(2.4)</v>
      </c>
      <c r="F103" s="302">
        <f>'Ind T6'!X36</f>
        <v>0.15938642973889258</v>
      </c>
      <c r="G103" s="299" t="str">
        <f>CONCATENATE("(",ROUND((F103/$H105)*100,1),")")</f>
        <v>(4.1)</v>
      </c>
      <c r="H103" s="302">
        <f>SUM(B103,D103,F103)</f>
        <v>2.9792761464630084</v>
      </c>
      <c r="I103" s="299" t="str">
        <f>CONCATENATE("(",ROUND((H103/$H105)*100,1),")")</f>
        <v>(76)</v>
      </c>
      <c r="K103" s="302">
        <f>B103-B93</f>
        <v>-0.90626815564649998</v>
      </c>
      <c r="L103" s="302">
        <f>D103-D93</f>
        <v>-2.3469135102002603E-2</v>
      </c>
      <c r="M103" s="302">
        <f>F103-F93</f>
        <v>-2.8744048525864735E-2</v>
      </c>
      <c r="N103" s="302">
        <f>SUM(K103:M103)</f>
        <v>-0.95848133927436741</v>
      </c>
    </row>
    <row r="104" spans="1:14" x14ac:dyDescent="0.2">
      <c r="A104" s="282" t="s">
        <v>365</v>
      </c>
      <c r="B104" s="302">
        <f>'Ind T6'!V35</f>
        <v>0.61129383640574775</v>
      </c>
      <c r="C104" s="299" t="str">
        <f>CONCATENATE("(",ROUND((B104/$H105)*100,1),")")</f>
        <v>(15.6)</v>
      </c>
      <c r="D104" s="302">
        <f>'Ind T6'!W35</f>
        <v>0.22564118092326169</v>
      </c>
      <c r="E104" s="299" t="str">
        <f>CONCATENATE("(",ROUND((D104/$H105)*100,1),")")</f>
        <v>(5.8)</v>
      </c>
      <c r="F104" s="302">
        <f>'Ind T6'!X35</f>
        <v>0.10578883620799487</v>
      </c>
      <c r="G104" s="299" t="str">
        <f>CONCATENATE("(",ROUND((F104/$H105)*100,1),")")</f>
        <v>(2.7)</v>
      </c>
      <c r="H104" s="302">
        <f t="shared" ref="H104" si="91">SUM(B104,D104,F104)</f>
        <v>0.94272385353700427</v>
      </c>
      <c r="I104" s="299" t="str">
        <f>CONCATENATE("(",ROUND((H104/$H105)*100,1),")")</f>
        <v>(24)</v>
      </c>
      <c r="K104" s="302">
        <f t="shared" ref="K104:K105" si="92">B104-B94</f>
        <v>-0.30261604063887892</v>
      </c>
      <c r="L104" s="302">
        <f t="shared" ref="L104:L105" si="93">D104-D94</f>
        <v>-7.855491885244692E-2</v>
      </c>
      <c r="M104" s="302">
        <f t="shared" ref="M104:M105" si="94">F104-F94</f>
        <v>-2.4347701234299163E-2</v>
      </c>
      <c r="N104" s="302">
        <f t="shared" ref="N104:N105" si="95">SUM(K104:M104)</f>
        <v>-0.40551866072562504</v>
      </c>
    </row>
    <row r="105" spans="1:14" x14ac:dyDescent="0.2">
      <c r="A105" s="282" t="s">
        <v>363</v>
      </c>
      <c r="B105" s="302">
        <f>SUM(B103:B104)</f>
        <v>3.3362548707133062</v>
      </c>
      <c r="C105" s="299" t="str">
        <f>CONCATENATE("(",ROUND((B105/$H105)*100,1),")")</f>
        <v>(85.1)</v>
      </c>
      <c r="D105" s="302">
        <f>SUM(D103:D104)</f>
        <v>0.32056986333981891</v>
      </c>
      <c r="E105" s="299" t="str">
        <f>CONCATENATE("(",ROUND((D105/$H105)*100,1),")")</f>
        <v>(8.2)</v>
      </c>
      <c r="F105" s="302">
        <f>SUM(F103:F104)</f>
        <v>0.26517526594688745</v>
      </c>
      <c r="G105" s="299" t="str">
        <f>CONCATENATE("(",ROUND((F105/$H105)*100,1),")")</f>
        <v>(6.8)</v>
      </c>
      <c r="H105" s="302">
        <f>SUM(H103:H104)</f>
        <v>3.9220000000000126</v>
      </c>
      <c r="I105" s="299" t="str">
        <f>CONCATENATE("(",ROUND((H105/$H105)*100,1),")")</f>
        <v>(100)</v>
      </c>
      <c r="K105" s="302">
        <f t="shared" si="92"/>
        <v>-1.2088841962853794</v>
      </c>
      <c r="L105" s="302">
        <f t="shared" si="93"/>
        <v>-0.10202405395444952</v>
      </c>
      <c r="M105" s="302">
        <f t="shared" si="94"/>
        <v>-5.3091749760163898E-2</v>
      </c>
      <c r="N105" s="302">
        <f t="shared" si="95"/>
        <v>-1.3639999999999928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13.125620306625338</v>
      </c>
      <c r="C114" s="299" t="str">
        <f>CONCATENATE("(",ROUND((B114/$H116)*100,1),")")</f>
        <v>(65.9)</v>
      </c>
      <c r="D114" s="302">
        <f>'Ind T6'!M45</f>
        <v>0.55818384529444343</v>
      </c>
      <c r="E114" s="299" t="str">
        <f>CONCATENATE("(",ROUND((D114/$H116)*100,1),")")</f>
        <v>(2.8)</v>
      </c>
      <c r="F114" s="302">
        <f>'Ind T6'!N45</f>
        <v>1.327379718948926</v>
      </c>
      <c r="G114" s="299" t="str">
        <f>CONCATENATE("(",ROUND((F114/$H116)*100,1),")")</f>
        <v>(6.7)</v>
      </c>
      <c r="H114" s="302">
        <f>SUM(B114,D114,F114)</f>
        <v>15.011183870868708</v>
      </c>
      <c r="I114" s="299" t="str">
        <f>CONCATENATE("(",ROUND((H114/$H116)*100,1),")")</f>
        <v>(75.3)</v>
      </c>
      <c r="K114" s="302">
        <f>B119-B114</f>
        <v>-0.68898277626814064</v>
      </c>
      <c r="L114" s="302">
        <f>D119-D114</f>
        <v>-2.6424082709039065E-2</v>
      </c>
      <c r="M114" s="302">
        <f>F119-F114</f>
        <v>-6.5873345633389979E-2</v>
      </c>
      <c r="N114" s="302">
        <f>SUM(K114:M114)</f>
        <v>-0.78128020461056968</v>
      </c>
    </row>
    <row r="115" spans="1:14" x14ac:dyDescent="0.2">
      <c r="A115" s="282" t="s">
        <v>365</v>
      </c>
      <c r="B115" s="302">
        <f>'Ind T6'!L44</f>
        <v>3.0652755992173488</v>
      </c>
      <c r="C115" s="299" t="str">
        <f>CONCATENATE("(",ROUND((B115/$H116)*100,1),")")</f>
        <v>(15.4)</v>
      </c>
      <c r="D115" s="302">
        <f>'Ind T6'!M44</f>
        <v>1.2350110366703388</v>
      </c>
      <c r="E115" s="299" t="str">
        <f>CONCATENATE("(",ROUND((D115/$H116)*100,1),")")</f>
        <v>(6.2)</v>
      </c>
      <c r="F115" s="302">
        <f>'Ind T6'!N44</f>
        <v>0.61052949324362782</v>
      </c>
      <c r="G115" s="299" t="str">
        <f>CONCATENATE("(",ROUND((F115/$H116)*100,1),")")</f>
        <v>(3.1)</v>
      </c>
      <c r="H115" s="302">
        <f t="shared" ref="H115" si="96">SUM(B115,D115,F115)</f>
        <v>4.910816129131315</v>
      </c>
      <c r="I115" s="299" t="str">
        <f>CONCATENATE("(",ROUND((H115/$H116)*100,1),")")</f>
        <v>(24.7)</v>
      </c>
      <c r="K115" s="302">
        <f t="shared" ref="K115:K116" si="97">B120-B115</f>
        <v>-0.13759553611855369</v>
      </c>
      <c r="L115" s="302">
        <f t="shared" ref="L115:L116" si="98">D120-D115</f>
        <v>-5.3299676334032764E-2</v>
      </c>
      <c r="M115" s="302">
        <f t="shared" ref="M115:M116" si="99">F120-F115</f>
        <v>-4.7824582936897952E-2</v>
      </c>
      <c r="N115" s="302">
        <f t="shared" ref="N115:N116" si="100">SUM(K115:M115)</f>
        <v>-0.2387197953894844</v>
      </c>
    </row>
    <row r="116" spans="1:14" x14ac:dyDescent="0.2">
      <c r="A116" s="282" t="s">
        <v>363</v>
      </c>
      <c r="B116" s="302">
        <f>SUM(B114:B115)</f>
        <v>16.190895905842687</v>
      </c>
      <c r="C116" s="299" t="str">
        <f>CONCATENATE("(",ROUND((B116/$H116)*100,1),")")</f>
        <v>(81.3)</v>
      </c>
      <c r="D116" s="302">
        <f>SUM(D114:D115)</f>
        <v>1.7931948819647823</v>
      </c>
      <c r="E116" s="299" t="str">
        <f>CONCATENATE("(",ROUND((D116/$H116)*100,1),")")</f>
        <v>(9)</v>
      </c>
      <c r="F116" s="302">
        <f>SUM(F114:F115)</f>
        <v>1.9379092121925539</v>
      </c>
      <c r="G116" s="299" t="str">
        <f>CONCATENATE("(",ROUND((F116/$H116)*100,1),")")</f>
        <v>(9.7)</v>
      </c>
      <c r="H116" s="302">
        <f>SUM(H114:H115)</f>
        <v>19.922000000000022</v>
      </c>
      <c r="I116" s="299" t="str">
        <f>CONCATENATE("(",ROUND((H116/$H116)*100,1),")")</f>
        <v>(100)</v>
      </c>
      <c r="K116" s="302">
        <f t="shared" si="97"/>
        <v>-0.82657831238669388</v>
      </c>
      <c r="L116" s="302">
        <f t="shared" si="98"/>
        <v>-7.972375904307194E-2</v>
      </c>
      <c r="M116" s="302">
        <f t="shared" si="99"/>
        <v>-0.11369792857028793</v>
      </c>
      <c r="N116" s="302">
        <f t="shared" si="100"/>
        <v>-1.0200000000000538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12.436637530357197</v>
      </c>
      <c r="C119" s="299" t="str">
        <f>CONCATENATE("(",ROUND((B119/$H121)*100,1),")")</f>
        <v>(65.8)</v>
      </c>
      <c r="D119" s="302">
        <f>'Ind T6'!R45</f>
        <v>0.53175976258540436</v>
      </c>
      <c r="E119" s="299" t="str">
        <f>CONCATENATE("(",ROUND((D119/$H121)*100,1),")")</f>
        <v>(2.8)</v>
      </c>
      <c r="F119" s="302">
        <f>'Ind T6'!S45</f>
        <v>1.2615063733155361</v>
      </c>
      <c r="G119" s="299" t="str">
        <f>CONCATENATE("(",ROUND((F119/$H121)*100,1),")")</f>
        <v>(6.7)</v>
      </c>
      <c r="H119" s="302">
        <f>SUM(B119,D119,F119)</f>
        <v>14.229903666258137</v>
      </c>
      <c r="I119" s="299" t="str">
        <f>CONCATENATE("(",ROUND((H119/$H121)*100,1),")")</f>
        <v>(75.3)</v>
      </c>
      <c r="K119" s="302">
        <f>B124-B119</f>
        <v>-1.4744668332029303</v>
      </c>
      <c r="L119" s="302">
        <f>D124-D119</f>
        <v>-5.4032693975320123E-2</v>
      </c>
      <c r="M119" s="302">
        <f>F124-F119</f>
        <v>-9.3878520701262014E-2</v>
      </c>
      <c r="N119" s="302">
        <f>SUM(K119:M119)</f>
        <v>-1.6223780478795125</v>
      </c>
    </row>
    <row r="120" spans="1:14" x14ac:dyDescent="0.2">
      <c r="A120" s="282" t="s">
        <v>365</v>
      </c>
      <c r="B120" s="302">
        <f>'Ind T6'!Q44</f>
        <v>2.9276800630987951</v>
      </c>
      <c r="C120" s="299" t="str">
        <f>CONCATENATE("(",ROUND((B120/$H121)*100,1),")")</f>
        <v>(15.5)</v>
      </c>
      <c r="D120" s="302">
        <f>'Ind T6'!R44</f>
        <v>1.1817113603363061</v>
      </c>
      <c r="E120" s="299" t="str">
        <f>CONCATENATE("(",ROUND((D120/$H121)*100,1),")")</f>
        <v>(6.3)</v>
      </c>
      <c r="F120" s="302">
        <f>'Ind T6'!S44</f>
        <v>0.56270491030672987</v>
      </c>
      <c r="G120" s="299" t="str">
        <f>CONCATENATE("(",ROUND((F120/$H121)*100,1),")")</f>
        <v>(3)</v>
      </c>
      <c r="H120" s="302">
        <f t="shared" ref="H120" si="101">SUM(B120,D120,F120)</f>
        <v>4.6720963337418304</v>
      </c>
      <c r="I120" s="299" t="str">
        <f>CONCATENATE("(",ROUND((H120/$H121)*100,1),")")</f>
        <v>(24.7)</v>
      </c>
      <c r="K120" s="302">
        <f t="shared" ref="K120:K121" si="102">B125-B120</f>
        <v>-0.25476711405093777</v>
      </c>
      <c r="L120" s="302">
        <f t="shared" ref="L120:L121" si="103">D125-D120</f>
        <v>-0.10263577508683364</v>
      </c>
      <c r="M120" s="302">
        <f t="shared" ref="M120:M121" si="104">F125-F120</f>
        <v>-5.9219062982655002E-2</v>
      </c>
      <c r="N120" s="302">
        <f t="shared" ref="N120:N121" si="105">SUM(K120:M120)</f>
        <v>-0.41662195212042641</v>
      </c>
    </row>
    <row r="121" spans="1:14" x14ac:dyDescent="0.2">
      <c r="A121" s="282" t="s">
        <v>363</v>
      </c>
      <c r="B121" s="302">
        <f>SUM(B119:B120)</f>
        <v>15.364317593455993</v>
      </c>
      <c r="C121" s="299" t="str">
        <f>CONCATENATE("(",ROUND((B121/$H121)*100,1),")")</f>
        <v>(81.3)</v>
      </c>
      <c r="D121" s="302">
        <f>SUM(D119:D120)</f>
        <v>1.7134711229217103</v>
      </c>
      <c r="E121" s="299" t="str">
        <f>CONCATENATE("(",ROUND((D121/$H121)*100,1),")")</f>
        <v>(9.1)</v>
      </c>
      <c r="F121" s="302">
        <f>SUM(F119:F120)</f>
        <v>1.8242112836222659</v>
      </c>
      <c r="G121" s="299" t="str">
        <f>CONCATENATE("(",ROUND((F121/$H121)*100,1),")")</f>
        <v>(9.7)</v>
      </c>
      <c r="H121" s="302">
        <f>SUM(H119:H120)</f>
        <v>18.901999999999965</v>
      </c>
      <c r="I121" s="299" t="str">
        <f>CONCATENATE("(",ROUND((H121/$H121)*100,1),")")</f>
        <v>(100)</v>
      </c>
      <c r="K121" s="302">
        <f t="shared" si="102"/>
        <v>-1.7292339472538689</v>
      </c>
      <c r="L121" s="302">
        <f t="shared" si="103"/>
        <v>-0.15666846906215359</v>
      </c>
      <c r="M121" s="302">
        <f t="shared" si="104"/>
        <v>-0.15309758368391702</v>
      </c>
      <c r="N121" s="302">
        <f t="shared" si="105"/>
        <v>-2.0389999999999393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10.962170697154267</v>
      </c>
      <c r="C124" s="299" t="str">
        <f>CONCATENATE("(",ROUND((B124/$H126)*100,1),")")</f>
        <v>(65)</v>
      </c>
      <c r="D124" s="302">
        <f>'Ind T6'!W45</f>
        <v>0.47772706861008424</v>
      </c>
      <c r="E124" s="299" t="str">
        <f>CONCATENATE("(",ROUND((D124/$H126)*100,1),")")</f>
        <v>(2.8)</v>
      </c>
      <c r="F124" s="302">
        <f>'Ind T6'!X45</f>
        <v>1.167627852614274</v>
      </c>
      <c r="G124" s="299" t="str">
        <f>CONCATENATE("(",ROUND((F124/$H126)*100,1),")")</f>
        <v>(6.9)</v>
      </c>
      <c r="H124" s="302">
        <f>SUM(B124,D124,F124)</f>
        <v>12.607525618378626</v>
      </c>
      <c r="I124" s="299" t="str">
        <f>CONCATENATE("(",ROUND((H124/$H126)*100,1),")")</f>
        <v>(74.8)</v>
      </c>
      <c r="K124" s="302">
        <f>B124-B114</f>
        <v>-2.1634496094710709</v>
      </c>
      <c r="L124" s="302">
        <f>D124-D114</f>
        <v>-8.0456776684359188E-2</v>
      </c>
      <c r="M124" s="302">
        <f>F124-F114</f>
        <v>-0.15975186633465199</v>
      </c>
      <c r="N124" s="302">
        <f>SUM(K124:M124)</f>
        <v>-2.4036582524900822</v>
      </c>
    </row>
    <row r="125" spans="1:14" x14ac:dyDescent="0.2">
      <c r="A125" s="282" t="s">
        <v>365</v>
      </c>
      <c r="B125" s="302">
        <f>'Ind T6'!V44</f>
        <v>2.6729129490478574</v>
      </c>
      <c r="C125" s="299" t="str">
        <f>CONCATENATE("(",ROUND((B125/$H126)*100,1),")")</f>
        <v>(15.9)</v>
      </c>
      <c r="D125" s="302">
        <f>'Ind T6'!W44</f>
        <v>1.0790755852494724</v>
      </c>
      <c r="E125" s="299" t="str">
        <f>CONCATENATE("(",ROUND((D125/$H126)*100,1),")")</f>
        <v>(6.4)</v>
      </c>
      <c r="F125" s="302">
        <f>'Ind T6'!X44</f>
        <v>0.50348584732407486</v>
      </c>
      <c r="G125" s="299" t="str">
        <f>CONCATENATE("(",ROUND((F125/$H126)*100,1),")")</f>
        <v>(3)</v>
      </c>
      <c r="H125" s="302">
        <f t="shared" ref="H125" si="106">SUM(B125,D125,F125)</f>
        <v>4.2554743816214042</v>
      </c>
      <c r="I125" s="299" t="str">
        <f>CONCATENATE("(",ROUND((H125/$H126)*100,1),")")</f>
        <v>(25.2)</v>
      </c>
      <c r="K125" s="302">
        <f t="shared" ref="K125:K126" si="107">B125-B115</f>
        <v>-0.39236265016949146</v>
      </c>
      <c r="L125" s="302">
        <f t="shared" ref="L125:L126" si="108">D125-D115</f>
        <v>-0.1559354514208664</v>
      </c>
      <c r="M125" s="302">
        <f t="shared" ref="M125:M126" si="109">F125-F115</f>
        <v>-0.10704364591955295</v>
      </c>
      <c r="N125" s="302">
        <f t="shared" ref="N125:N126" si="110">SUM(K125:M125)</f>
        <v>-0.65534174750991081</v>
      </c>
    </row>
    <row r="126" spans="1:14" x14ac:dyDescent="0.2">
      <c r="A126" s="282" t="s">
        <v>363</v>
      </c>
      <c r="B126" s="302">
        <f>SUM(B124:B125)</f>
        <v>13.635083646202125</v>
      </c>
      <c r="C126" s="299" t="str">
        <f>CONCATENATE("(",ROUND((B126/$H126)*100,1),")")</f>
        <v>(80.9)</v>
      </c>
      <c r="D126" s="302">
        <f>SUM(D124:D125)</f>
        <v>1.5568026538595567</v>
      </c>
      <c r="E126" s="299" t="str">
        <f>CONCATENATE("(",ROUND((D126/$H126)*100,1),")")</f>
        <v>(9.2)</v>
      </c>
      <c r="F126" s="302">
        <f>SUM(F124:F125)</f>
        <v>1.6711136999383489</v>
      </c>
      <c r="G126" s="299" t="str">
        <f>CONCATENATE("(",ROUND((F126/$H126)*100,1),")")</f>
        <v>(9.9)</v>
      </c>
      <c r="H126" s="302">
        <f>SUM(H124:H125)</f>
        <v>16.863000000000028</v>
      </c>
      <c r="I126" s="299" t="str">
        <f>CONCATENATE("(",ROUND((H126/$H126)*100,1),")")</f>
        <v>(100)</v>
      </c>
      <c r="K126" s="302">
        <f t="shared" si="107"/>
        <v>-2.5558122596405628</v>
      </c>
      <c r="L126" s="302">
        <f t="shared" si="108"/>
        <v>-0.23639222810522553</v>
      </c>
      <c r="M126" s="302">
        <f t="shared" si="109"/>
        <v>-0.26679551225420495</v>
      </c>
      <c r="N126" s="302">
        <f t="shared" si="110"/>
        <v>-3.0589999999999935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3.0093853883093491</v>
      </c>
      <c r="C135" s="299" t="str">
        <f>CONCATENATE("(",ROUND((B135/$H137)*100,1),")")</f>
        <v>(65.2)</v>
      </c>
      <c r="D135" s="302">
        <f>'Ind T6'!M54</f>
        <v>4.6209001465451191E-2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3.0555943897748001</v>
      </c>
      <c r="I135" s="299" t="str">
        <f>CONCATENATE("(",ROUND((H135/$H137)*100,1),")")</f>
        <v>(66.2)</v>
      </c>
      <c r="K135" s="302">
        <f>B140-B135</f>
        <v>-9.837360340291923E-2</v>
      </c>
      <c r="L135" s="302">
        <f>D140-D135</f>
        <v>-5.3171114314717882E-4</v>
      </c>
      <c r="M135" s="302">
        <f>F140-F135</f>
        <v>0</v>
      </c>
      <c r="N135" s="302">
        <f>SUM(K135:M135)</f>
        <v>-9.8905314546066408E-2</v>
      </c>
    </row>
    <row r="136" spans="1:14" x14ac:dyDescent="0.2">
      <c r="A136" s="282" t="s">
        <v>365</v>
      </c>
      <c r="B136" s="302">
        <f>'Ind T6'!L53</f>
        <v>0.92476005861615995</v>
      </c>
      <c r="C136" s="299" t="str">
        <f>CONCATENATE("(",ROUND((B136/$H137)*100,1),")")</f>
        <v>(20)</v>
      </c>
      <c r="D136" s="302">
        <f>'Ind T6'!M53</f>
        <v>0.25173271928769209</v>
      </c>
      <c r="E136" s="299" t="str">
        <f>CONCATENATE("(",ROUND((D136/$H137)*100,1),")")</f>
        <v>(5.5)</v>
      </c>
      <c r="F136" s="302">
        <f>'Ind T6'!N53</f>
        <v>0.38591283232135493</v>
      </c>
      <c r="G136" s="299" t="str">
        <f>CONCATENATE("(",ROUND((F136/$H137)*100,1),")")</f>
        <v>(8.4)</v>
      </c>
      <c r="H136" s="302">
        <f t="shared" ref="H136" si="111">SUM(B136,D136,F136)</f>
        <v>1.5624056102252071</v>
      </c>
      <c r="I136" s="299" t="str">
        <f>CONCATENATE("(",ROUND((H136/$H137)*100,1),")")</f>
        <v>(33.8)</v>
      </c>
      <c r="K136" s="302">
        <f t="shared" ref="K136:K137" si="112">B141-B136</f>
        <v>-1.6032531706116959E-2</v>
      </c>
      <c r="L136" s="302">
        <f t="shared" ref="L136:L137" si="113">D141-D136</f>
        <v>-6.5786547602895706E-3</v>
      </c>
      <c r="M136" s="302">
        <f t="shared" ref="M136:M137" si="114">F141-F136</f>
        <v>-1.5483498987529931E-2</v>
      </c>
      <c r="N136" s="302">
        <f t="shared" ref="N136:N137" si="115">SUM(K136:M136)</f>
        <v>-3.8094685453936461E-2</v>
      </c>
    </row>
    <row r="137" spans="1:14" x14ac:dyDescent="0.2">
      <c r="A137" s="282" t="s">
        <v>363</v>
      </c>
      <c r="B137" s="302">
        <f>SUM(B135:B136)</f>
        <v>3.934145446925509</v>
      </c>
      <c r="C137" s="299" t="str">
        <f>CONCATENATE("(",ROUND((B137/$H137)*100,1),")")</f>
        <v>(85.2)</v>
      </c>
      <c r="D137" s="302">
        <f>SUM(D135:D136)</f>
        <v>0.29794172075314329</v>
      </c>
      <c r="E137" s="299" t="str">
        <f>CONCATENATE("(",ROUND((D137/$H137)*100,1),")")</f>
        <v>(6.5)</v>
      </c>
      <c r="F137" s="302">
        <f>SUM(F135:F136)</f>
        <v>0.38591283232135493</v>
      </c>
      <c r="G137" s="299" t="str">
        <f>CONCATENATE("(",ROUND((F137/$H137)*100,1),")")</f>
        <v>(8.4)</v>
      </c>
      <c r="H137" s="302">
        <f>SUM(H135:H136)</f>
        <v>4.6180000000000074</v>
      </c>
      <c r="I137" s="299" t="str">
        <f>CONCATENATE("(",ROUND((H137/$H137)*100,1),")")</f>
        <v>(100)</v>
      </c>
      <c r="K137" s="302">
        <f t="shared" si="112"/>
        <v>-0.11440613510903619</v>
      </c>
      <c r="L137" s="302">
        <f t="shared" si="113"/>
        <v>-7.1103659034367772E-3</v>
      </c>
      <c r="M137" s="302">
        <f t="shared" si="114"/>
        <v>-1.5483498987529931E-2</v>
      </c>
      <c r="N137" s="302">
        <f t="shared" si="115"/>
        <v>-0.1370000000000029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2.9110117849064299</v>
      </c>
      <c r="C140" s="299" t="str">
        <f>CONCATENATE("(",ROUND((B140/$H142)*100,1),")")</f>
        <v>(65)</v>
      </c>
      <c r="D140" s="302">
        <f>'Ind T6'!R54</f>
        <v>4.5677290322304012E-2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2.9566890752287338</v>
      </c>
      <c r="I140" s="299" t="str">
        <f>CONCATENATE("(",ROUND((H140/$H142)*100,1),")")</f>
        <v>(66)</v>
      </c>
      <c r="K140" s="302">
        <f>B145-B140</f>
        <v>4.4731413873355663E-4</v>
      </c>
      <c r="L140" s="302">
        <f>D145-D140</f>
        <v>1.9851167214688867E-3</v>
      </c>
      <c r="M140" s="302">
        <f>F145-F140</f>
        <v>0</v>
      </c>
      <c r="N140" s="302">
        <f>SUM(K140:M140)</f>
        <v>2.4324308602024433E-3</v>
      </c>
    </row>
    <row r="141" spans="1:14" x14ac:dyDescent="0.2">
      <c r="A141" s="282" t="s">
        <v>365</v>
      </c>
      <c r="B141" s="302">
        <f>'Ind T6'!Q53</f>
        <v>0.90872752691004299</v>
      </c>
      <c r="C141" s="299" t="str">
        <f>CONCATENATE("(",ROUND((B141/$H142)*100,1),")")</f>
        <v>(20.3)</v>
      </c>
      <c r="D141" s="302">
        <f>'Ind T6'!R53</f>
        <v>0.24515406452740252</v>
      </c>
      <c r="E141" s="299" t="str">
        <f>CONCATENATE("(",ROUND((D141/$H142)*100,1),")")</f>
        <v>(5.5)</v>
      </c>
      <c r="F141" s="302">
        <f>'Ind T6'!S53</f>
        <v>0.37042933333382499</v>
      </c>
      <c r="G141" s="299" t="str">
        <f>CONCATENATE("(",ROUND((F141/$H142)*100,1),")")</f>
        <v>(8.3)</v>
      </c>
      <c r="H141" s="302">
        <f t="shared" ref="H141" si="116">SUM(B141,D141,F141)</f>
        <v>1.5243109247712705</v>
      </c>
      <c r="I141" s="299" t="str">
        <f>CONCATENATE("(",ROUND((H141/$H142)*100,1),")")</f>
        <v>(34)</v>
      </c>
      <c r="K141" s="302">
        <f t="shared" ref="K141:K142" si="117">B146-B141</f>
        <v>2.9469327525037392E-2</v>
      </c>
      <c r="L141" s="302">
        <f t="shared" ref="L141:L142" si="118">D146-D141</f>
        <v>3.1921616464333225E-3</v>
      </c>
      <c r="M141" s="302">
        <f t="shared" ref="M141:M142" si="119">F146-F141</f>
        <v>-1.0939200316720799E-3</v>
      </c>
      <c r="N141" s="302">
        <f t="shared" ref="N141:N142" si="120">SUM(K141:M141)</f>
        <v>3.1567569139798635E-2</v>
      </c>
    </row>
    <row r="142" spans="1:14" x14ac:dyDescent="0.2">
      <c r="A142" s="282" t="s">
        <v>363</v>
      </c>
      <c r="B142" s="302">
        <f>SUM(B140:B141)</f>
        <v>3.8197393118164729</v>
      </c>
      <c r="C142" s="299" t="str">
        <f>CONCATENATE("(",ROUND((B142/$H142)*100,1),")")</f>
        <v>(85.2)</v>
      </c>
      <c r="D142" s="302">
        <f>SUM(D140:D141)</f>
        <v>0.29083135484970651</v>
      </c>
      <c r="E142" s="299" t="str">
        <f>CONCATENATE("(",ROUND((D142/$H142)*100,1),")")</f>
        <v>(6.5)</v>
      </c>
      <c r="F142" s="302">
        <f>SUM(F140:F141)</f>
        <v>0.37042933333382499</v>
      </c>
      <c r="G142" s="299" t="str">
        <f>CONCATENATE("(",ROUND((F142/$H142)*100,1),")")</f>
        <v>(8.3)</v>
      </c>
      <c r="H142" s="302">
        <f>SUM(H140:H141)</f>
        <v>4.4810000000000043</v>
      </c>
      <c r="I142" s="299" t="str">
        <f>CONCATENATE("(",ROUND((H142/$H142)*100,1),")")</f>
        <v>(100)</v>
      </c>
      <c r="K142" s="302">
        <f t="shared" si="117"/>
        <v>2.991664166377106E-2</v>
      </c>
      <c r="L142" s="302">
        <f t="shared" si="118"/>
        <v>5.1772783679022161E-3</v>
      </c>
      <c r="M142" s="302">
        <f t="shared" si="119"/>
        <v>-1.0939200316720799E-3</v>
      </c>
      <c r="N142" s="302">
        <f t="shared" si="120"/>
        <v>3.4000000000001196E-2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2.9114590990451634</v>
      </c>
      <c r="C145" s="299" t="str">
        <f>CONCATENATE("(",ROUND((B145/$H147)*100,1),")")</f>
        <v>(64.5)</v>
      </c>
      <c r="D145" s="302">
        <f>'Ind T6'!W54</f>
        <v>4.7662407043772899E-2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2.9591215060889362</v>
      </c>
      <c r="I145" s="299" t="str">
        <f>CONCATENATE("(",ROUND((H145/$H147)*100,1),")")</f>
        <v>(65.5)</v>
      </c>
      <c r="K145" s="302">
        <f>B145-B135</f>
        <v>-9.7926289264185673E-2</v>
      </c>
      <c r="L145" s="302">
        <f>D145-D135</f>
        <v>1.4534055783217079E-3</v>
      </c>
      <c r="M145" s="302">
        <f>F145-F135</f>
        <v>0</v>
      </c>
      <c r="N145" s="302">
        <f>SUM(K145:M145)</f>
        <v>-9.6472883685863958E-2</v>
      </c>
    </row>
    <row r="146" spans="1:14" x14ac:dyDescent="0.2">
      <c r="A146" s="282" t="s">
        <v>365</v>
      </c>
      <c r="B146" s="302">
        <f>'Ind T6'!V53</f>
        <v>0.93819685443508039</v>
      </c>
      <c r="C146" s="299" t="str">
        <f>CONCATENATE("(",ROUND((B146/$H147)*100,1),")")</f>
        <v>(20.8)</v>
      </c>
      <c r="D146" s="302">
        <f>'Ind T6'!W53</f>
        <v>0.24834622617383584</v>
      </c>
      <c r="E146" s="299" t="str">
        <f>CONCATENATE("(",ROUND((D146/$H147)*100,1),")")</f>
        <v>(5.5)</v>
      </c>
      <c r="F146" s="302">
        <f>'Ind T6'!X53</f>
        <v>0.36933541330215292</v>
      </c>
      <c r="G146" s="299" t="str">
        <f>CONCATENATE("(",ROUND((F146/$H147)*100,1),")")</f>
        <v>(8.2)</v>
      </c>
      <c r="H146" s="302">
        <f t="shared" ref="H146" si="121">SUM(B146,D146,F146)</f>
        <v>1.5558784939110692</v>
      </c>
      <c r="I146" s="299" t="str">
        <f>CONCATENATE("(",ROUND((H146/$H147)*100,1),")")</f>
        <v>(34.5)</v>
      </c>
      <c r="K146" s="302">
        <f t="shared" ref="K146:K147" si="122">B146-B136</f>
        <v>1.3436795818920433E-2</v>
      </c>
      <c r="L146" s="302">
        <f t="shared" ref="L146:L147" si="123">D146-D136</f>
        <v>-3.3864931138562482E-3</v>
      </c>
      <c r="M146" s="302">
        <f t="shared" ref="M146:M147" si="124">F146-F136</f>
        <v>-1.6577419019202011E-2</v>
      </c>
      <c r="N146" s="302">
        <f t="shared" ref="N146:N147" si="125">SUM(K146:M146)</f>
        <v>-6.5271163141378263E-3</v>
      </c>
    </row>
    <row r="147" spans="1:14" x14ac:dyDescent="0.2">
      <c r="A147" s="282" t="s">
        <v>363</v>
      </c>
      <c r="B147" s="302">
        <f>SUM(B145:B146)</f>
        <v>3.8496559534802439</v>
      </c>
      <c r="C147" s="299" t="str">
        <f>CONCATENATE("(",ROUND((B147/$H147)*100,1),")")</f>
        <v>(85.3)</v>
      </c>
      <c r="D147" s="302">
        <f>SUM(D145:D146)</f>
        <v>0.29600863321760873</v>
      </c>
      <c r="E147" s="299" t="str">
        <f>CONCATENATE("(",ROUND((D147/$H147)*100,1),")")</f>
        <v>(6.6)</v>
      </c>
      <c r="F147" s="302">
        <f>SUM(F145:F146)</f>
        <v>0.36933541330215292</v>
      </c>
      <c r="G147" s="299" t="str">
        <f>CONCATENATE("(",ROUND((F147/$H147)*100,1),")")</f>
        <v>(8.2)</v>
      </c>
      <c r="H147" s="302">
        <f>SUM(H145:H146)</f>
        <v>4.5150000000000059</v>
      </c>
      <c r="I147" s="299" t="str">
        <f>CONCATENATE("(",ROUND((H147/$H147)*100,1),")")</f>
        <v>(100)</v>
      </c>
      <c r="K147" s="302">
        <f t="shared" si="122"/>
        <v>-8.4489493445265129E-2</v>
      </c>
      <c r="L147" s="302">
        <f t="shared" si="123"/>
        <v>-1.9330875355345611E-3</v>
      </c>
      <c r="M147" s="302">
        <f t="shared" si="124"/>
        <v>-1.6577419019202011E-2</v>
      </c>
      <c r="N147" s="302">
        <f t="shared" si="125"/>
        <v>-0.1030000000000017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4.4548367998592546</v>
      </c>
      <c r="C156" s="299" t="str">
        <f>CONCATENATE("(",ROUND((B156/$H158)*100,1),")")</f>
        <v>(67.3)</v>
      </c>
      <c r="D156" s="302">
        <f>'Ind T6'!M63</f>
        <v>0.61329360528431109</v>
      </c>
      <c r="E156" s="299" t="str">
        <f>CONCATENATE("(",ROUND((D156/$H158)*100,1),")")</f>
        <v>(9.3)</v>
      </c>
      <c r="F156" s="302">
        <f>'Ind T6'!N63</f>
        <v>0.28521946002793669</v>
      </c>
      <c r="G156" s="299" t="str">
        <f>CONCATENATE("(",ROUND((F156/$H158)*100,1),")")</f>
        <v>(4.3)</v>
      </c>
      <c r="H156" s="302">
        <f>SUM(B156,D156,F156)</f>
        <v>5.3533498651715021</v>
      </c>
      <c r="I156" s="299" t="str">
        <f>CONCATENATE("(",ROUND((H156/$H158)*100,1),")")</f>
        <v>(80.9)</v>
      </c>
      <c r="K156" s="302">
        <f>B161-B156</f>
        <v>0.2959434845880109</v>
      </c>
      <c r="L156" s="302">
        <f>D161-D156</f>
        <v>4.813737299374965E-2</v>
      </c>
      <c r="M156" s="302">
        <f>F161-F156</f>
        <v>9.6155513625958422E-3</v>
      </c>
      <c r="N156" s="302">
        <f>SUM(K156:M156)</f>
        <v>0.35369640894435639</v>
      </c>
    </row>
    <row r="157" spans="1:14" x14ac:dyDescent="0.2">
      <c r="A157" s="282" t="s">
        <v>365</v>
      </c>
      <c r="B157" s="302">
        <f>'Ind T6'!L62</f>
        <v>1.0043169771455134</v>
      </c>
      <c r="C157" s="299" t="str">
        <f>CONCATENATE("(",ROUND((B157/$H158)*100,1),")")</f>
        <v>(15.2)</v>
      </c>
      <c r="D157" s="302">
        <f>'Ind T6'!M62</f>
        <v>0.24092945042043157</v>
      </c>
      <c r="E157" s="299" t="str">
        <f>CONCATENATE("(",ROUND((D157/$H158)*100,1),")")</f>
        <v>(3.6)</v>
      </c>
      <c r="F157" s="302">
        <f>'Ind T6'!N62</f>
        <v>1.6403707262543709E-2</v>
      </c>
      <c r="G157" s="299" t="str">
        <f>CONCATENATE("(",ROUND((F157/$H158)*100,1),")")</f>
        <v>(0.2)</v>
      </c>
      <c r="H157" s="302">
        <f t="shared" ref="H157" si="126">SUM(B157,D157,F157)</f>
        <v>1.2616501348284888</v>
      </c>
      <c r="I157" s="299" t="str">
        <f>CONCATENATE("(",ROUND((H157/$H158)*100,1),")")</f>
        <v>(19.1)</v>
      </c>
      <c r="K157" s="302">
        <f t="shared" ref="K157:K158" si="127">B162-B157</f>
        <v>0.11638411624813227</v>
      </c>
      <c r="L157" s="302">
        <f t="shared" ref="L157:L158" si="128">D162-D157</f>
        <v>2.0895521452078458E-2</v>
      </c>
      <c r="M157" s="302">
        <f t="shared" ref="M157:M158" si="129">F162-F157</f>
        <v>1.0239533554549304E-3</v>
      </c>
      <c r="N157" s="302">
        <f t="shared" ref="N157:N158" si="130">SUM(K157:M157)</f>
        <v>0.13830359105566567</v>
      </c>
    </row>
    <row r="158" spans="1:14" x14ac:dyDescent="0.2">
      <c r="A158" s="282" t="s">
        <v>363</v>
      </c>
      <c r="B158" s="302">
        <f>SUM(B156:B157)</f>
        <v>5.4591537770047678</v>
      </c>
      <c r="C158" s="299" t="str">
        <f>CONCATENATE("(",ROUND((B158/$H158)*100,1),")")</f>
        <v>(82.5)</v>
      </c>
      <c r="D158" s="302">
        <f>SUM(D156:D157)</f>
        <v>0.85422305570474266</v>
      </c>
      <c r="E158" s="299" t="str">
        <f>CONCATENATE("(",ROUND((D158/$H158)*100,1),")")</f>
        <v>(12.9)</v>
      </c>
      <c r="F158" s="302">
        <f>SUM(F156:F157)</f>
        <v>0.30162316729048039</v>
      </c>
      <c r="G158" s="299" t="str">
        <f>CONCATENATE("(",ROUND((F158/$H158)*100,1),")")</f>
        <v>(4.6)</v>
      </c>
      <c r="H158" s="302">
        <f>SUM(H156:H157)</f>
        <v>6.6149999999999913</v>
      </c>
      <c r="I158" s="299" t="str">
        <f>CONCATENATE("(",ROUND((H158/$H158)*100,1),")")</f>
        <v>(100)</v>
      </c>
      <c r="K158" s="302">
        <f t="shared" si="127"/>
        <v>0.41232760083614384</v>
      </c>
      <c r="L158" s="302">
        <f t="shared" si="128"/>
        <v>6.9032894445828163E-2</v>
      </c>
      <c r="M158" s="302">
        <f t="shared" si="129"/>
        <v>1.0639504718050807E-2</v>
      </c>
      <c r="N158" s="302">
        <f t="shared" si="130"/>
        <v>0.49200000000002281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4.7507802844472655</v>
      </c>
      <c r="C161" s="299" t="str">
        <f>CONCATENATE("(",ROUND((B161/$H163)*100,1),")")</f>
        <v>(66.8)</v>
      </c>
      <c r="D161" s="302">
        <f>'Ind T6'!R63</f>
        <v>0.66143097827806074</v>
      </c>
      <c r="E161" s="299" t="str">
        <f>CONCATENATE("(",ROUND((D161/$H163)*100,1),")")</f>
        <v>(9.3)</v>
      </c>
      <c r="F161" s="302">
        <f>'Ind T6'!S63</f>
        <v>0.29483501139053253</v>
      </c>
      <c r="G161" s="299" t="str">
        <f>CONCATENATE("(",ROUND((F161/$H163)*100,1),")")</f>
        <v>(4.1)</v>
      </c>
      <c r="H161" s="302">
        <f>SUM(B161,D161,F161)</f>
        <v>5.707046274115859</v>
      </c>
      <c r="I161" s="299" t="str">
        <f>CONCATENATE("(",ROUND((H161/$H163)*100,1),")")</f>
        <v>(80.3)</v>
      </c>
      <c r="K161" s="302">
        <f>B166-B161</f>
        <v>0.48859276358721626</v>
      </c>
      <c r="L161" s="302">
        <f>D166-D161</f>
        <v>7.942827372354111E-2</v>
      </c>
      <c r="M161" s="302">
        <f>F166-F161</f>
        <v>8.4863111681275916E-3</v>
      </c>
      <c r="N161" s="302">
        <f>SUM(K161:M161)</f>
        <v>0.57650734847888496</v>
      </c>
    </row>
    <row r="162" spans="1:14" x14ac:dyDescent="0.2">
      <c r="A162" s="282" t="s">
        <v>365</v>
      </c>
      <c r="B162" s="302">
        <f>'Ind T6'!Q62</f>
        <v>1.1207010933936457</v>
      </c>
      <c r="C162" s="299" t="str">
        <f>CONCATENATE("(",ROUND((B162/$H163)*100,1),")")</f>
        <v>(15.8)</v>
      </c>
      <c r="D162" s="302">
        <f>'Ind T6'!R62</f>
        <v>0.26182497187251003</v>
      </c>
      <c r="E162" s="299" t="str">
        <f>CONCATENATE("(",ROUND((D162/$H163)*100,1),")")</f>
        <v>(3.7)</v>
      </c>
      <c r="F162" s="302">
        <f>'Ind T6'!S62</f>
        <v>1.7427660617998639E-2</v>
      </c>
      <c r="G162" s="299" t="str">
        <f>CONCATENATE("(",ROUND((F162/$H163)*100,1),")")</f>
        <v>(0.2)</v>
      </c>
      <c r="H162" s="302">
        <f t="shared" ref="H162" si="131">SUM(B162,D162,F162)</f>
        <v>1.3999537258841543</v>
      </c>
      <c r="I162" s="299" t="str">
        <f>CONCATENATE("(",ROUND((H162/$H163)*100,1),")")</f>
        <v>(19.7)</v>
      </c>
      <c r="K162" s="302">
        <f t="shared" ref="K162:K163" si="132">B167-B162</f>
        <v>0.22864782124502336</v>
      </c>
      <c r="L162" s="302">
        <f t="shared" ref="L162:L163" si="133">D167-D162</f>
        <v>3.7391867297457804E-2</v>
      </c>
      <c r="M162" s="302">
        <f t="shared" ref="M162:M163" si="134">F167-F162</f>
        <v>1.4529629786148232E-3</v>
      </c>
      <c r="N162" s="302">
        <f t="shared" ref="N162:N163" si="135">SUM(K162:M162)</f>
        <v>0.26749265152109597</v>
      </c>
    </row>
    <row r="163" spans="1:14" x14ac:dyDescent="0.2">
      <c r="A163" s="282" t="s">
        <v>363</v>
      </c>
      <c r="B163" s="302">
        <f>SUM(B161:B162)</f>
        <v>5.8714813778409116</v>
      </c>
      <c r="C163" s="299" t="str">
        <f>CONCATENATE("(",ROUND((B163/$H163)*100,1),")")</f>
        <v>(82.6)</v>
      </c>
      <c r="D163" s="302">
        <f>SUM(D161:D162)</f>
        <v>0.92325595015057083</v>
      </c>
      <c r="E163" s="299" t="str">
        <f>CONCATENATE("(",ROUND((D163/$H163)*100,1),")")</f>
        <v>(13)</v>
      </c>
      <c r="F163" s="302">
        <f>SUM(F161:F162)</f>
        <v>0.31226267200853119</v>
      </c>
      <c r="G163" s="299" t="str">
        <f>CONCATENATE("(",ROUND((F163/$H163)*100,1),")")</f>
        <v>(4.4)</v>
      </c>
      <c r="H163" s="302">
        <f>SUM(H161:H162)</f>
        <v>7.1070000000000135</v>
      </c>
      <c r="I163" s="299" t="str">
        <f>CONCATENATE("(",ROUND((H163/$H163)*100,1),")")</f>
        <v>(100)</v>
      </c>
      <c r="K163" s="302">
        <f t="shared" si="132"/>
        <v>0.71724058483223896</v>
      </c>
      <c r="L163" s="302">
        <f t="shared" si="133"/>
        <v>0.1168201410209988</v>
      </c>
      <c r="M163" s="302">
        <f t="shared" si="134"/>
        <v>9.939274146742394E-3</v>
      </c>
      <c r="N163" s="302">
        <f t="shared" si="135"/>
        <v>0.8439999999999801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5.2393730480344818</v>
      </c>
      <c r="C166" s="299" t="str">
        <f>CONCATENATE("(",ROUND((B166/$H168)*100,1),")")</f>
        <v>(65.9)</v>
      </c>
      <c r="D166" s="302">
        <f>'Ind T6'!W63</f>
        <v>0.74085925200160185</v>
      </c>
      <c r="E166" s="299" t="str">
        <f>CONCATENATE("(",ROUND((D166/$H168)*100,1),")")</f>
        <v>(9.3)</v>
      </c>
      <c r="F166" s="302">
        <f>'Ind T6'!X63</f>
        <v>0.30332132255866012</v>
      </c>
      <c r="G166" s="299" t="str">
        <f>CONCATENATE("(",ROUND((F166/$H168)*100,1),")")</f>
        <v>(3.8)</v>
      </c>
      <c r="H166" s="302">
        <f>SUM(B166,D166,F166)</f>
        <v>6.2835536225947441</v>
      </c>
      <c r="I166" s="299" t="str">
        <f>CONCATENATE("(",ROUND((H166/$H168)*100,1),")")</f>
        <v>(79)</v>
      </c>
      <c r="K166" s="302">
        <f>B166-B156</f>
        <v>0.78453624817522716</v>
      </c>
      <c r="L166" s="302">
        <f>D166-D156</f>
        <v>0.12756564671729076</v>
      </c>
      <c r="M166" s="302">
        <f>F166-F156</f>
        <v>1.8101862530723434E-2</v>
      </c>
      <c r="N166" s="302">
        <f>SUM(K166:M166)</f>
        <v>0.93020375742324135</v>
      </c>
    </row>
    <row r="167" spans="1:14" x14ac:dyDescent="0.2">
      <c r="A167" s="282" t="s">
        <v>365</v>
      </c>
      <c r="B167" s="302">
        <f>'Ind T6'!V62</f>
        <v>1.349348914638669</v>
      </c>
      <c r="C167" s="299" t="str">
        <f>CONCATENATE("(",ROUND((B167/$H168)*100,1),")")</f>
        <v>(17)</v>
      </c>
      <c r="D167" s="302">
        <f>'Ind T6'!W62</f>
        <v>0.29921683916996783</v>
      </c>
      <c r="E167" s="299" t="str">
        <f>CONCATENATE("(",ROUND((D167/$H168)*100,1),")")</f>
        <v>(3.8)</v>
      </c>
      <c r="F167" s="302">
        <f>'Ind T6'!X62</f>
        <v>1.8880623596613463E-2</v>
      </c>
      <c r="G167" s="299" t="str">
        <f>CONCATENATE("(",ROUND((F167/$H168)*100,1),")")</f>
        <v>(0.2)</v>
      </c>
      <c r="H167" s="302">
        <f t="shared" ref="H167" si="136">SUM(B167,D167,F167)</f>
        <v>1.6674463774052504</v>
      </c>
      <c r="I167" s="299" t="str">
        <f>CONCATENATE("(",ROUND((H167/$H168)*100,1),")")</f>
        <v>(21)</v>
      </c>
      <c r="K167" s="302">
        <f t="shared" ref="K167:K168" si="137">B167-B157</f>
        <v>0.34503193749315564</v>
      </c>
      <c r="L167" s="302">
        <f t="shared" ref="L167:L168" si="138">D167-D157</f>
        <v>5.8287388749536262E-2</v>
      </c>
      <c r="M167" s="302">
        <f t="shared" ref="M167:M168" si="139">F167-F157</f>
        <v>2.4769163340697536E-3</v>
      </c>
      <c r="N167" s="302">
        <f t="shared" ref="N167:N168" si="140">SUM(K167:M167)</f>
        <v>0.40579624257676167</v>
      </c>
    </row>
    <row r="168" spans="1:14" x14ac:dyDescent="0.2">
      <c r="A168" s="282" t="s">
        <v>363</v>
      </c>
      <c r="B168" s="302">
        <f>SUM(B166:B167)</f>
        <v>6.5887219626731506</v>
      </c>
      <c r="C168" s="299" t="str">
        <f>CONCATENATE("(",ROUND((B168/$H168)*100,1),")")</f>
        <v>(82.9)</v>
      </c>
      <c r="D168" s="302">
        <f>SUM(D166:D167)</f>
        <v>1.0400760911715696</v>
      </c>
      <c r="E168" s="299" t="str">
        <f>CONCATENATE("(",ROUND((D168/$H168)*100,1),")")</f>
        <v>(13.1)</v>
      </c>
      <c r="F168" s="302">
        <f>SUM(F166:F167)</f>
        <v>0.32220194615527359</v>
      </c>
      <c r="G168" s="299" t="str">
        <f>CONCATENATE("(",ROUND((F168/$H168)*100,1),")")</f>
        <v>(4.1)</v>
      </c>
      <c r="H168" s="302">
        <f>SUM(H166:H167)</f>
        <v>7.9509999999999943</v>
      </c>
      <c r="I168" s="299" t="str">
        <f>CONCATENATE("(",ROUND((H168/$H168)*100,1),")")</f>
        <v>(100)</v>
      </c>
      <c r="K168" s="302">
        <f t="shared" si="137"/>
        <v>1.1295681856683828</v>
      </c>
      <c r="L168" s="302">
        <f t="shared" si="138"/>
        <v>0.18585303546682697</v>
      </c>
      <c r="M168" s="302">
        <f t="shared" si="139"/>
        <v>2.0578778864793201E-2</v>
      </c>
      <c r="N168" s="302">
        <f t="shared" si="140"/>
        <v>1.336000000000003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14.528039573592352</v>
      </c>
      <c r="C177" s="299" t="str">
        <f>CONCATENATE("(",ROUND((B177/$H179)*100,1),")")</f>
        <v>(43.7)</v>
      </c>
      <c r="D177" s="302">
        <f>'Ind T6'!M72</f>
        <v>1.0744025971598374</v>
      </c>
      <c r="E177" s="299" t="str">
        <f>CONCATENATE("(",ROUND((D177/$H179)*100,1),")")</f>
        <v>(3.2)</v>
      </c>
      <c r="F177" s="302">
        <f>'Ind T6'!N72</f>
        <v>11.887419181529827</v>
      </c>
      <c r="G177" s="299" t="str">
        <f>CONCATENATE("(",ROUND((F177/$H179)*100,1),")")</f>
        <v>(35.8)</v>
      </c>
      <c r="H177" s="302">
        <f>SUM(B177,D177,F177)</f>
        <v>27.489861352282016</v>
      </c>
      <c r="I177" s="299" t="str">
        <f>CONCATENATE("(",ROUND((H177/$H179)*100,1),")")</f>
        <v>(82.7)</v>
      </c>
      <c r="K177" s="302">
        <f>B182-B177</f>
        <v>0.73142237960487755</v>
      </c>
      <c r="L177" s="302">
        <f>D182-D177</f>
        <v>8.9366697764939218E-2</v>
      </c>
      <c r="M177" s="302">
        <f>F182-F177</f>
        <v>0.88477114016154346</v>
      </c>
      <c r="N177" s="302">
        <f>SUM(K177:M177)</f>
        <v>1.7055602175313602</v>
      </c>
    </row>
    <row r="178" spans="1:14" x14ac:dyDescent="0.2">
      <c r="A178" s="282" t="s">
        <v>365</v>
      </c>
      <c r="B178" s="302">
        <f>'Ind T6'!L71</f>
        <v>2.7076478572674021</v>
      </c>
      <c r="C178" s="299" t="str">
        <f>CONCATENATE("(",ROUND((B178/$H179)*100,1),")")</f>
        <v>(8.1)</v>
      </c>
      <c r="D178" s="302">
        <f>'Ind T6'!M71</f>
        <v>2.1317912490956674</v>
      </c>
      <c r="E178" s="299" t="str">
        <f>CONCATENATE("(",ROUND((D178/$H179)*100,1),")")</f>
        <v>(6.4)</v>
      </c>
      <c r="F178" s="302">
        <f>'Ind T6'!N71</f>
        <v>0.89369954135486407</v>
      </c>
      <c r="G178" s="299" t="str">
        <f>CONCATENATE("(",ROUND((F178/$H179)*100,1),")")</f>
        <v>(2.7)</v>
      </c>
      <c r="H178" s="302">
        <f t="shared" ref="H178" si="141">SUM(B178,D178,F178)</f>
        <v>5.7331386477179338</v>
      </c>
      <c r="I178" s="299" t="str">
        <f>CONCATENATE("(",ROUND((H178/$H179)*100,1),")")</f>
        <v>(17.3)</v>
      </c>
      <c r="K178" s="302">
        <f t="shared" ref="K178:K179" si="142">B183-B178</f>
        <v>0.18512872829335603</v>
      </c>
      <c r="L178" s="302">
        <f t="shared" ref="L178:L179" si="143">D183-D178</f>
        <v>0.16086418851912976</v>
      </c>
      <c r="M178" s="302">
        <f t="shared" ref="M178:M179" si="144">F183-F178</f>
        <v>6.5446865656301423E-2</v>
      </c>
      <c r="N178" s="302">
        <f t="shared" ref="N178:N179" si="145">SUM(K178:M178)</f>
        <v>0.41143978246878721</v>
      </c>
    </row>
    <row r="179" spans="1:14" x14ac:dyDescent="0.2">
      <c r="A179" s="282" t="s">
        <v>363</v>
      </c>
      <c r="B179" s="302">
        <f>SUM(B177:B178)</f>
        <v>17.235687430859755</v>
      </c>
      <c r="C179" s="299" t="str">
        <f>CONCATENATE("(",ROUND((B179/$H179)*100,1),")")</f>
        <v>(51.9)</v>
      </c>
      <c r="D179" s="302">
        <f>SUM(D177:D178)</f>
        <v>3.2061938462555046</v>
      </c>
      <c r="E179" s="299" t="str">
        <f>CONCATENATE("(",ROUND((D179/$H179)*100,1),")")</f>
        <v>(9.7)</v>
      </c>
      <c r="F179" s="302">
        <f>SUM(F177:F178)</f>
        <v>12.781118722884692</v>
      </c>
      <c r="G179" s="299" t="str">
        <f>CONCATENATE("(",ROUND((F179/$H179)*100,1),")")</f>
        <v>(38.5)</v>
      </c>
      <c r="H179" s="302">
        <f>SUM(H177:H178)</f>
        <v>33.222999999999949</v>
      </c>
      <c r="I179" s="299" t="str">
        <f>CONCATENATE("(",ROUND((H179/$H179)*100,1),")")</f>
        <v>(100)</v>
      </c>
      <c r="K179" s="302">
        <f t="shared" si="142"/>
        <v>0.91655110789823269</v>
      </c>
      <c r="L179" s="302">
        <f t="shared" si="143"/>
        <v>0.25023088628406942</v>
      </c>
      <c r="M179" s="302">
        <f t="shared" si="144"/>
        <v>0.95021800581784355</v>
      </c>
      <c r="N179" s="302">
        <f t="shared" si="145"/>
        <v>2.1170000000001457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15.25946195319723</v>
      </c>
      <c r="C182" s="299" t="str">
        <f>CONCATENATE("(",ROUND((B182/$H184)*100,1),")")</f>
        <v>(43.2)</v>
      </c>
      <c r="D182" s="302">
        <f>'Ind T6'!R72</f>
        <v>1.1637692949247767</v>
      </c>
      <c r="E182" s="299" t="str">
        <f>CONCATENATE("(",ROUND((D182/$H184)*100,1),")")</f>
        <v>(3.3)</v>
      </c>
      <c r="F182" s="302">
        <f>'Ind T6'!S72</f>
        <v>12.772190321691371</v>
      </c>
      <c r="G182" s="299" t="str">
        <f>CONCATENATE("(",ROUND((F182/$H184)*100,1),")")</f>
        <v>(36.1)</v>
      </c>
      <c r="H182" s="302">
        <f>SUM(B182,D182,F182)</f>
        <v>29.195421569813377</v>
      </c>
      <c r="I182" s="299" t="str">
        <f>CONCATENATE("(",ROUND((H182/$H184)*100,1),")")</f>
        <v>(82.6)</v>
      </c>
      <c r="K182" s="302">
        <f>B187-B182</f>
        <v>0.64758526035785913</v>
      </c>
      <c r="L182" s="302">
        <f>D187-D182</f>
        <v>0.13454944397951984</v>
      </c>
      <c r="M182" s="302">
        <f>F187-F182</f>
        <v>1.2801291991532864</v>
      </c>
      <c r="N182" s="302">
        <f>SUM(K182:M182)</f>
        <v>2.0622639034906651</v>
      </c>
    </row>
    <row r="183" spans="1:14" x14ac:dyDescent="0.2">
      <c r="A183" s="282" t="s">
        <v>365</v>
      </c>
      <c r="B183" s="302">
        <f>'Ind T6'!Q71</f>
        <v>2.8927765855607581</v>
      </c>
      <c r="C183" s="299" t="str">
        <f>CONCATENATE("(",ROUND((B183/$H184)*100,1),")")</f>
        <v>(8.2)</v>
      </c>
      <c r="D183" s="302">
        <f>'Ind T6'!R71</f>
        <v>2.2926554376147972</v>
      </c>
      <c r="E183" s="299" t="str">
        <f>CONCATENATE("(",ROUND((D183/$H184)*100,1),")")</f>
        <v>(6.5)</v>
      </c>
      <c r="F183" s="302">
        <f>'Ind T6'!S71</f>
        <v>0.95914640701116549</v>
      </c>
      <c r="G183" s="299" t="str">
        <f>CONCATENATE("(",ROUND((F183/$H184)*100,1),")")</f>
        <v>(2.7)</v>
      </c>
      <c r="H183" s="302">
        <f t="shared" ref="H183" si="146">SUM(B183,D183,F183)</f>
        <v>6.144578430186721</v>
      </c>
      <c r="I183" s="299" t="str">
        <f>CONCATENATE("(",ROUND((H183/$H184)*100,1),")")</f>
        <v>(17.4)</v>
      </c>
      <c r="K183" s="302">
        <f t="shared" ref="K183:K184" si="147">B188-B183</f>
        <v>0.26382457627904188</v>
      </c>
      <c r="L183" s="302">
        <f t="shared" ref="L183:L184" si="148">D188-D183</f>
        <v>0.23709696932561197</v>
      </c>
      <c r="M183" s="302">
        <f t="shared" ref="M183:M184" si="149">F188-F183</f>
        <v>0.11681455090456527</v>
      </c>
      <c r="N183" s="302">
        <f t="shared" ref="N183:N184" si="150">SUM(K183:M183)</f>
        <v>0.61773609650921912</v>
      </c>
    </row>
    <row r="184" spans="1:14" x14ac:dyDescent="0.2">
      <c r="A184" s="282" t="s">
        <v>363</v>
      </c>
      <c r="B184" s="302">
        <f>SUM(B182:B183)</f>
        <v>18.152238538757988</v>
      </c>
      <c r="C184" s="299" t="str">
        <f>CONCATENATE("(",ROUND((B184/$H184)*100,1),")")</f>
        <v>(51.4)</v>
      </c>
      <c r="D184" s="302">
        <f>SUM(D182:D183)</f>
        <v>3.4564247325395741</v>
      </c>
      <c r="E184" s="299" t="str">
        <f>CONCATENATE("(",ROUND((D184/$H184)*100,1),")")</f>
        <v>(9.8)</v>
      </c>
      <c r="F184" s="302">
        <f>SUM(F182:F183)</f>
        <v>13.731336728702535</v>
      </c>
      <c r="G184" s="299" t="str">
        <f>CONCATENATE("(",ROUND((F184/$H184)*100,1),")")</f>
        <v>(38.9)</v>
      </c>
      <c r="H184" s="302">
        <f>SUM(H182:H183)</f>
        <v>35.340000000000096</v>
      </c>
      <c r="I184" s="299" t="str">
        <f>CONCATENATE("(",ROUND((H184/$H184)*100,1),")")</f>
        <v>(100)</v>
      </c>
      <c r="K184" s="302">
        <f t="shared" si="147"/>
        <v>0.91140983663689923</v>
      </c>
      <c r="L184" s="302">
        <f t="shared" si="148"/>
        <v>0.3716464133051316</v>
      </c>
      <c r="M184" s="302">
        <f t="shared" si="149"/>
        <v>1.3969437500578525</v>
      </c>
      <c r="N184" s="302">
        <f t="shared" si="150"/>
        <v>2.6799999999998834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15.907047213555089</v>
      </c>
      <c r="C187" s="299" t="str">
        <f>CONCATENATE("(",ROUND((B187/$H189)*100,1),")")</f>
        <v>(41.8)</v>
      </c>
      <c r="D187" s="302">
        <f>'Ind T6'!W72</f>
        <v>1.2983187389042965</v>
      </c>
      <c r="E187" s="299" t="str">
        <f>CONCATENATE("(",ROUND((D187/$H189)*100,1),")")</f>
        <v>(3.4)</v>
      </c>
      <c r="F187" s="302">
        <f>'Ind T6'!X72</f>
        <v>14.052319520844657</v>
      </c>
      <c r="G187" s="299" t="str">
        <f>CONCATENATE("(",ROUND((F187/$H189)*100,1),")")</f>
        <v>(37)</v>
      </c>
      <c r="H187" s="302">
        <f>SUM(B187,D187,F187)</f>
        <v>31.257685473304043</v>
      </c>
      <c r="I187" s="299" t="str">
        <f>CONCATENATE("(",ROUND((H187/$H189)*100,1),")")</f>
        <v>(82.2)</v>
      </c>
      <c r="K187" s="302">
        <f>B187-B177</f>
        <v>1.3790076399627367</v>
      </c>
      <c r="L187" s="302">
        <f>D187-D177</f>
        <v>0.22391614174445906</v>
      </c>
      <c r="M187" s="302">
        <f>F187-F177</f>
        <v>2.1649003393148298</v>
      </c>
      <c r="N187" s="302">
        <f>SUM(K187:M187)</f>
        <v>3.7678241210220254</v>
      </c>
    </row>
    <row r="188" spans="1:14" x14ac:dyDescent="0.2">
      <c r="A188" s="282" t="s">
        <v>365</v>
      </c>
      <c r="B188" s="302">
        <f>'Ind T6'!V71</f>
        <v>3.1566011618398</v>
      </c>
      <c r="C188" s="299" t="str">
        <f>CONCATENATE("(",ROUND((B188/$H189)*100,1),")")</f>
        <v>(8.3)</v>
      </c>
      <c r="D188" s="302">
        <f>'Ind T6'!W71</f>
        <v>2.5297524069404091</v>
      </c>
      <c r="E188" s="299" t="str">
        <f>CONCATENATE("(",ROUND((D188/$H189)*100,1),")")</f>
        <v>(6.7)</v>
      </c>
      <c r="F188" s="302">
        <f>'Ind T6'!X71</f>
        <v>1.0759609579157308</v>
      </c>
      <c r="G188" s="299" t="str">
        <f>CONCATENATE("(",ROUND((F188/$H189)*100,1),")")</f>
        <v>(2.8)</v>
      </c>
      <c r="H188" s="302">
        <f t="shared" ref="H188" si="151">SUM(B188,D188,F188)</f>
        <v>6.7623145266959401</v>
      </c>
      <c r="I188" s="299" t="str">
        <f>CONCATENATE("(",ROUND((H188/$H189)*100,1),")")</f>
        <v>(17.8)</v>
      </c>
      <c r="K188" s="302">
        <f t="shared" ref="K188:K189" si="152">B188-B178</f>
        <v>0.4489533045723979</v>
      </c>
      <c r="L188" s="302">
        <f t="shared" ref="L188:L189" si="153">D188-D178</f>
        <v>0.39796115784474173</v>
      </c>
      <c r="M188" s="302">
        <f t="shared" ref="M188:M189" si="154">F188-F178</f>
        <v>0.1822614165608667</v>
      </c>
      <c r="N188" s="302">
        <f t="shared" ref="N188:N189" si="155">SUM(K188:M188)</f>
        <v>1.0291758789780063</v>
      </c>
    </row>
    <row r="189" spans="1:14" x14ac:dyDescent="0.2">
      <c r="A189" s="282" t="s">
        <v>363</v>
      </c>
      <c r="B189" s="302">
        <f>SUM(B187:B188)</f>
        <v>19.063648375394887</v>
      </c>
      <c r="C189" s="299" t="str">
        <f>CONCATENATE("(",ROUND((B189/$H189)*100,1),")")</f>
        <v>(50.1)</v>
      </c>
      <c r="D189" s="302">
        <f>SUM(D187:D188)</f>
        <v>3.8280711458447056</v>
      </c>
      <c r="E189" s="299" t="str">
        <f>CONCATENATE("(",ROUND((D189/$H189)*100,1),")")</f>
        <v>(10.1)</v>
      </c>
      <c r="F189" s="302">
        <f>SUM(F187:F188)</f>
        <v>15.128280478760388</v>
      </c>
      <c r="G189" s="299" t="str">
        <f>CONCATENATE("(",ROUND((F189/$H189)*100,1),")")</f>
        <v>(39.8)</v>
      </c>
      <c r="H189" s="302">
        <f>SUM(H187:H188)</f>
        <v>38.019999999999982</v>
      </c>
      <c r="I189" s="299" t="str">
        <f>CONCATENATE("(",ROUND((H189/$H189)*100,1),")")</f>
        <v>(100)</v>
      </c>
      <c r="K189" s="302">
        <f t="shared" si="152"/>
        <v>1.8279609445351319</v>
      </c>
      <c r="L189" s="302">
        <f t="shared" si="153"/>
        <v>0.62187729958920102</v>
      </c>
      <c r="M189" s="302">
        <f t="shared" si="154"/>
        <v>2.3471617558756961</v>
      </c>
      <c r="N189" s="302">
        <f t="shared" si="155"/>
        <v>4.797000000000029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31.361284642189073</v>
      </c>
      <c r="C198" s="299" t="str">
        <f>CONCATENATE("(",ROUND((B198/$H200)*100,1),")")</f>
        <v>(35.2)</v>
      </c>
      <c r="D198" s="302">
        <f>'Ind T6'!M81</f>
        <v>11.324147229554292</v>
      </c>
      <c r="E198" s="299" t="str">
        <f>CONCATENATE("(",ROUND((D198/$H200)*100,1),")")</f>
        <v>(12.7)</v>
      </c>
      <c r="F198" s="302">
        <f>'Ind T6'!N81</f>
        <v>2.5655689775055319</v>
      </c>
      <c r="G198" s="299" t="str">
        <f>CONCATENATE("(",ROUND((F198/$H200)*100,1),")")</f>
        <v>(2.9)</v>
      </c>
      <c r="H198" s="302">
        <f>SUM(B198,D198,F198)</f>
        <v>45.251000849248896</v>
      </c>
      <c r="I198" s="299" t="str">
        <f>CONCATENATE("(",ROUND((H198/$H200)*100,1),")")</f>
        <v>(50.8)</v>
      </c>
      <c r="K198" s="302">
        <f>B203-B198</f>
        <v>0.62156670216819876</v>
      </c>
      <c r="L198" s="302">
        <f>D203-D198</f>
        <v>2.9429093055204802E-2</v>
      </c>
      <c r="M198" s="302">
        <f>F203-F198</f>
        <v>4.2068087946257382E-2</v>
      </c>
      <c r="N198" s="302">
        <f>SUM(K198:M198)</f>
        <v>0.69306388316966094</v>
      </c>
    </row>
    <row r="199" spans="1:14" x14ac:dyDescent="0.2">
      <c r="A199" s="282" t="s">
        <v>365</v>
      </c>
      <c r="B199" s="302">
        <f>'Ind T6'!L80</f>
        <v>19.62530944108444</v>
      </c>
      <c r="C199" s="299" t="str">
        <f>CONCATENATE("(",ROUND((B199/$H200)*100,1),")")</f>
        <v>(22)</v>
      </c>
      <c r="D199" s="302">
        <f>'Ind T6'!M80</f>
        <v>22.16442316714318</v>
      </c>
      <c r="E199" s="299" t="str">
        <f>CONCATENATE("(",ROUND((D199/$H200)*100,1),")")</f>
        <v>(24.9)</v>
      </c>
      <c r="F199" s="302">
        <f>'Ind T6'!N80</f>
        <v>2.0462665425234046</v>
      </c>
      <c r="G199" s="299" t="str">
        <f>CONCATENATE("(",ROUND((F199/$H200)*100,1),")")</f>
        <v>(2.3)</v>
      </c>
      <c r="H199" s="302">
        <f t="shared" ref="H199" si="156">SUM(B199,D199,F199)</f>
        <v>43.835999150751029</v>
      </c>
      <c r="I199" s="299" t="str">
        <f>CONCATENATE("(",ROUND((H199/$H200)*100,1),")")</f>
        <v>(49.2)</v>
      </c>
      <c r="K199" s="302">
        <f t="shared" ref="K199:K200" si="157">B204-B199</f>
        <v>0.90307591754642758</v>
      </c>
      <c r="L199" s="302">
        <f t="shared" ref="L199:L200" si="158">D204-D199</f>
        <v>-0.77829825108745254</v>
      </c>
      <c r="M199" s="302">
        <f t="shared" ref="M199:M200" si="159">F204-F199</f>
        <v>6.8158450371468504E-2</v>
      </c>
      <c r="N199" s="302">
        <f t="shared" ref="N199:N200" si="160">SUM(K199:M199)</f>
        <v>0.19293611683044354</v>
      </c>
    </row>
    <row r="200" spans="1:14" x14ac:dyDescent="0.2">
      <c r="A200" s="282" t="s">
        <v>363</v>
      </c>
      <c r="B200" s="302">
        <f>SUM(B198:B199)</f>
        <v>50.986594083273516</v>
      </c>
      <c r="C200" s="299" t="str">
        <f>CONCATENATE("(",ROUND((B200/$H200)*100,1),")")</f>
        <v>(57.2)</v>
      </c>
      <c r="D200" s="302">
        <f>SUM(D198:D199)</f>
        <v>33.488570396697469</v>
      </c>
      <c r="E200" s="299" t="str">
        <f>CONCATENATE("(",ROUND((D200/$H200)*100,1),")")</f>
        <v>(37.6)</v>
      </c>
      <c r="F200" s="302">
        <f>SUM(F198:F199)</f>
        <v>4.6118355200289365</v>
      </c>
      <c r="G200" s="299" t="str">
        <f>CONCATENATE("(",ROUND((F200/$H200)*100,1),")")</f>
        <v>(5.2)</v>
      </c>
      <c r="H200" s="302">
        <f>SUM(H198:H199)</f>
        <v>89.086999999999932</v>
      </c>
      <c r="I200" s="299" t="str">
        <f>CONCATENATE("(",ROUND((H200/$H200)*100,1),")")</f>
        <v>(100)</v>
      </c>
      <c r="K200" s="302">
        <f t="shared" si="157"/>
        <v>1.5246426197146263</v>
      </c>
      <c r="L200" s="302">
        <f t="shared" si="158"/>
        <v>-0.74886915803224241</v>
      </c>
      <c r="M200" s="302">
        <f t="shared" si="159"/>
        <v>0.11022653831772544</v>
      </c>
      <c r="N200" s="302">
        <f t="shared" si="160"/>
        <v>0.88600000000010937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31.982851344357272</v>
      </c>
      <c r="C203" s="299" t="str">
        <f>CONCATENATE("(",ROUND((B203/$H205)*100,1),")")</f>
        <v>(35.5)</v>
      </c>
      <c r="D203" s="302">
        <f>'Ind T6'!R81</f>
        <v>11.353576322609497</v>
      </c>
      <c r="E203" s="299" t="str">
        <f>CONCATENATE("(",ROUND((D203/$H205)*100,1),")")</f>
        <v>(12.6)</v>
      </c>
      <c r="F203" s="302">
        <f>'Ind T6'!S81</f>
        <v>2.6076370654517893</v>
      </c>
      <c r="G203" s="299" t="str">
        <f>CONCATENATE("(",ROUND((F203/$H205)*100,1),")")</f>
        <v>(2.9)</v>
      </c>
      <c r="H203" s="302">
        <f>SUM(B203,D203,F203)</f>
        <v>45.94406473241856</v>
      </c>
      <c r="I203" s="299" t="str">
        <f>CONCATENATE("(",ROUND((H203/$H205)*100,1),")")</f>
        <v>(51.1)</v>
      </c>
      <c r="K203" s="302">
        <f>B208-B203</f>
        <v>0.68556286236766795</v>
      </c>
      <c r="L203" s="302">
        <f>D208-D203</f>
        <v>0.11193915970494395</v>
      </c>
      <c r="M203" s="302">
        <f>F208-F203</f>
        <v>5.9276001186139293E-2</v>
      </c>
      <c r="N203" s="302">
        <f>SUM(K203:M203)</f>
        <v>0.85677802325875119</v>
      </c>
    </row>
    <row r="204" spans="1:14" x14ac:dyDescent="0.2">
      <c r="A204" s="282" t="s">
        <v>365</v>
      </c>
      <c r="B204" s="302">
        <f>'Ind T6'!Q80</f>
        <v>20.528385358630867</v>
      </c>
      <c r="C204" s="299" t="str">
        <f>CONCATENATE("(",ROUND((B204/$H205)*100,1),")")</f>
        <v>(22.8)</v>
      </c>
      <c r="D204" s="302">
        <f>'Ind T6'!R80</f>
        <v>21.386124916055728</v>
      </c>
      <c r="E204" s="299" t="str">
        <f>CONCATENATE("(",ROUND((D204/$H205)*100,1),")")</f>
        <v>(23.8)</v>
      </c>
      <c r="F204" s="302">
        <f>'Ind T6'!S80</f>
        <v>2.1144249928948731</v>
      </c>
      <c r="G204" s="299" t="str">
        <f>CONCATENATE("(",ROUND((F204/$H205)*100,1),")")</f>
        <v>(2.4)</v>
      </c>
      <c r="H204" s="302">
        <f t="shared" ref="H204" si="161">SUM(B204,D204,F204)</f>
        <v>44.028935267581467</v>
      </c>
      <c r="I204" s="299" t="str">
        <f>CONCATENATE("(",ROUND((H204/$H205)*100,1),")")</f>
        <v>(48.9)</v>
      </c>
      <c r="K204" s="302">
        <f t="shared" ref="K204:K205" si="162">B209-B204</f>
        <v>1.6415486455267256</v>
      </c>
      <c r="L204" s="302">
        <f t="shared" ref="L204:L205" si="163">D209-D204</f>
        <v>-1.4498296139289835</v>
      </c>
      <c r="M204" s="302">
        <f t="shared" ref="M204:M205" si="164">F209-F204</f>
        <v>0.1425029451434332</v>
      </c>
      <c r="N204" s="302">
        <f t="shared" ref="N204:N205" si="165">SUM(K204:M204)</f>
        <v>0.33422197674117538</v>
      </c>
    </row>
    <row r="205" spans="1:14" x14ac:dyDescent="0.2">
      <c r="A205" s="282" t="s">
        <v>363</v>
      </c>
      <c r="B205" s="302">
        <f>SUM(B203:B204)</f>
        <v>52.511236702988143</v>
      </c>
      <c r="C205" s="299" t="str">
        <f>CONCATENATE("(",ROUND((B205/$H205)*100,1),")")</f>
        <v>(58.4)</v>
      </c>
      <c r="D205" s="302">
        <f>SUM(D203:D204)</f>
        <v>32.739701238665226</v>
      </c>
      <c r="E205" s="299" t="str">
        <f>CONCATENATE("(",ROUND((D205/$H205)*100,1),")")</f>
        <v>(36.4)</v>
      </c>
      <c r="F205" s="302">
        <f>SUM(F203:F204)</f>
        <v>4.7220620583466619</v>
      </c>
      <c r="G205" s="299" t="str">
        <f>CONCATENATE("(",ROUND((F205/$H205)*100,1),")")</f>
        <v>(5.2)</v>
      </c>
      <c r="H205" s="302">
        <f>SUM(H203:H204)</f>
        <v>89.973000000000027</v>
      </c>
      <c r="I205" s="299" t="str">
        <f>CONCATENATE("(",ROUND((H205/$H205)*100,1),")")</f>
        <v>(100)</v>
      </c>
      <c r="K205" s="302">
        <f t="shared" si="162"/>
        <v>2.3271115078943865</v>
      </c>
      <c r="L205" s="302">
        <f t="shared" si="163"/>
        <v>-1.3378904542240413</v>
      </c>
      <c r="M205" s="302">
        <f t="shared" si="164"/>
        <v>0.20177894632957294</v>
      </c>
      <c r="N205" s="302">
        <f t="shared" si="165"/>
        <v>1.1909999999999181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32.66841420672494</v>
      </c>
      <c r="C208" s="299" t="str">
        <f>CONCATENATE("(",ROUND((B208/$H210)*100,1),")")</f>
        <v>(35.8)</v>
      </c>
      <c r="D208" s="302">
        <f>'Ind T6'!W81</f>
        <v>11.465515482314441</v>
      </c>
      <c r="E208" s="299" t="str">
        <f>CONCATENATE("(",ROUND((D208/$H210)*100,1),")")</f>
        <v>(12.6)</v>
      </c>
      <c r="F208" s="302">
        <f>'Ind T6'!X81</f>
        <v>2.6669130666379286</v>
      </c>
      <c r="G208" s="299" t="str">
        <f>CONCATENATE("(",ROUND((F208/$H210)*100,1),")")</f>
        <v>(2.9)</v>
      </c>
      <c r="H208" s="302">
        <f>SUM(B208,D208,F208)</f>
        <v>46.800842755677309</v>
      </c>
      <c r="I208" s="299" t="str">
        <f>CONCATENATE("(",ROUND((H208/$H210)*100,1),")")</f>
        <v>(51.3)</v>
      </c>
      <c r="K208" s="302">
        <f>B208-B198</f>
        <v>1.3071295645358667</v>
      </c>
      <c r="L208" s="302">
        <f>D208-D198</f>
        <v>0.14136825276014875</v>
      </c>
      <c r="M208" s="302">
        <f>F208-F198</f>
        <v>0.10134408913239668</v>
      </c>
      <c r="N208" s="302">
        <f>SUM(K208:M208)</f>
        <v>1.5498419064284121</v>
      </c>
    </row>
    <row r="209" spans="1:14" x14ac:dyDescent="0.2">
      <c r="A209" s="282" t="s">
        <v>365</v>
      </c>
      <c r="B209" s="302">
        <f>'Ind T6'!V80</f>
        <v>22.169934004157593</v>
      </c>
      <c r="C209" s="299" t="str">
        <f>CONCATENATE("(",ROUND((B209/$H210)*100,1),")")</f>
        <v>(24.3)</v>
      </c>
      <c r="D209" s="302">
        <f>'Ind T6'!W80</f>
        <v>19.936295302126744</v>
      </c>
      <c r="E209" s="299" t="str">
        <f>CONCATENATE("(",ROUND((D209/$H210)*100,1),")")</f>
        <v>(21.9)</v>
      </c>
      <c r="F209" s="302">
        <f>'Ind T6'!X80</f>
        <v>2.2569279380383063</v>
      </c>
      <c r="G209" s="299" t="str">
        <f>CONCATENATE("(",ROUND((F209/$H210)*100,1),")")</f>
        <v>(2.5)</v>
      </c>
      <c r="H209" s="302">
        <f t="shared" ref="H209" si="166">SUM(B209,D209,F209)</f>
        <v>44.363157244322643</v>
      </c>
      <c r="I209" s="299" t="str">
        <f>CONCATENATE("(",ROUND((H209/$H210)*100,1),")")</f>
        <v>(48.7)</v>
      </c>
      <c r="K209" s="302">
        <f t="shared" ref="K209:K210" si="167">B209-B199</f>
        <v>2.5446245630731532</v>
      </c>
      <c r="L209" s="302">
        <f t="shared" ref="L209:L210" si="168">D209-D199</f>
        <v>-2.228127865016436</v>
      </c>
      <c r="M209" s="302">
        <f t="shared" ref="M209:M210" si="169">F209-F199</f>
        <v>0.21066139551490171</v>
      </c>
      <c r="N209" s="302">
        <f t="shared" ref="N209:N210" si="170">SUM(K209:M209)</f>
        <v>0.52715809357161891</v>
      </c>
    </row>
    <row r="210" spans="1:14" x14ac:dyDescent="0.2">
      <c r="A210" s="282" t="s">
        <v>363</v>
      </c>
      <c r="B210" s="302">
        <f>SUM(B208:B209)</f>
        <v>54.838348210882529</v>
      </c>
      <c r="C210" s="299" t="str">
        <f>CONCATENATE("(",ROUND((B210/$H210)*100,1),")")</f>
        <v>(60.2)</v>
      </c>
      <c r="D210" s="302">
        <f>SUM(D208:D209)</f>
        <v>31.401810784441185</v>
      </c>
      <c r="E210" s="299" t="str">
        <f>CONCATENATE("(",ROUND((D210/$H210)*100,1),")")</f>
        <v>(34.4)</v>
      </c>
      <c r="F210" s="302">
        <f>SUM(F208:F209)</f>
        <v>4.9238410046762349</v>
      </c>
      <c r="G210" s="299" t="str">
        <f>CONCATENATE("(",ROUND((F210/$H210)*100,1),")")</f>
        <v>(5.4)</v>
      </c>
      <c r="H210" s="302">
        <f>SUM(H208:H209)</f>
        <v>91.163999999999959</v>
      </c>
      <c r="I210" s="299" t="str">
        <f>CONCATENATE("(",ROUND((H210/$H210)*100,1),")")</f>
        <v>(100)</v>
      </c>
      <c r="K210" s="302">
        <f t="shared" si="167"/>
        <v>3.8517541276090128</v>
      </c>
      <c r="L210" s="302">
        <f t="shared" si="168"/>
        <v>-2.0867596122562837</v>
      </c>
      <c r="M210" s="302">
        <f t="shared" si="169"/>
        <v>0.31200548464729838</v>
      </c>
      <c r="N210" s="302">
        <f t="shared" si="170"/>
        <v>2.0770000000000275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12.783601731640763</v>
      </c>
      <c r="C219" s="299" t="str">
        <f>CONCATENATE("(",ROUND((B219/$H221)*100,1),")")</f>
        <v>(56.1)</v>
      </c>
      <c r="D219" s="302">
        <f>'Ind T6'!M90</f>
        <v>2.0609114405408988</v>
      </c>
      <c r="E219" s="299" t="str">
        <f>CONCATENATE("(",ROUND((D219/$H221)*100,1),")")</f>
        <v>(9)</v>
      </c>
      <c r="F219" s="302">
        <f>'Ind T6'!N90</f>
        <v>2.1764578987557455</v>
      </c>
      <c r="G219" s="299" t="str">
        <f>CONCATENATE("(",ROUND((F219/$H221)*100,1),")")</f>
        <v>(9.6)</v>
      </c>
      <c r="H219" s="302">
        <f>SUM(B219,D219,F219)</f>
        <v>17.020971070937406</v>
      </c>
      <c r="I219" s="299" t="str">
        <f>CONCATENATE("(",ROUND((H219/$H221)*100,1),")")</f>
        <v>(74.7)</v>
      </c>
      <c r="K219" s="302">
        <f>B224-B219</f>
        <v>0.60006418808753992</v>
      </c>
      <c r="L219" s="302">
        <f>D224-D219</f>
        <v>0.12070645090380561</v>
      </c>
      <c r="M219" s="302">
        <f>F224-F219</f>
        <v>0.11390207674510489</v>
      </c>
      <c r="N219" s="302">
        <f>SUM(K219:M219)</f>
        <v>0.83467271573645041</v>
      </c>
    </row>
    <row r="220" spans="1:14" x14ac:dyDescent="0.2">
      <c r="A220" s="282" t="s">
        <v>365</v>
      </c>
      <c r="B220" s="302">
        <f>'Ind T6'!L89</f>
        <v>3.4775383535757056</v>
      </c>
      <c r="C220" s="299" t="str">
        <f>CONCATENATE("(",ROUND((B220/$H221)*100,1),")")</f>
        <v>(15.3)</v>
      </c>
      <c r="D220" s="302">
        <f>'Ind T6'!M89</f>
        <v>2.0890883748853804</v>
      </c>
      <c r="E220" s="299" t="str">
        <f>CONCATENATE("(",ROUND((D220/$H221)*100,1),")")</f>
        <v>(9.2)</v>
      </c>
      <c r="F220" s="302">
        <f>'Ind T6'!N89</f>
        <v>0.19240220060148874</v>
      </c>
      <c r="G220" s="299" t="str">
        <f>CONCATENATE("(",ROUND((F220/$H221)*100,1),")")</f>
        <v>(0.8)</v>
      </c>
      <c r="H220" s="302">
        <f t="shared" ref="H220" si="171">SUM(B220,D220,F220)</f>
        <v>5.7590289290625751</v>
      </c>
      <c r="I220" s="299" t="str">
        <f>CONCATENATE("(",ROUND((H220/$H221)*100,1),")")</f>
        <v>(25.3)</v>
      </c>
      <c r="K220" s="302">
        <f t="shared" ref="K220:K221" si="172">B225-B220</f>
        <v>0.17430262912693228</v>
      </c>
      <c r="L220" s="302">
        <f t="shared" ref="L220:L221" si="173">D225-D220</f>
        <v>0.16599226968985148</v>
      </c>
      <c r="M220" s="302">
        <f t="shared" ref="M220:M221" si="174">F225-F220</f>
        <v>3.0323854467289302E-3</v>
      </c>
      <c r="N220" s="302">
        <f t="shared" ref="N220:N221" si="175">SUM(K220:M220)</f>
        <v>0.34332728426351267</v>
      </c>
    </row>
    <row r="221" spans="1:14" x14ac:dyDescent="0.2">
      <c r="A221" s="282" t="s">
        <v>363</v>
      </c>
      <c r="B221" s="302">
        <f>SUM(B219:B220)</f>
        <v>16.261140085216468</v>
      </c>
      <c r="C221" s="299" t="str">
        <f>CONCATENATE("(",ROUND((B221/$H221)*100,1),")")</f>
        <v>(71.4)</v>
      </c>
      <c r="D221" s="302">
        <f>SUM(D219:D220)</f>
        <v>4.1499998154262787</v>
      </c>
      <c r="E221" s="299" t="str">
        <f>CONCATENATE("(",ROUND((D221/$H221)*100,1),")")</f>
        <v>(18.2)</v>
      </c>
      <c r="F221" s="302">
        <f>SUM(F219:F220)</f>
        <v>2.3688600993572342</v>
      </c>
      <c r="G221" s="299" t="str">
        <f>CONCATENATE("(",ROUND((F221/$H221)*100,1),")")</f>
        <v>(10.4)</v>
      </c>
      <c r="H221" s="302">
        <f>SUM(H219:H220)</f>
        <v>22.77999999999998</v>
      </c>
      <c r="I221" s="299" t="str">
        <f>CONCATENATE("(",ROUND((H221/$H221)*100,1),")")</f>
        <v>(100)</v>
      </c>
      <c r="K221" s="302">
        <f t="shared" si="172"/>
        <v>0.77436681721447442</v>
      </c>
      <c r="L221" s="302">
        <f t="shared" si="173"/>
        <v>0.28669872059365709</v>
      </c>
      <c r="M221" s="302">
        <f t="shared" si="174"/>
        <v>0.11693446219183379</v>
      </c>
      <c r="N221" s="302">
        <f t="shared" si="175"/>
        <v>1.1779999999999653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13.383665919728303</v>
      </c>
      <c r="C224" s="299" t="str">
        <f>CONCATENATE("(",ROUND((B224/$H226)*100,1),")")</f>
        <v>(55.9)</v>
      </c>
      <c r="D224" s="302">
        <f>'Ind T6'!R90</f>
        <v>2.1816178914447044</v>
      </c>
      <c r="E224" s="299" t="str">
        <f>CONCATENATE("(",ROUND((D224/$H226)*100,1),")")</f>
        <v>(9.1)</v>
      </c>
      <c r="F224" s="302">
        <f>'Ind T6'!S90</f>
        <v>2.2903599755008504</v>
      </c>
      <c r="G224" s="299" t="str">
        <f>CONCATENATE("(",ROUND((F224/$H226)*100,1),")")</f>
        <v>(9.6)</v>
      </c>
      <c r="H224" s="302">
        <f>SUM(B224,D224,F224)</f>
        <v>17.855643786673859</v>
      </c>
      <c r="I224" s="299" t="str">
        <f>CONCATENATE("(",ROUND((H224/$H226)*100,1),")")</f>
        <v>(74.5)</v>
      </c>
      <c r="K224" s="302">
        <f>B229-B224</f>
        <v>-0.13280830743632599</v>
      </c>
      <c r="L224" s="302">
        <f>D229-D224</f>
        <v>9.7172679288492159E-2</v>
      </c>
      <c r="M224" s="302">
        <f>F229-F224</f>
        <v>8.7315164990970917E-2</v>
      </c>
      <c r="N224" s="302">
        <f>SUM(K224:M224)</f>
        <v>5.1679536843137086E-2</v>
      </c>
    </row>
    <row r="225" spans="1:14" x14ac:dyDescent="0.2">
      <c r="A225" s="282" t="s">
        <v>365</v>
      </c>
      <c r="B225" s="302">
        <f>'Ind T6'!Q89</f>
        <v>3.6518409827026379</v>
      </c>
      <c r="C225" s="299" t="str">
        <f>CONCATENATE("(",ROUND((B225/$H226)*100,1),")")</f>
        <v>(15.2)</v>
      </c>
      <c r="D225" s="302">
        <f>'Ind T6'!R89</f>
        <v>2.2550806445752318</v>
      </c>
      <c r="E225" s="299" t="str">
        <f>CONCATENATE("(",ROUND((D225/$H226)*100,1),")")</f>
        <v>(9.4)</v>
      </c>
      <c r="F225" s="302">
        <f>'Ind T6'!S89</f>
        <v>0.19543458604821767</v>
      </c>
      <c r="G225" s="299" t="str">
        <f>CONCATENATE("(",ROUND((F225/$H226)*100,1),")")</f>
        <v>(0.8)</v>
      </c>
      <c r="H225" s="302">
        <f t="shared" ref="H225" si="176">SUM(B225,D225,F225)</f>
        <v>6.1023562133260869</v>
      </c>
      <c r="I225" s="299" t="str">
        <f>CONCATENATE("(",ROUND((H225/$H226)*100,1),")")</f>
        <v>(25.5)</v>
      </c>
      <c r="K225" s="302">
        <f t="shared" ref="K225:K226" si="177">B230-B225</f>
        <v>0.148926237377764</v>
      </c>
      <c r="L225" s="302">
        <f t="shared" ref="L225:L226" si="178">D230-D225</f>
        <v>0.19350514110357464</v>
      </c>
      <c r="M225" s="302">
        <f t="shared" ref="M225:M226" si="179">F230-F225</f>
        <v>-2.1109153244401324E-3</v>
      </c>
      <c r="N225" s="302">
        <f t="shared" ref="N225:N226" si="180">SUM(K225:M225)</f>
        <v>0.34032046315689851</v>
      </c>
    </row>
    <row r="226" spans="1:14" x14ac:dyDescent="0.2">
      <c r="A226" s="282" t="s">
        <v>363</v>
      </c>
      <c r="B226" s="302">
        <f>SUM(B224:B225)</f>
        <v>17.035506902430942</v>
      </c>
      <c r="C226" s="299" t="str">
        <f>CONCATENATE("(",ROUND((B226/$H226)*100,1),")")</f>
        <v>(71.1)</v>
      </c>
      <c r="D226" s="302">
        <f>SUM(D224:D225)</f>
        <v>4.4366985360199358</v>
      </c>
      <c r="E226" s="299" t="str">
        <f>CONCATENATE("(",ROUND((D226/$H226)*100,1),")")</f>
        <v>(18.5)</v>
      </c>
      <c r="F226" s="302">
        <f>SUM(F224:F225)</f>
        <v>2.485794561549068</v>
      </c>
      <c r="G226" s="299" t="str">
        <f>CONCATENATE("(",ROUND((F226/$H226)*100,1),")")</f>
        <v>(10.4)</v>
      </c>
      <c r="H226" s="302">
        <f>SUM(H224:H225)</f>
        <v>23.957999999999945</v>
      </c>
      <c r="I226" s="299" t="str">
        <f>CONCATENATE("(",ROUND((H226/$H226)*100,1),")")</f>
        <v>(100)</v>
      </c>
      <c r="K226" s="302">
        <f t="shared" si="177"/>
        <v>1.6117929941437126E-2</v>
      </c>
      <c r="L226" s="302">
        <f t="shared" si="178"/>
        <v>0.29067782039206769</v>
      </c>
      <c r="M226" s="302">
        <f t="shared" si="179"/>
        <v>8.5204249666531062E-2</v>
      </c>
      <c r="N226" s="302">
        <f t="shared" si="180"/>
        <v>0.39200000000003588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13.250857612291977</v>
      </c>
      <c r="C229" s="299" t="str">
        <f>CONCATENATE("(",ROUND((B229/$H231)*100,1),")")</f>
        <v>(54.4)</v>
      </c>
      <c r="D229" s="302">
        <f>'Ind T6'!W90</f>
        <v>2.2787905707331966</v>
      </c>
      <c r="E229" s="299" t="str">
        <f>CONCATENATE("(",ROUND((D229/$H231)*100,1),")")</f>
        <v>(9.4)</v>
      </c>
      <c r="F229" s="302">
        <f>'Ind T6'!X90</f>
        <v>2.3776751404918213</v>
      </c>
      <c r="G229" s="299" t="str">
        <f>CONCATENATE("(",ROUND((F229/$H231)*100,1),")")</f>
        <v>(9.8)</v>
      </c>
      <c r="H229" s="302">
        <f>SUM(B229,D229,F229)</f>
        <v>17.907323323516994</v>
      </c>
      <c r="I229" s="299" t="str">
        <f>CONCATENATE("(",ROUND((H229/$H231)*100,1),")")</f>
        <v>(73.5)</v>
      </c>
      <c r="K229" s="302">
        <f>B229-B219</f>
        <v>0.46725588065121393</v>
      </c>
      <c r="L229" s="302">
        <f>D229-D219</f>
        <v>0.21787913019229777</v>
      </c>
      <c r="M229" s="302">
        <f>F229-F219</f>
        <v>0.2012172417360758</v>
      </c>
      <c r="N229" s="302">
        <f>SUM(K229:M229)</f>
        <v>0.8863522525795875</v>
      </c>
    </row>
    <row r="230" spans="1:14" x14ac:dyDescent="0.2">
      <c r="A230" s="282" t="s">
        <v>365</v>
      </c>
      <c r="B230" s="302">
        <f>'Ind T6'!V89</f>
        <v>3.8007672200804019</v>
      </c>
      <c r="C230" s="299" t="str">
        <f>CONCATENATE("(",ROUND((B230/$H231)*100,1),")")</f>
        <v>(15.6)</v>
      </c>
      <c r="D230" s="302">
        <f>'Ind T6'!W89</f>
        <v>2.4485857856788065</v>
      </c>
      <c r="E230" s="299" t="str">
        <f>CONCATENATE("(",ROUND((D230/$H231)*100,1),")")</f>
        <v>(10.1)</v>
      </c>
      <c r="F230" s="302">
        <f>'Ind T6'!X89</f>
        <v>0.19332367072377754</v>
      </c>
      <c r="G230" s="299" t="str">
        <f>CONCATENATE("(",ROUND((F230/$H231)*100,1),")")</f>
        <v>(0.8)</v>
      </c>
      <c r="H230" s="302">
        <f t="shared" ref="H230" si="181">SUM(B230,D230,F230)</f>
        <v>6.4426766764829857</v>
      </c>
      <c r="I230" s="299" t="str">
        <f>CONCATENATE("(",ROUND((H230/$H231)*100,1),")")</f>
        <v>(26.5)</v>
      </c>
      <c r="K230" s="302">
        <f t="shared" ref="K230:K231" si="182">B230-B220</f>
        <v>0.32322886650469629</v>
      </c>
      <c r="L230" s="302">
        <f t="shared" ref="L230:L231" si="183">D230-D220</f>
        <v>0.35949741079342612</v>
      </c>
      <c r="M230" s="302">
        <f t="shared" ref="M230:M231" si="184">F230-F220</f>
        <v>9.2147012228879777E-4</v>
      </c>
      <c r="N230" s="302">
        <f t="shared" ref="N230:N231" si="185">SUM(K230:M230)</f>
        <v>0.68364774742041123</v>
      </c>
    </row>
    <row r="231" spans="1:14" x14ac:dyDescent="0.2">
      <c r="A231" s="282" t="s">
        <v>363</v>
      </c>
      <c r="B231" s="302">
        <f>SUM(B229:B230)</f>
        <v>17.051624832372379</v>
      </c>
      <c r="C231" s="299" t="str">
        <f>CONCATENATE("(",ROUND((B231/$H231)*100,1),")")</f>
        <v>(70)</v>
      </c>
      <c r="D231" s="302">
        <f>SUM(D229:D230)</f>
        <v>4.7273763564120035</v>
      </c>
      <c r="E231" s="299" t="str">
        <f>CONCATENATE("(",ROUND((D231/$H231)*100,1),")")</f>
        <v>(19.4)</v>
      </c>
      <c r="F231" s="302">
        <f>SUM(F229:F230)</f>
        <v>2.570998811215599</v>
      </c>
      <c r="G231" s="299" t="str">
        <f>CONCATENATE("(",ROUND((F231/$H231)*100,1),")")</f>
        <v>(10.6)</v>
      </c>
      <c r="H231" s="302">
        <f>SUM(H229:H230)</f>
        <v>24.34999999999998</v>
      </c>
      <c r="I231" s="299" t="str">
        <f>CONCATENATE("(",ROUND((H231/$H231)*100,1),")")</f>
        <v>(100)</v>
      </c>
      <c r="K231" s="302">
        <f t="shared" si="182"/>
        <v>0.79048474715591155</v>
      </c>
      <c r="L231" s="302">
        <f t="shared" si="183"/>
        <v>0.57737654098572477</v>
      </c>
      <c r="M231" s="302">
        <f t="shared" si="184"/>
        <v>0.20213871185836485</v>
      </c>
      <c r="N231" s="302">
        <f t="shared" si="185"/>
        <v>1.5700000000000012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7.3285384457294906</v>
      </c>
      <c r="C240" s="299" t="str">
        <f>CONCATENATE("(",ROUND((B240/$H242)*100,1),")")</f>
        <v>(22.3)</v>
      </c>
      <c r="D240" s="302">
        <f>'Ind T6'!M99</f>
        <v>7.6444965799737892</v>
      </c>
      <c r="E240" s="299" t="str">
        <f>CONCATENATE("(",ROUND((D240/$H242)*100,1),")")</f>
        <v>(23.2)</v>
      </c>
      <c r="F240" s="302">
        <f>'Ind T6'!N99</f>
        <v>0.40352629264766543</v>
      </c>
      <c r="G240" s="299" t="str">
        <f>CONCATENATE("(",ROUND((F240/$H242)*100,1),")")</f>
        <v>(1.2)</v>
      </c>
      <c r="H240" s="302">
        <f>SUM(B240,D240,F240)</f>
        <v>15.376561318350944</v>
      </c>
      <c r="I240" s="299" t="str">
        <f>CONCATENATE("(",ROUND((H240/$H242)*100,1),")")</f>
        <v>(46.8)</v>
      </c>
      <c r="K240" s="302">
        <f>B245-B240</f>
        <v>0.37793875937423493</v>
      </c>
      <c r="L240" s="302">
        <f>D245-D240</f>
        <v>0.29571540490327131</v>
      </c>
      <c r="M240" s="302">
        <f>F245-F240</f>
        <v>2.3724312159638716E-2</v>
      </c>
      <c r="N240" s="302">
        <f>SUM(K240:M240)</f>
        <v>0.6973784764371449</v>
      </c>
    </row>
    <row r="241" spans="1:14" x14ac:dyDescent="0.2">
      <c r="A241" s="282" t="s">
        <v>365</v>
      </c>
      <c r="B241" s="302">
        <f>'Ind T6'!L98</f>
        <v>6.2390276379503842</v>
      </c>
      <c r="C241" s="299" t="str">
        <f>CONCATENATE("(",ROUND((B241/$H242)*100,1),")")</f>
        <v>(19)</v>
      </c>
      <c r="D241" s="302">
        <f>'Ind T6'!M98</f>
        <v>10.662645164861491</v>
      </c>
      <c r="E241" s="299" t="str">
        <f>CONCATENATE("(",ROUND((D241/$H242)*100,1),")")</f>
        <v>(32.4)</v>
      </c>
      <c r="F241" s="302">
        <f>'Ind T6'!N98</f>
        <v>0.60676587883711897</v>
      </c>
      <c r="G241" s="299" t="str">
        <f>CONCATENATE("(",ROUND((F241/$H242)*100,1),")")</f>
        <v>(1.8)</v>
      </c>
      <c r="H241" s="302">
        <f t="shared" ref="H241" si="186">SUM(B241,D241,F241)</f>
        <v>17.508438681648993</v>
      </c>
      <c r="I241" s="299" t="str">
        <f>CONCATENATE("(",ROUND((H241/$H242)*100,1),")")</f>
        <v>(53.2)</v>
      </c>
      <c r="K241" s="302">
        <f t="shared" ref="K241:K242" si="187">B246-B241</f>
        <v>0.30797145966726713</v>
      </c>
      <c r="L241" s="302">
        <f t="shared" ref="L241:L242" si="188">D246-D241</f>
        <v>0.44870003482198051</v>
      </c>
      <c r="M241" s="302">
        <f t="shared" ref="M241:M242" si="189">F246-F241</f>
        <v>3.7950029073671732E-2</v>
      </c>
      <c r="N241" s="302">
        <f t="shared" ref="N241:N242" si="190">SUM(K241:M241)</f>
        <v>0.79462152356291937</v>
      </c>
    </row>
    <row r="242" spans="1:14" x14ac:dyDescent="0.2">
      <c r="A242" s="282" t="s">
        <v>363</v>
      </c>
      <c r="B242" s="302">
        <f>SUM(B240:B241)</f>
        <v>13.567566083679875</v>
      </c>
      <c r="C242" s="299" t="str">
        <f>CONCATENATE("(",ROUND((B242/$H242)*100,1),")")</f>
        <v>(41.3)</v>
      </c>
      <c r="D242" s="302">
        <f>SUM(D240:D241)</f>
        <v>18.307141744835281</v>
      </c>
      <c r="E242" s="299" t="str">
        <f>CONCATENATE("(",ROUND((D242/$H242)*100,1),")")</f>
        <v>(55.7)</v>
      </c>
      <c r="F242" s="302">
        <f>SUM(F240:F241)</f>
        <v>1.0102921714847843</v>
      </c>
      <c r="G242" s="299" t="str">
        <f>CONCATENATE("(",ROUND((F242/$H242)*100,1),")")</f>
        <v>(3.1)</v>
      </c>
      <c r="H242" s="302">
        <f>SUM(H240:H241)</f>
        <v>32.884999999999934</v>
      </c>
      <c r="I242" s="299" t="str">
        <f>CONCATENATE("(",ROUND((H242/$H242)*100,1),")")</f>
        <v>(100)</v>
      </c>
      <c r="K242" s="302">
        <f t="shared" si="187"/>
        <v>0.68591021904150296</v>
      </c>
      <c r="L242" s="302">
        <f t="shared" si="188"/>
        <v>0.74441543972525182</v>
      </c>
      <c r="M242" s="302">
        <f t="shared" si="189"/>
        <v>6.1674341233310503E-2</v>
      </c>
      <c r="N242" s="302">
        <f t="shared" si="190"/>
        <v>1.4920000000000653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7.7064772051037256</v>
      </c>
      <c r="C245" s="299" t="str">
        <f>CONCATENATE("(",ROUND((B245/$H247)*100,1),")")</f>
        <v>(22.4)</v>
      </c>
      <c r="D245" s="302">
        <f>'Ind T6'!R99</f>
        <v>7.9402119848770605</v>
      </c>
      <c r="E245" s="299" t="str">
        <f>CONCATENATE("(",ROUND((D245/$H247)*100,1),")")</f>
        <v>(23.1)</v>
      </c>
      <c r="F245" s="302">
        <f>'Ind T6'!S99</f>
        <v>0.42725060480730415</v>
      </c>
      <c r="G245" s="299" t="str">
        <f>CONCATENATE("(",ROUND((F245/$H247)*100,1),")")</f>
        <v>(1.2)</v>
      </c>
      <c r="H245" s="302">
        <f>SUM(B245,D245,F245)</f>
        <v>16.073939794788092</v>
      </c>
      <c r="I245" s="299" t="str">
        <f>CONCATENATE("(",ROUND((H245/$H247)*100,1),")")</f>
        <v>(46.8)</v>
      </c>
      <c r="K245" s="302">
        <f>B250-B245</f>
        <v>0.94356251187613083</v>
      </c>
      <c r="L245" s="302">
        <f>D250-D245</f>
        <v>0.8511149869133563</v>
      </c>
      <c r="M245" s="302">
        <f>F250-F245</f>
        <v>4.9237962123971357E-2</v>
      </c>
      <c r="N245" s="302">
        <f>SUM(K245:M245)</f>
        <v>1.8439154609134585</v>
      </c>
    </row>
    <row r="246" spans="1:14" x14ac:dyDescent="0.2">
      <c r="A246" s="282" t="s">
        <v>365</v>
      </c>
      <c r="B246" s="302">
        <f>'Ind T6'!Q98</f>
        <v>6.5469990976176513</v>
      </c>
      <c r="C246" s="299" t="str">
        <f>CONCATENATE("(",ROUND((B246/$H247)*100,1),")")</f>
        <v>(19)</v>
      </c>
      <c r="D246" s="302">
        <f>'Ind T6'!R98</f>
        <v>11.111345199683472</v>
      </c>
      <c r="E246" s="299" t="str">
        <f>CONCATENATE("(",ROUND((D246/$H247)*100,1),")")</f>
        <v>(32.3)</v>
      </c>
      <c r="F246" s="302">
        <f>'Ind T6'!S98</f>
        <v>0.6447159079107907</v>
      </c>
      <c r="G246" s="299" t="str">
        <f>CONCATENATE("(",ROUND((F246/$H247)*100,1),")")</f>
        <v>(1.9)</v>
      </c>
      <c r="H246" s="302">
        <f t="shared" ref="H246" si="191">SUM(B246,D246,F246)</f>
        <v>18.303060205211914</v>
      </c>
      <c r="I246" s="299" t="str">
        <f>CONCATENATE("(",ROUND((H246/$H247)*100,1),")")</f>
        <v>(53.2)</v>
      </c>
      <c r="K246" s="302">
        <f t="shared" ref="K246:K247" si="192">B251-B246</f>
        <v>0.72865632917438905</v>
      </c>
      <c r="L246" s="302">
        <f t="shared" ref="L246:L247" si="193">D251-D246</f>
        <v>1.1711220922878507</v>
      </c>
      <c r="M246" s="302">
        <f t="shared" ref="M246:M247" si="194">F251-F246</f>
        <v>7.3306117624283074E-2</v>
      </c>
      <c r="N246" s="302">
        <f t="shared" ref="N246:N247" si="195">SUM(K246:M246)</f>
        <v>1.9730845390865228</v>
      </c>
    </row>
    <row r="247" spans="1:14" x14ac:dyDescent="0.2">
      <c r="A247" s="282" t="s">
        <v>363</v>
      </c>
      <c r="B247" s="302">
        <f>SUM(B245:B246)</f>
        <v>14.253476302721378</v>
      </c>
      <c r="C247" s="299" t="str">
        <f>CONCATENATE("(",ROUND((B247/$H247)*100,1),")")</f>
        <v>(41.5)</v>
      </c>
      <c r="D247" s="302">
        <f>SUM(D245:D246)</f>
        <v>19.051557184560533</v>
      </c>
      <c r="E247" s="299" t="str">
        <f>CONCATENATE("(",ROUND((D247/$H247)*100,1),")")</f>
        <v>(55.4)</v>
      </c>
      <c r="F247" s="302">
        <f>SUM(F245:F246)</f>
        <v>1.0719665127180948</v>
      </c>
      <c r="G247" s="299" t="str">
        <f>CONCATENATE("(",ROUND((F247/$H247)*100,1),")")</f>
        <v>(3.1)</v>
      </c>
      <c r="H247" s="302">
        <f>SUM(H245:H246)</f>
        <v>34.37700000000001</v>
      </c>
      <c r="I247" s="299" t="str">
        <f>CONCATENATE("(",ROUND((H247/$H247)*100,1),")")</f>
        <v>(100)</v>
      </c>
      <c r="K247" s="302">
        <f t="shared" si="192"/>
        <v>1.672218841050519</v>
      </c>
      <c r="L247" s="302">
        <f t="shared" si="193"/>
        <v>2.0222370792012079</v>
      </c>
      <c r="M247" s="302">
        <f t="shared" si="194"/>
        <v>0.12254407974825443</v>
      </c>
      <c r="N247" s="302">
        <f t="shared" si="195"/>
        <v>3.8169999999999815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8.6500397169798564</v>
      </c>
      <c r="C250" s="299" t="str">
        <f>CONCATENATE("(",ROUND((B250/$H252)*100,1),")")</f>
        <v>(22.6)</v>
      </c>
      <c r="D250" s="302">
        <f>'Ind T6'!W99</f>
        <v>8.7913269717904168</v>
      </c>
      <c r="E250" s="299" t="str">
        <f>CONCATENATE("(",ROUND((D250/$H252)*100,1),")")</f>
        <v>(23)</v>
      </c>
      <c r="F250" s="302">
        <f>'Ind T6'!X99</f>
        <v>0.4764885669312755</v>
      </c>
      <c r="G250" s="299" t="str">
        <f>CONCATENATE("(",ROUND((F250/$H252)*100,1),")")</f>
        <v>(1.2)</v>
      </c>
      <c r="H250" s="302">
        <f>SUM(B250,D250,F250)</f>
        <v>17.91785525570155</v>
      </c>
      <c r="I250" s="299" t="str">
        <f>CONCATENATE("(",ROUND((H250/$H252)*100,1),")")</f>
        <v>(46.9)</v>
      </c>
      <c r="K250" s="302">
        <f>B250-B240</f>
        <v>1.3215012712503658</v>
      </c>
      <c r="L250" s="302">
        <f>D250-D240</f>
        <v>1.1468303918166276</v>
      </c>
      <c r="M250" s="302">
        <f>F250-F240</f>
        <v>7.2962274283610073E-2</v>
      </c>
      <c r="N250" s="302">
        <f>SUM(K250:M250)</f>
        <v>2.5412939373506034</v>
      </c>
    </row>
    <row r="251" spans="1:14" x14ac:dyDescent="0.2">
      <c r="A251" s="282" t="s">
        <v>365</v>
      </c>
      <c r="B251" s="302">
        <f>'Ind T6'!V98</f>
        <v>7.2756554267920404</v>
      </c>
      <c r="C251" s="299" t="str">
        <f>CONCATENATE("(",ROUND((B251/$H252)*100,1),")")</f>
        <v>(19)</v>
      </c>
      <c r="D251" s="302">
        <f>'Ind T6'!W98</f>
        <v>12.282467291971322</v>
      </c>
      <c r="E251" s="299" t="str">
        <f>CONCATENATE("(",ROUND((D251/$H252)*100,1),")")</f>
        <v>(32.2)</v>
      </c>
      <c r="F251" s="302">
        <f>'Ind T6'!X98</f>
        <v>0.71802202553507377</v>
      </c>
      <c r="G251" s="299" t="str">
        <f>CONCATENATE("(",ROUND((F251/$H252)*100,1),")")</f>
        <v>(1.9)</v>
      </c>
      <c r="H251" s="302">
        <f t="shared" ref="H251" si="196">SUM(B251,D251,F251)</f>
        <v>20.276144744298438</v>
      </c>
      <c r="I251" s="299" t="str">
        <f>CONCATENATE("(",ROUND((H251/$H252)*100,1),")")</f>
        <v>(53.1)</v>
      </c>
      <c r="K251" s="302">
        <f t="shared" ref="K251:K252" si="197">B251-B241</f>
        <v>1.0366277888416562</v>
      </c>
      <c r="L251" s="302">
        <f t="shared" ref="L251:L252" si="198">D251-D241</f>
        <v>1.6198221271098312</v>
      </c>
      <c r="M251" s="302">
        <f t="shared" ref="M251:M252" si="199">F251-F241</f>
        <v>0.11125614669795481</v>
      </c>
      <c r="N251" s="302">
        <f t="shared" ref="N251:N252" si="200">SUM(K251:M251)</f>
        <v>2.7677060626494421</v>
      </c>
    </row>
    <row r="252" spans="1:14" x14ac:dyDescent="0.2">
      <c r="A252" s="282" t="s">
        <v>363</v>
      </c>
      <c r="B252" s="302">
        <f>SUM(B250:B251)</f>
        <v>15.925695143771897</v>
      </c>
      <c r="C252" s="299" t="str">
        <f>CONCATENATE("(",ROUND((B252/$H252)*100,1),")")</f>
        <v>(41.7)</v>
      </c>
      <c r="D252" s="302">
        <f>SUM(D250:D251)</f>
        <v>21.073794263761741</v>
      </c>
      <c r="E252" s="299" t="str">
        <f>CONCATENATE("(",ROUND((D252/$H252)*100,1),")")</f>
        <v>(55.2)</v>
      </c>
      <c r="F252" s="302">
        <f>SUM(F250:F251)</f>
        <v>1.1945105924663493</v>
      </c>
      <c r="G252" s="299" t="str">
        <f>CONCATENATE("(",ROUND((F252/$H252)*100,1),")")</f>
        <v>(3.1)</v>
      </c>
      <c r="H252" s="302">
        <f>SUM(H250:H251)</f>
        <v>38.193999999999988</v>
      </c>
      <c r="I252" s="299" t="str">
        <f>CONCATENATE("(",ROUND((H252/$H252)*100,1),")")</f>
        <v>(100)</v>
      </c>
      <c r="K252" s="302">
        <f t="shared" si="197"/>
        <v>2.3581290600920219</v>
      </c>
      <c r="L252" s="302">
        <f t="shared" si="198"/>
        <v>2.7666525189264597</v>
      </c>
      <c r="M252" s="302">
        <f t="shared" si="199"/>
        <v>0.18421842098156493</v>
      </c>
      <c r="N252" s="302">
        <f t="shared" si="200"/>
        <v>5.3090000000000463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1.2121460369706469</v>
      </c>
      <c r="C261" s="299" t="str">
        <f>CONCATENATE("(",ROUND((B261/$H263)*100,1),")")</f>
        <v>(28.6)</v>
      </c>
      <c r="D261" s="302">
        <f>'Ind T6'!M108</f>
        <v>0.38238304461816697</v>
      </c>
      <c r="E261" s="299" t="str">
        <f>CONCATENATE("(",ROUND((D261/$H263)*100,1),")")</f>
        <v>(9)</v>
      </c>
      <c r="F261" s="302">
        <f>'Ind T6'!N108</f>
        <v>0.43351804898119228</v>
      </c>
      <c r="G261" s="299" t="str">
        <f>CONCATENATE("(",ROUND((F261/$H263)*100,1),")")</f>
        <v>(10.2)</v>
      </c>
      <c r="H261" s="302">
        <f>SUM(B261,D261,F261)</f>
        <v>2.0280471305700063</v>
      </c>
      <c r="I261" s="299" t="str">
        <f>CONCATENATE("(",ROUND((H261/$H263)*100,1),")")</f>
        <v>(47.8)</v>
      </c>
      <c r="K261" s="302">
        <f>B266-B261</f>
        <v>-5.0018116317994687E-2</v>
      </c>
      <c r="L261" s="302">
        <f>D266-D261</f>
        <v>3.862654212878458E-3</v>
      </c>
      <c r="M261" s="302">
        <f>F266-F261</f>
        <v>-1.2850347175886179E-2</v>
      </c>
      <c r="N261" s="302">
        <f>SUM(K261:M261)</f>
        <v>-5.9005809281002408E-2</v>
      </c>
    </row>
    <row r="262" spans="1:14" x14ac:dyDescent="0.2">
      <c r="A262" s="282" t="s">
        <v>365</v>
      </c>
      <c r="B262" s="302">
        <f>'Ind T6'!L107</f>
        <v>0.99723526565153642</v>
      </c>
      <c r="C262" s="299" t="str">
        <f>CONCATENATE("(",ROUND((B262/$H263)*100,1),")")</f>
        <v>(23.5)</v>
      </c>
      <c r="D262" s="302">
        <f>'Ind T6'!M107</f>
        <v>0.48896564406266491</v>
      </c>
      <c r="E262" s="299" t="str">
        <f>CONCATENATE("(",ROUND((D262/$H263)*100,1),")")</f>
        <v>(11.5)</v>
      </c>
      <c r="F262" s="302">
        <f>'Ind T6'!N107</f>
        <v>0.72975195971579176</v>
      </c>
      <c r="G262" s="299" t="str">
        <f>CONCATENATE("(",ROUND((F262/$H263)*100,1),")")</f>
        <v>(17.2)</v>
      </c>
      <c r="H262" s="302">
        <f t="shared" ref="H262" si="201">SUM(B262,D262,F262)</f>
        <v>2.215952869429993</v>
      </c>
      <c r="I262" s="299" t="str">
        <f>CONCATENATE("(",ROUND((H262/$H263)*100,1),")")</f>
        <v>(52.2)</v>
      </c>
      <c r="K262" s="302">
        <f t="shared" ref="K262:K263" si="202">B267-B262</f>
        <v>-3.7015511566691361E-2</v>
      </c>
      <c r="L262" s="302">
        <f t="shared" ref="L262:L263" si="203">D267-D262</f>
        <v>-1.106494033803096E-2</v>
      </c>
      <c r="M262" s="302">
        <f t="shared" ref="M262:M263" si="204">F267-F262</f>
        <v>-3.3913738814274952E-2</v>
      </c>
      <c r="N262" s="302">
        <f t="shared" ref="N262:N263" si="205">SUM(K262:M262)</f>
        <v>-8.1994190718997273E-2</v>
      </c>
    </row>
    <row r="263" spans="1:14" x14ac:dyDescent="0.2">
      <c r="A263" s="282" t="s">
        <v>363</v>
      </c>
      <c r="B263" s="302">
        <f>SUM(B261:B262)</f>
        <v>2.2093813026221834</v>
      </c>
      <c r="C263" s="299" t="str">
        <f>CONCATENATE("(",ROUND((B263/$H263)*100,1),")")</f>
        <v>(52.1)</v>
      </c>
      <c r="D263" s="302">
        <f>SUM(D261:D262)</f>
        <v>0.87134868868083193</v>
      </c>
      <c r="E263" s="299" t="str">
        <f>CONCATENATE("(",ROUND((D263/$H263)*100,1),")")</f>
        <v>(20.5)</v>
      </c>
      <c r="F263" s="302">
        <f>SUM(F261:F262)</f>
        <v>1.163270008696984</v>
      </c>
      <c r="G263" s="299" t="str">
        <f>CONCATENATE("(",ROUND((F263/$H263)*100,1),")")</f>
        <v>(27.4)</v>
      </c>
      <c r="H263" s="302">
        <f>SUM(H261:H262)</f>
        <v>4.2439999999999998</v>
      </c>
      <c r="I263" s="299" t="str">
        <f>CONCATENATE("(",ROUND((H263/$H263)*100,1),")")</f>
        <v>(100)</v>
      </c>
      <c r="K263" s="302">
        <f t="shared" si="202"/>
        <v>-8.7033627884685938E-2</v>
      </c>
      <c r="L263" s="302">
        <f t="shared" si="203"/>
        <v>-7.2022861251526127E-3</v>
      </c>
      <c r="M263" s="302">
        <f t="shared" si="204"/>
        <v>-4.676408599016102E-2</v>
      </c>
      <c r="N263" s="302">
        <f t="shared" si="205"/>
        <v>-0.14099999999999957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1.1621279206526522</v>
      </c>
      <c r="C266" s="299" t="str">
        <f>CONCATENATE("(",ROUND((B266/$H268)*100,1),")")</f>
        <v>(28.3)</v>
      </c>
      <c r="D266" s="302">
        <f>'Ind T6'!R108</f>
        <v>0.38624569883104543</v>
      </c>
      <c r="E266" s="299" t="str">
        <f>CONCATENATE("(",ROUND((D266/$H268)*100,1),")")</f>
        <v>(9.4)</v>
      </c>
      <c r="F266" s="302">
        <f>'Ind T6'!S108</f>
        <v>0.4206677018053061</v>
      </c>
      <c r="G266" s="299" t="str">
        <f>CONCATENATE("(",ROUND((F266/$H268)*100,1),")")</f>
        <v>(10.3)</v>
      </c>
      <c r="H266" s="302">
        <f>SUM(B266,D266,F266)</f>
        <v>1.9690413212890037</v>
      </c>
      <c r="I266" s="299" t="str">
        <f>CONCATENATE("(",ROUND((H266/$H268)*100,1),")")</f>
        <v>(48)</v>
      </c>
      <c r="K266" s="302">
        <f>B271-B266</f>
        <v>-3.6297470311304147E-2</v>
      </c>
      <c r="L266" s="302">
        <f>D271-D266</f>
        <v>1.7003124099169931E-2</v>
      </c>
      <c r="M266" s="302">
        <f>F271-F266</f>
        <v>-4.8879679133702059E-3</v>
      </c>
      <c r="N266" s="302">
        <f>SUM(K266:M266)</f>
        <v>-2.4182314125504423E-2</v>
      </c>
    </row>
    <row r="267" spans="1:14" x14ac:dyDescent="0.2">
      <c r="A267" s="282" t="s">
        <v>365</v>
      </c>
      <c r="B267" s="302">
        <f>'Ind T6'!Q107</f>
        <v>0.96021975408484506</v>
      </c>
      <c r="C267" s="299" t="str">
        <f>CONCATENATE("(",ROUND((B267/$H268)*100,1),")")</f>
        <v>(23.4)</v>
      </c>
      <c r="D267" s="302">
        <f>'Ind T6'!R107</f>
        <v>0.47790070372463395</v>
      </c>
      <c r="E267" s="299" t="str">
        <f>CONCATENATE("(",ROUND((D267/$H268)*100,1),")")</f>
        <v>(11.6)</v>
      </c>
      <c r="F267" s="302">
        <f>'Ind T6'!S107</f>
        <v>0.69583822090151681</v>
      </c>
      <c r="G267" s="299" t="str">
        <f>CONCATENATE("(",ROUND((F267/$H268)*100,1),")")</f>
        <v>(17)</v>
      </c>
      <c r="H267" s="302">
        <f t="shared" ref="H267" si="206">SUM(B267,D267,F267)</f>
        <v>2.1339586787109956</v>
      </c>
      <c r="I267" s="299" t="str">
        <f>CONCATENATE("(",ROUND((H267/$H268)*100,1),")")</f>
        <v>(52)</v>
      </c>
      <c r="K267" s="302">
        <f t="shared" ref="K267:K268" si="207">B272-B267</f>
        <v>-1.208172951982589E-2</v>
      </c>
      <c r="L267" s="302">
        <f t="shared" ref="L267:L268" si="208">D272-D267</f>
        <v>-8.9159544910716315E-3</v>
      </c>
      <c r="M267" s="302">
        <f t="shared" ref="M267:M268" si="209">F272-F267</f>
        <v>-4.382000186359436E-2</v>
      </c>
      <c r="N267" s="302">
        <f t="shared" ref="N267:N268" si="210">SUM(K267:M267)</f>
        <v>-6.4817685874491882E-2</v>
      </c>
    </row>
    <row r="268" spans="1:14" x14ac:dyDescent="0.2">
      <c r="A268" s="282" t="s">
        <v>363</v>
      </c>
      <c r="B268" s="302">
        <f>SUM(B266:B267)</f>
        <v>2.1223476747374974</v>
      </c>
      <c r="C268" s="299" t="str">
        <f>CONCATENATE("(",ROUND((B268/$H268)*100,1),")")</f>
        <v>(51.7)</v>
      </c>
      <c r="D268" s="302">
        <f>SUM(D266:D267)</f>
        <v>0.86414640255567932</v>
      </c>
      <c r="E268" s="299" t="str">
        <f>CONCATENATE("(",ROUND((D268/$H268)*100,1),")")</f>
        <v>(21.1)</v>
      </c>
      <c r="F268" s="302">
        <f>SUM(F266:F267)</f>
        <v>1.116505922706823</v>
      </c>
      <c r="G268" s="299" t="str">
        <f>CONCATENATE("(",ROUND((F268/$H268)*100,1),")")</f>
        <v>(27.2)</v>
      </c>
      <c r="H268" s="302">
        <f>SUM(H266:H267)</f>
        <v>4.1029999999999998</v>
      </c>
      <c r="I268" s="299" t="str">
        <f>CONCATENATE("(",ROUND((H268/$H268)*100,1),")")</f>
        <v>(100)</v>
      </c>
      <c r="K268" s="302">
        <f t="shared" si="207"/>
        <v>-4.8379199831130038E-2</v>
      </c>
      <c r="L268" s="302">
        <f t="shared" si="208"/>
        <v>8.0871696080984101E-3</v>
      </c>
      <c r="M268" s="302">
        <f t="shared" si="209"/>
        <v>-4.8707969776964788E-2</v>
      </c>
      <c r="N268" s="302">
        <f t="shared" si="210"/>
        <v>-8.8999999999996415E-2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1.1258304503413481</v>
      </c>
      <c r="C271" s="299" t="str">
        <f>CONCATENATE("(",ROUND((B271/$H273)*100,1),")")</f>
        <v>(28)</v>
      </c>
      <c r="D271" s="302">
        <f>'Ind T6'!W108</f>
        <v>0.40324882293021536</v>
      </c>
      <c r="E271" s="299" t="str">
        <f>CONCATENATE("(",ROUND((D271/$H273)*100,1),")")</f>
        <v>(10)</v>
      </c>
      <c r="F271" s="302">
        <f>'Ind T6'!X108</f>
        <v>0.4157797338919359</v>
      </c>
      <c r="G271" s="299" t="str">
        <f>CONCATENATE("(",ROUND((F271/$H273)*100,1),")")</f>
        <v>(10.4)</v>
      </c>
      <c r="H271" s="302">
        <f>SUM(B271,D271,F271)</f>
        <v>1.9448590071634992</v>
      </c>
      <c r="I271" s="299" t="str">
        <f>CONCATENATE("(",ROUND((H271/$H273)*100,1),")")</f>
        <v>(48.5)</v>
      </c>
      <c r="K271" s="302">
        <f>B271-B261</f>
        <v>-8.6315586629298835E-2</v>
      </c>
      <c r="L271" s="302">
        <f>D271-D261</f>
        <v>2.0865778312048389E-2</v>
      </c>
      <c r="M271" s="302">
        <f>F271-F261</f>
        <v>-1.7738315089256385E-2</v>
      </c>
      <c r="N271" s="302">
        <f>SUM(K271:M271)</f>
        <v>-8.3188123406506831E-2</v>
      </c>
    </row>
    <row r="272" spans="1:14" x14ac:dyDescent="0.2">
      <c r="A272" s="282" t="s">
        <v>365</v>
      </c>
      <c r="B272" s="302">
        <f>'Ind T6'!V107</f>
        <v>0.94813802456501917</v>
      </c>
      <c r="C272" s="299" t="str">
        <f>CONCATENATE("(",ROUND((B272/$H273)*100,1),")")</f>
        <v>(23.6)</v>
      </c>
      <c r="D272" s="302">
        <f>'Ind T6'!W107</f>
        <v>0.46898474923356231</v>
      </c>
      <c r="E272" s="299" t="str">
        <f>CONCATENATE("(",ROUND((D272/$H273)*100,1),")")</f>
        <v>(11.7)</v>
      </c>
      <c r="F272" s="302">
        <f>'Ind T6'!X107</f>
        <v>0.65201821903792245</v>
      </c>
      <c r="G272" s="299" t="str">
        <f>CONCATENATE("(",ROUND((F272/$H273)*100,1),")")</f>
        <v>(16.2)</v>
      </c>
      <c r="H272" s="302">
        <f t="shared" ref="H272" si="211">SUM(B272,D272,F272)</f>
        <v>2.0691409928365037</v>
      </c>
      <c r="I272" s="299" t="str">
        <f>CONCATENATE("(",ROUND((H272/$H273)*100,1),")")</f>
        <v>(51.5)</v>
      </c>
      <c r="K272" s="302">
        <f t="shared" ref="K272:K273" si="212">B272-B262</f>
        <v>-4.9097241086517251E-2</v>
      </c>
      <c r="L272" s="302">
        <f t="shared" ref="L272:L273" si="213">D272-D262</f>
        <v>-1.9980894829102591E-2</v>
      </c>
      <c r="M272" s="302">
        <f t="shared" ref="M272:M273" si="214">F272-F262</f>
        <v>-7.7733740677869312E-2</v>
      </c>
      <c r="N272" s="302">
        <f t="shared" ref="N272:N273" si="215">SUM(K272:M272)</f>
        <v>-0.14681187659348915</v>
      </c>
    </row>
    <row r="273" spans="1:14" x14ac:dyDescent="0.2">
      <c r="A273" s="282" t="s">
        <v>363</v>
      </c>
      <c r="B273" s="302">
        <f>SUM(B271:B272)</f>
        <v>2.0739684749063674</v>
      </c>
      <c r="C273" s="299" t="str">
        <f>CONCATENATE("(",ROUND((B273/$H273)*100,1),")")</f>
        <v>(51.7)</v>
      </c>
      <c r="D273" s="302">
        <f>SUM(D271:D272)</f>
        <v>0.87223357216377773</v>
      </c>
      <c r="E273" s="299" t="str">
        <f>CONCATENATE("(",ROUND((D273/$H273)*100,1),")")</f>
        <v>(21.7)</v>
      </c>
      <c r="F273" s="302">
        <f>SUM(F271:F272)</f>
        <v>1.0677979529298582</v>
      </c>
      <c r="G273" s="299" t="str">
        <f>CONCATENATE("(",ROUND((F273/$H273)*100,1),")")</f>
        <v>(26.6)</v>
      </c>
      <c r="H273" s="302">
        <f>SUM(H271:H272)</f>
        <v>4.0140000000000029</v>
      </c>
      <c r="I273" s="299" t="str">
        <f>CONCATENATE("(",ROUND((H273/$H273)*100,1),")")</f>
        <v>(100)</v>
      </c>
      <c r="K273" s="302">
        <f t="shared" si="212"/>
        <v>-0.13541282771581598</v>
      </c>
      <c r="L273" s="302">
        <f t="shared" si="213"/>
        <v>8.8488348294579744E-4</v>
      </c>
      <c r="M273" s="302">
        <f t="shared" si="214"/>
        <v>-9.5472055767125807E-2</v>
      </c>
      <c r="N273" s="302">
        <f t="shared" si="215"/>
        <v>-0.22999999999999599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42.180789650643675</v>
      </c>
      <c r="C282" s="299" t="str">
        <f>CONCATENATE("(",ROUND((B282/$H284)*100,1),")")</f>
        <v>(59)</v>
      </c>
      <c r="D282" s="302">
        <f>'Ind T6'!M117</f>
        <v>3.1889143456446964</v>
      </c>
      <c r="E282" s="299" t="str">
        <f>CONCATENATE("(",ROUND((D282/$H284)*100,1),")")</f>
        <v>(4.5)</v>
      </c>
      <c r="F282" s="302">
        <f>'Ind T6'!N117</f>
        <v>5.5036278610457874</v>
      </c>
      <c r="G282" s="299" t="str">
        <f>CONCATENATE("(",ROUND((F282/$H284)*100,1),")")</f>
        <v>(7.7)</v>
      </c>
      <c r="H282" s="302">
        <f>SUM(B282,D282,F282)</f>
        <v>50.873331857334158</v>
      </c>
      <c r="I282" s="299" t="str">
        <f>CONCATENATE("(",ROUND((H282/$H284)*100,1),")")</f>
        <v>(71.2)</v>
      </c>
      <c r="K282" s="302">
        <f>B287-B282</f>
        <v>3.2397789423654828</v>
      </c>
      <c r="L282" s="302">
        <f>D287-D282</f>
        <v>0.29700777709661086</v>
      </c>
      <c r="M282" s="302">
        <f>F287-F282</f>
        <v>0.60373660451872091</v>
      </c>
      <c r="N282" s="302">
        <f>SUM(K282:M282)</f>
        <v>4.1405233239808146</v>
      </c>
    </row>
    <row r="283" spans="1:14" x14ac:dyDescent="0.2">
      <c r="A283" s="282" t="s">
        <v>365</v>
      </c>
      <c r="B283" s="302">
        <f>'Ind T6'!L116</f>
        <v>14.628473770251745</v>
      </c>
      <c r="C283" s="299" t="str">
        <f>CONCATENATE("(",ROUND((B283/$H284)*100,1),")")</f>
        <v>(20.5)</v>
      </c>
      <c r="D283" s="302">
        <f>'Ind T6'!M116</f>
        <v>3.9000269551616036</v>
      </c>
      <c r="E283" s="299" t="str">
        <f>CONCATENATE("(",ROUND((D283/$H284)*100,1),")")</f>
        <v>(5.5)</v>
      </c>
      <c r="F283" s="302">
        <f>'Ind T6'!N116</f>
        <v>2.0901674172525455</v>
      </c>
      <c r="G283" s="299" t="str">
        <f>CONCATENATE("(",ROUND((F283/$H284)*100,1),")")</f>
        <v>(2.9)</v>
      </c>
      <c r="H283" s="302">
        <f t="shared" ref="H283" si="216">SUM(B283,D283,F283)</f>
        <v>20.618668142665893</v>
      </c>
      <c r="I283" s="299" t="str">
        <f>CONCATENATE("(",ROUND((H283/$H284)*100,1),")")</f>
        <v>(28.8)</v>
      </c>
      <c r="K283" s="302">
        <f t="shared" ref="K283:K284" si="217">B288-B283</f>
        <v>1.6096542628729331</v>
      </c>
      <c r="L283" s="302">
        <f t="shared" ref="L283:L284" si="218">D288-D283</f>
        <v>0.27211927720251516</v>
      </c>
      <c r="M283" s="302">
        <f t="shared" ref="M283:M284" si="219">F288-F283</f>
        <v>0.21270313594367929</v>
      </c>
      <c r="N283" s="302">
        <f t="shared" ref="N283:N284" si="220">SUM(K283:M283)</f>
        <v>2.0944766760191276</v>
      </c>
    </row>
    <row r="284" spans="1:14" x14ac:dyDescent="0.2">
      <c r="A284" s="282" t="s">
        <v>363</v>
      </c>
      <c r="B284" s="302">
        <f>SUM(B282:B283)</f>
        <v>56.809263420895419</v>
      </c>
      <c r="C284" s="299" t="str">
        <f>CONCATENATE("(",ROUND((B284/$H284)*100,1),")")</f>
        <v>(79.5)</v>
      </c>
      <c r="D284" s="302">
        <f>SUM(D282:D283)</f>
        <v>7.0889413008063</v>
      </c>
      <c r="E284" s="299" t="str">
        <f>CONCATENATE("(",ROUND((D284/$H284)*100,1),")")</f>
        <v>(9.9)</v>
      </c>
      <c r="F284" s="302">
        <f>SUM(F282:F283)</f>
        <v>7.5937952782983329</v>
      </c>
      <c r="G284" s="299" t="str">
        <f>CONCATENATE("(",ROUND((F284/$H284)*100,1),")")</f>
        <v>(10.6)</v>
      </c>
      <c r="H284" s="302">
        <f>SUM(H282:H283)</f>
        <v>71.492000000000047</v>
      </c>
      <c r="I284" s="299" t="str">
        <f>CONCATENATE("(",ROUND((H284/$H284)*100,1),")")</f>
        <v>(100)</v>
      </c>
      <c r="K284" s="302">
        <f t="shared" si="217"/>
        <v>4.8494332052384124</v>
      </c>
      <c r="L284" s="302">
        <f t="shared" si="218"/>
        <v>0.56912705429912602</v>
      </c>
      <c r="M284" s="302">
        <f t="shared" si="219"/>
        <v>0.81643974046240064</v>
      </c>
      <c r="N284" s="302">
        <f t="shared" si="220"/>
        <v>6.234999999999939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45.420568593009158</v>
      </c>
      <c r="C287" s="299" t="str">
        <f>CONCATENATE("(",ROUND((B287/$H289)*100,1),")")</f>
        <v>(58.4)</v>
      </c>
      <c r="D287" s="302">
        <f>'Ind T6'!R117</f>
        <v>3.4859221227413073</v>
      </c>
      <c r="E287" s="299" t="str">
        <f>CONCATENATE("(",ROUND((D287/$H289)*100,1),")")</f>
        <v>(4.5)</v>
      </c>
      <c r="F287" s="302">
        <f>'Ind T6'!S117</f>
        <v>6.1073644655645083</v>
      </c>
      <c r="G287" s="299" t="str">
        <f>CONCATENATE("(",ROUND((F287/$H289)*100,1),")")</f>
        <v>(7.9)</v>
      </c>
      <c r="H287" s="302">
        <f>SUM(B287,D287,F287)</f>
        <v>55.013855181314973</v>
      </c>
      <c r="I287" s="299" t="str">
        <f>CONCATENATE("(",ROUND((H287/$H289)*100,1),")")</f>
        <v>(70.8)</v>
      </c>
      <c r="K287" s="302">
        <f>B292-B287</f>
        <v>3.708870200947878</v>
      </c>
      <c r="L287" s="302">
        <f>D292-D287</f>
        <v>0.35576697795389745</v>
      </c>
      <c r="M287" s="302">
        <f>F292-F287</f>
        <v>0.71961514161863338</v>
      </c>
      <c r="N287" s="302">
        <f>SUM(K287:M287)</f>
        <v>4.7842523205204088</v>
      </c>
    </row>
    <row r="288" spans="1:14" x14ac:dyDescent="0.2">
      <c r="A288" s="282" t="s">
        <v>365</v>
      </c>
      <c r="B288" s="302">
        <f>'Ind T6'!Q116</f>
        <v>16.238128033124678</v>
      </c>
      <c r="C288" s="299" t="str">
        <f>CONCATENATE("(",ROUND((B288/$H289)*100,1),")")</f>
        <v>(20.9)</v>
      </c>
      <c r="D288" s="302">
        <f>'Ind T6'!R116</f>
        <v>4.1721462323641187</v>
      </c>
      <c r="E288" s="299" t="str">
        <f>CONCATENATE("(",ROUND((D288/$H289)*100,1),")")</f>
        <v>(5.4)</v>
      </c>
      <c r="F288" s="302">
        <f>'Ind T6'!S116</f>
        <v>2.3028705531962248</v>
      </c>
      <c r="G288" s="299" t="str">
        <f>CONCATENATE("(",ROUND((F288/$H289)*100,1),")")</f>
        <v>(3)</v>
      </c>
      <c r="H288" s="302">
        <f t="shared" ref="H288" si="221">SUM(B288,D288,F288)</f>
        <v>22.71314481868502</v>
      </c>
      <c r="I288" s="299" t="str">
        <f>CONCATENATE("(",ROUND((H288/$H289)*100,1),")")</f>
        <v>(29.2)</v>
      </c>
      <c r="K288" s="302">
        <f t="shared" ref="K288:K289" si="222">B293-B288</f>
        <v>2.2812646087019957</v>
      </c>
      <c r="L288" s="302">
        <f t="shared" ref="L288:L289" si="223">D293-D288</f>
        <v>0.23452384916748681</v>
      </c>
      <c r="M288" s="302">
        <f t="shared" ref="M288:M289" si="224">F293-F288</f>
        <v>0.22395922161024417</v>
      </c>
      <c r="N288" s="302">
        <f t="shared" ref="N288:N289" si="225">SUM(K288:M288)</f>
        <v>2.7397476794797266</v>
      </c>
    </row>
    <row r="289" spans="1:14" x14ac:dyDescent="0.2">
      <c r="A289" s="282" t="s">
        <v>363</v>
      </c>
      <c r="B289" s="302">
        <f>SUM(B287:B288)</f>
        <v>61.658696626133832</v>
      </c>
      <c r="C289" s="299" t="str">
        <f>CONCATENATE("(",ROUND((B289/$H289)*100,1),")")</f>
        <v>(79.3)</v>
      </c>
      <c r="D289" s="302">
        <f>SUM(D287:D288)</f>
        <v>7.6580683551054261</v>
      </c>
      <c r="E289" s="299" t="str">
        <f>CONCATENATE("(",ROUND((D289/$H289)*100,1),")")</f>
        <v>(9.9)</v>
      </c>
      <c r="F289" s="302">
        <f>SUM(F287:F288)</f>
        <v>8.4102350187607335</v>
      </c>
      <c r="G289" s="299" t="str">
        <f>CONCATENATE("(",ROUND((F289/$H289)*100,1),")")</f>
        <v>(10.8)</v>
      </c>
      <c r="H289" s="302">
        <f>SUM(H287:H288)</f>
        <v>77.72699999999999</v>
      </c>
      <c r="I289" s="299" t="str">
        <f>CONCATENATE("(",ROUND((H289/$H289)*100,1),")")</f>
        <v>(100)</v>
      </c>
      <c r="K289" s="302">
        <f t="shared" si="222"/>
        <v>5.9901348096498737</v>
      </c>
      <c r="L289" s="302">
        <f t="shared" si="223"/>
        <v>0.59029082712138425</v>
      </c>
      <c r="M289" s="302">
        <f t="shared" si="224"/>
        <v>0.94357436322887622</v>
      </c>
      <c r="N289" s="302">
        <f t="shared" si="225"/>
        <v>7.5240000000001341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49.129438793957036</v>
      </c>
      <c r="C292" s="299" t="str">
        <f>CONCATENATE("(",ROUND((B292/$H294)*100,1),")")</f>
        <v>(57.6)</v>
      </c>
      <c r="D292" s="302">
        <f>'Ind T6'!W117</f>
        <v>3.8416891006952048</v>
      </c>
      <c r="E292" s="299" t="str">
        <f>CONCATENATE("(",ROUND((D292/$H294)*100,1),")")</f>
        <v>(4.5)</v>
      </c>
      <c r="F292" s="302">
        <f>'Ind T6'!X117</f>
        <v>6.8269796071831417</v>
      </c>
      <c r="G292" s="299" t="str">
        <f>CONCATENATE("(",ROUND((F292/$H294)*100,1),")")</f>
        <v>(8)</v>
      </c>
      <c r="H292" s="302">
        <f>SUM(B292,D292,F292)</f>
        <v>59.798107501835382</v>
      </c>
      <c r="I292" s="299" t="str">
        <f>CONCATENATE("(",ROUND((H292/$H294)*100,1),")")</f>
        <v>(70.1)</v>
      </c>
      <c r="K292" s="302">
        <f>B292-B282</f>
        <v>6.9486491433133608</v>
      </c>
      <c r="L292" s="302">
        <f>D292-D282</f>
        <v>0.6527747550505083</v>
      </c>
      <c r="M292" s="302">
        <f>F292-F282</f>
        <v>1.3233517461373543</v>
      </c>
      <c r="N292" s="302">
        <f>SUM(K292:M292)</f>
        <v>8.9247756445012243</v>
      </c>
    </row>
    <row r="293" spans="1:14" x14ac:dyDescent="0.2">
      <c r="A293" s="282" t="s">
        <v>365</v>
      </c>
      <c r="B293" s="302">
        <f>'Ind T6'!V116</f>
        <v>18.519392641826673</v>
      </c>
      <c r="C293" s="299" t="str">
        <f>CONCATENATE("(",ROUND((B293/$H294)*100,1),")")</f>
        <v>(21.7)</v>
      </c>
      <c r="D293" s="302">
        <f>'Ind T6'!W116</f>
        <v>4.4066700815316056</v>
      </c>
      <c r="E293" s="299" t="str">
        <f>CONCATENATE("(",ROUND((D293/$H294)*100,1),")")</f>
        <v>(5.2)</v>
      </c>
      <c r="F293" s="302">
        <f>'Ind T6'!X116</f>
        <v>2.526829774806469</v>
      </c>
      <c r="G293" s="299" t="str">
        <f>CONCATENATE("(",ROUND((F293/$H294)*100,1),")")</f>
        <v>(3)</v>
      </c>
      <c r="H293" s="302">
        <f t="shared" ref="H293" si="226">SUM(B293,D293,F293)</f>
        <v>25.452892498164747</v>
      </c>
      <c r="I293" s="299" t="str">
        <f>CONCATENATE("(",ROUND((H293/$H294)*100,1),")")</f>
        <v>(29.9)</v>
      </c>
      <c r="K293" s="302">
        <f t="shared" ref="K293:K294" si="227">B293-B283</f>
        <v>3.8909188715749288</v>
      </c>
      <c r="L293" s="302">
        <f t="shared" ref="L293:L294" si="228">D293-D283</f>
        <v>0.50664312637000197</v>
      </c>
      <c r="M293" s="302">
        <f t="shared" ref="M293:M294" si="229">F293-F283</f>
        <v>0.43666235755392346</v>
      </c>
      <c r="N293" s="302">
        <f t="shared" ref="N293:N294" si="230">SUM(K293:M293)</f>
        <v>4.8342243554988542</v>
      </c>
    </row>
    <row r="294" spans="1:14" x14ac:dyDescent="0.2">
      <c r="A294" s="282" t="s">
        <v>363</v>
      </c>
      <c r="B294" s="302">
        <f>SUM(B292:B293)</f>
        <v>67.648831435783706</v>
      </c>
      <c r="C294" s="299" t="str">
        <f>CONCATENATE("(",ROUND((B294/$H294)*100,1),")")</f>
        <v>(79.4)</v>
      </c>
      <c r="D294" s="302">
        <f>SUM(D292:D293)</f>
        <v>8.2483591822268103</v>
      </c>
      <c r="E294" s="299" t="str">
        <f>CONCATENATE("(",ROUND((D294/$H294)*100,1),")")</f>
        <v>(9.7)</v>
      </c>
      <c r="F294" s="302">
        <f>SUM(F292:F293)</f>
        <v>9.3538093819896098</v>
      </c>
      <c r="G294" s="299" t="str">
        <f>CONCATENATE("(",ROUND((F294/$H294)*100,1),")")</f>
        <v>(11)</v>
      </c>
      <c r="H294" s="302">
        <f>SUM(H292:H293)</f>
        <v>85.251000000000133</v>
      </c>
      <c r="I294" s="299" t="str">
        <f>CONCATENATE("(",ROUND((H294/$H294)*100,1),")")</f>
        <v>(100)</v>
      </c>
      <c r="K294" s="302">
        <f t="shared" si="227"/>
        <v>10.839568014888286</v>
      </c>
      <c r="L294" s="302">
        <f t="shared" si="228"/>
        <v>1.1594178814205103</v>
      </c>
      <c r="M294" s="302">
        <f t="shared" si="229"/>
        <v>1.7600141036912769</v>
      </c>
      <c r="N294" s="302">
        <f t="shared" si="230"/>
        <v>13.759000000000071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4.681698211953484</v>
      </c>
      <c r="C303" s="299" t="str">
        <f>CONCATENATE("(",ROUND((B303/$H305)*100,1),")")</f>
        <v>(42.3)</v>
      </c>
      <c r="D303" s="302">
        <f>'Ind T6'!M126</f>
        <v>0.2017517992001169</v>
      </c>
      <c r="E303" s="299" t="str">
        <f>CONCATENATE("(",ROUND((D303/$H305)*100,1),")")</f>
        <v>(1.8)</v>
      </c>
      <c r="F303" s="302">
        <f>'Ind T6'!N126</f>
        <v>1.0272472309885727</v>
      </c>
      <c r="G303" s="299" t="str">
        <f>CONCATENATE("(",ROUND((F303/$H305)*100,1),")")</f>
        <v>(9.3)</v>
      </c>
      <c r="H303" s="302">
        <f>SUM(B303,D303,F303)</f>
        <v>5.9106972421421737</v>
      </c>
      <c r="I303" s="299" t="str">
        <f>CONCATENATE("(",ROUND((H303/$H305)*100,1),")")</f>
        <v>(53.4)</v>
      </c>
      <c r="K303" s="302">
        <f>B308-B303</f>
        <v>-0.17455234379093731</v>
      </c>
      <c r="L303" s="302">
        <f>D308-D303</f>
        <v>6.1536780942175739E-4</v>
      </c>
      <c r="M303" s="302">
        <f>F308-F303</f>
        <v>1.127809690542203E-2</v>
      </c>
      <c r="N303" s="302">
        <f>SUM(K303:M303)</f>
        <v>-0.16265887907609353</v>
      </c>
    </row>
    <row r="304" spans="1:14" x14ac:dyDescent="0.2">
      <c r="A304" s="282" t="s">
        <v>365</v>
      </c>
      <c r="B304" s="302">
        <f>'Ind T6'!L125</f>
        <v>3.8583327611531431</v>
      </c>
      <c r="C304" s="299" t="str">
        <f>CONCATENATE("(",ROUND((B304/$H305)*100,1),")")</f>
        <v>(34.9)</v>
      </c>
      <c r="D304" s="302">
        <f>'Ind T6'!M125</f>
        <v>1.0873126948487202</v>
      </c>
      <c r="E304" s="299" t="str">
        <f>CONCATENATE("(",ROUND((D304/$H305)*100,1),")")</f>
        <v>(9.8)</v>
      </c>
      <c r="F304" s="302">
        <f>'Ind T6'!N125</f>
        <v>0.21265730185599022</v>
      </c>
      <c r="G304" s="299" t="str">
        <f>CONCATENATE("(",ROUND((F304/$H305)*100,1),")")</f>
        <v>(1.9)</v>
      </c>
      <c r="H304" s="302">
        <f t="shared" ref="H304" si="231">SUM(B304,D304,F304)</f>
        <v>5.1583027578578529</v>
      </c>
      <c r="I304" s="299" t="str">
        <f>CONCATENATE("(",ROUND((H304/$H305)*100,1),")")</f>
        <v>(46.6)</v>
      </c>
      <c r="K304" s="302">
        <f t="shared" ref="K304:K305" si="232">B309-B304</f>
        <v>-0.15955757548194205</v>
      </c>
      <c r="L304" s="302">
        <f t="shared" ref="L304:L305" si="233">D309-D304</f>
        <v>-5.613542354947354E-2</v>
      </c>
      <c r="M304" s="302">
        <f t="shared" ref="M304:M305" si="234">F309-F304</f>
        <v>3.5187810748582571E-4</v>
      </c>
      <c r="N304" s="302">
        <f t="shared" ref="N304:N305" si="235">SUM(K304:M304)</f>
        <v>-0.21534112092392976</v>
      </c>
    </row>
    <row r="305" spans="1:14" x14ac:dyDescent="0.2">
      <c r="A305" s="282" t="s">
        <v>363</v>
      </c>
      <c r="B305" s="302">
        <f>SUM(B303:B304)</f>
        <v>8.540030973106628</v>
      </c>
      <c r="C305" s="299" t="str">
        <f>CONCATENATE("(",ROUND((B305/$H305)*100,1),")")</f>
        <v>(77.2)</v>
      </c>
      <c r="D305" s="302">
        <f>SUM(D303:D304)</f>
        <v>1.2890644940488372</v>
      </c>
      <c r="E305" s="299" t="str">
        <f>CONCATENATE("(",ROUND((D305/$H305)*100,1),")")</f>
        <v>(11.6)</v>
      </c>
      <c r="F305" s="302">
        <f>SUM(F303:F304)</f>
        <v>1.239904532844563</v>
      </c>
      <c r="G305" s="299" t="str">
        <f>CONCATENATE("(",ROUND((F305/$H305)*100,1),")")</f>
        <v>(11.2)</v>
      </c>
      <c r="H305" s="302">
        <f>SUM(H303:H304)</f>
        <v>11.069000000000027</v>
      </c>
      <c r="I305" s="299" t="str">
        <f>CONCATENATE("(",ROUND((H305/$H305)*100,1),")")</f>
        <v>(100)</v>
      </c>
      <c r="K305" s="302">
        <f t="shared" si="232"/>
        <v>-0.33410991927287981</v>
      </c>
      <c r="L305" s="302">
        <f t="shared" si="233"/>
        <v>-5.5520055740051921E-2</v>
      </c>
      <c r="M305" s="302">
        <f t="shared" si="234"/>
        <v>1.1629975012907856E-2</v>
      </c>
      <c r="N305" s="302">
        <f t="shared" si="235"/>
        <v>-0.37800000000002387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4.5071458681625467</v>
      </c>
      <c r="C308" s="299" t="str">
        <f>CONCATENATE("(",ROUND((B308/$H310)*100,1),")")</f>
        <v>(42.2)</v>
      </c>
      <c r="D308" s="302">
        <f>'Ind T6'!R126</f>
        <v>0.20236716700953866</v>
      </c>
      <c r="E308" s="299" t="str">
        <f>CONCATENATE("(",ROUND((D308/$H310)*100,1),")")</f>
        <v>(1.9)</v>
      </c>
      <c r="F308" s="302">
        <f>'Ind T6'!S126</f>
        <v>1.0385253278939948</v>
      </c>
      <c r="G308" s="299" t="str">
        <f>CONCATENATE("(",ROUND((F308/$H310)*100,1),")")</f>
        <v>(9.7)</v>
      </c>
      <c r="H308" s="302">
        <f>SUM(B308,D308,F308)</f>
        <v>5.7480383630660796</v>
      </c>
      <c r="I308" s="299" t="str">
        <f>CONCATENATE("(",ROUND((H308/$H310)*100,1),")")</f>
        <v>(53.8)</v>
      </c>
      <c r="K308" s="302">
        <f>B313-B308</f>
        <v>-0.46615878630669005</v>
      </c>
      <c r="L308" s="302">
        <f>D313-D308</f>
        <v>-8.5044976099039604E-3</v>
      </c>
      <c r="M308" s="302">
        <f>F313-F308</f>
        <v>-6.9870537728346171E-2</v>
      </c>
      <c r="N308" s="302">
        <f>SUM(K308:M308)</f>
        <v>-0.54453382164494024</v>
      </c>
    </row>
    <row r="309" spans="1:14" x14ac:dyDescent="0.2">
      <c r="A309" s="282" t="s">
        <v>365</v>
      </c>
      <c r="B309" s="302">
        <f>'Ind T6'!Q125</f>
        <v>3.698775185671201</v>
      </c>
      <c r="C309" s="299" t="str">
        <f>CONCATENATE("(",ROUND((B309/$H310)*100,1),")")</f>
        <v>(34.6)</v>
      </c>
      <c r="D309" s="302">
        <f>'Ind T6'!R125</f>
        <v>1.0311772712992466</v>
      </c>
      <c r="E309" s="299" t="str">
        <f>CONCATENATE("(",ROUND((D309/$H310)*100,1),")")</f>
        <v>(9.6)</v>
      </c>
      <c r="F309" s="302">
        <f>'Ind T6'!S125</f>
        <v>0.21300917996347604</v>
      </c>
      <c r="G309" s="299" t="str">
        <f>CONCATENATE("(",ROUND((F309/$H310)*100,1),")")</f>
        <v>(2)</v>
      </c>
      <c r="H309" s="302">
        <f t="shared" ref="H309" si="236">SUM(B309,D309,F309)</f>
        <v>4.9429616369339238</v>
      </c>
      <c r="I309" s="299" t="str">
        <f>CONCATENATE("(",ROUND((H309/$H310)*100,1),")")</f>
        <v>(46.2)</v>
      </c>
      <c r="K309" s="302">
        <f t="shared" ref="K309:K310" si="237">B314-B309</f>
        <v>-0.39323145336265108</v>
      </c>
      <c r="L309" s="302">
        <f t="shared" ref="L309:L310" si="238">D314-D309</f>
        <v>-0.11808821442474715</v>
      </c>
      <c r="M309" s="302">
        <f t="shared" ref="M309:M310" si="239">F314-F309</f>
        <v>-1.9146510567662478E-2</v>
      </c>
      <c r="N309" s="302">
        <f t="shared" ref="N309:N310" si="240">SUM(K309:M309)</f>
        <v>-0.53046617835506071</v>
      </c>
    </row>
    <row r="310" spans="1:14" x14ac:dyDescent="0.2">
      <c r="A310" s="282" t="s">
        <v>363</v>
      </c>
      <c r="B310" s="302">
        <f>SUM(B308:B309)</f>
        <v>8.2059210538337481</v>
      </c>
      <c r="C310" s="299" t="str">
        <f>CONCATENATE("(",ROUND((B310/$H310)*100,1),")")</f>
        <v>(76.8)</v>
      </c>
      <c r="D310" s="302">
        <f>SUM(D308:D309)</f>
        <v>1.2335444383087852</v>
      </c>
      <c r="E310" s="299" t="str">
        <f>CONCATENATE("(",ROUND((D310/$H310)*100,1),")")</f>
        <v>(11.5)</v>
      </c>
      <c r="F310" s="302">
        <f>SUM(F308:F309)</f>
        <v>1.2515345078574709</v>
      </c>
      <c r="G310" s="299" t="str">
        <f>CONCATENATE("(",ROUND((F310/$H310)*100,1),")")</f>
        <v>(11.7)</v>
      </c>
      <c r="H310" s="302">
        <f>SUM(H308:H309)</f>
        <v>10.691000000000003</v>
      </c>
      <c r="I310" s="299" t="str">
        <f>CONCATENATE("(",ROUND((H310/$H310)*100,1),")")</f>
        <v>(100)</v>
      </c>
      <c r="K310" s="302">
        <f t="shared" si="237"/>
        <v>-0.85939023966934158</v>
      </c>
      <c r="L310" s="302">
        <f t="shared" si="238"/>
        <v>-0.12659271203465106</v>
      </c>
      <c r="M310" s="302">
        <f t="shared" si="239"/>
        <v>-8.901704829600865E-2</v>
      </c>
      <c r="N310" s="302">
        <f t="shared" si="240"/>
        <v>-1.0750000000000013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4.0409870818558566</v>
      </c>
      <c r="C313" s="299" t="str">
        <f>CONCATENATE("(",ROUND((B313/$H315)*100,1),")")</f>
        <v>(42)</v>
      </c>
      <c r="D313" s="302">
        <f>'Ind T6'!W126</f>
        <v>0.1938626693996347</v>
      </c>
      <c r="E313" s="299" t="str">
        <f>CONCATENATE("(",ROUND((D313/$H315)*100,1),")")</f>
        <v>(2)</v>
      </c>
      <c r="F313" s="302">
        <f>'Ind T6'!X126</f>
        <v>0.96865479016564859</v>
      </c>
      <c r="G313" s="299" t="str">
        <f>CONCATENATE("(",ROUND((F313/$H315)*100,1),")")</f>
        <v>(10.1)</v>
      </c>
      <c r="H313" s="302">
        <f>SUM(B313,D313,F313)</f>
        <v>5.2035045414211396</v>
      </c>
      <c r="I313" s="299" t="str">
        <f>CONCATENATE("(",ROUND((H313/$H315)*100,1),")")</f>
        <v>(54.1)</v>
      </c>
      <c r="K313" s="302">
        <f>B313-B303</f>
        <v>-0.64071113009762737</v>
      </c>
      <c r="L313" s="302">
        <f>D313-D303</f>
        <v>-7.889129800482203E-3</v>
      </c>
      <c r="M313" s="302">
        <f>F313-F303</f>
        <v>-5.8592440822924141E-2</v>
      </c>
      <c r="N313" s="302">
        <f>SUM(K313:M313)</f>
        <v>-0.70719270072103368</v>
      </c>
    </row>
    <row r="314" spans="1:14" x14ac:dyDescent="0.2">
      <c r="A314" s="282" t="s">
        <v>365</v>
      </c>
      <c r="B314" s="302">
        <f>'Ind T6'!V125</f>
        <v>3.3055437323085499</v>
      </c>
      <c r="C314" s="299" t="str">
        <f>CONCATENATE("(",ROUND((B314/$H315)*100,1),")")</f>
        <v>(34.4)</v>
      </c>
      <c r="D314" s="302">
        <f>'Ind T6'!W125</f>
        <v>0.91308905687449948</v>
      </c>
      <c r="E314" s="299" t="str">
        <f>CONCATENATE("(",ROUND((D314/$H315)*100,1),")")</f>
        <v>(9.5)</v>
      </c>
      <c r="F314" s="302">
        <f>'Ind T6'!X125</f>
        <v>0.19386266939581356</v>
      </c>
      <c r="G314" s="299" t="str">
        <f>CONCATENATE("(",ROUND((F314/$H315)*100,1),")")</f>
        <v>(2)</v>
      </c>
      <c r="H314" s="302">
        <f t="shared" ref="H314" si="241">SUM(B314,D314,F314)</f>
        <v>4.4124954585788627</v>
      </c>
      <c r="I314" s="299" t="str">
        <f>CONCATENATE("(",ROUND((H314/$H315)*100,1),")")</f>
        <v>(45.9)</v>
      </c>
      <c r="K314" s="302">
        <f t="shared" ref="K314:K315" si="242">B314-B304</f>
        <v>-0.55278902884459313</v>
      </c>
      <c r="L314" s="302">
        <f t="shared" ref="L314:L315" si="243">D314-D304</f>
        <v>-0.17422363797422069</v>
      </c>
      <c r="M314" s="302">
        <f t="shared" ref="M314:M315" si="244">F314-F304</f>
        <v>-1.8794632460176652E-2</v>
      </c>
      <c r="N314" s="302">
        <f t="shared" ref="N314:N315" si="245">SUM(K314:M314)</f>
        <v>-0.74580729927899048</v>
      </c>
    </row>
    <row r="315" spans="1:14" x14ac:dyDescent="0.2">
      <c r="A315" s="282" t="s">
        <v>363</v>
      </c>
      <c r="B315" s="302">
        <f>SUM(B313:B314)</f>
        <v>7.3465308141644066</v>
      </c>
      <c r="C315" s="299" t="str">
        <f>CONCATENATE("(",ROUND((B315/$H315)*100,1),")")</f>
        <v>(76.4)</v>
      </c>
      <c r="D315" s="302">
        <f>SUM(D313:D314)</f>
        <v>1.1069517262741342</v>
      </c>
      <c r="E315" s="299" t="str">
        <f>CONCATENATE("(",ROUND((D315/$H315)*100,1),")")</f>
        <v>(11.5)</v>
      </c>
      <c r="F315" s="302">
        <f>SUM(F313:F314)</f>
        <v>1.1625174595614622</v>
      </c>
      <c r="G315" s="299" t="str">
        <f>CONCATENATE("(",ROUND((F315/$H315)*100,1),")")</f>
        <v>(12.1)</v>
      </c>
      <c r="H315" s="302">
        <f>SUM(H313:H314)</f>
        <v>9.6160000000000032</v>
      </c>
      <c r="I315" s="299" t="str">
        <f>CONCATENATE("(",ROUND((H315/$H315)*100,1),")")</f>
        <v>(100)</v>
      </c>
      <c r="K315" s="302">
        <f t="shared" si="242"/>
        <v>-1.1935001589422214</v>
      </c>
      <c r="L315" s="302">
        <f t="shared" si="243"/>
        <v>-0.18211276777470298</v>
      </c>
      <c r="M315" s="302">
        <f t="shared" si="244"/>
        <v>-7.7387073283100793E-2</v>
      </c>
      <c r="N315" s="302">
        <f t="shared" si="245"/>
        <v>-1.4530000000000252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2.8041898267590395</v>
      </c>
      <c r="C324" s="299" t="str">
        <f>CONCATENATE("(",ROUND((B324/$H326)*100,1),")")</f>
        <v>(30.1)</v>
      </c>
      <c r="D324" s="302">
        <f>'Ind T6'!M135</f>
        <v>0.68453524813023747</v>
      </c>
      <c r="E324" s="299" t="str">
        <f>CONCATENATE("(",ROUND((D324/$H326)*100,1),")")</f>
        <v>(7.4)</v>
      </c>
      <c r="F324" s="302">
        <f>'Ind T6'!N135</f>
        <v>0.43669180700847149</v>
      </c>
      <c r="G324" s="299" t="str">
        <f>CONCATENATE("(",ROUND((F324/$H326)*100,1),")")</f>
        <v>(4.7)</v>
      </c>
      <c r="H324" s="302">
        <f>SUM(B324,D324,F324)</f>
        <v>3.9254168818977484</v>
      </c>
      <c r="I324" s="299" t="str">
        <f>CONCATENATE("(",ROUND((H324/$H326)*100,1),")")</f>
        <v>(42.2)</v>
      </c>
      <c r="K324" s="302">
        <f>B329-B324</f>
        <v>-2.7646526234428315E-2</v>
      </c>
      <c r="L324" s="302">
        <f>D329-D324</f>
        <v>-4.9587349493501742E-3</v>
      </c>
      <c r="M324" s="302">
        <f>F329-F324</f>
        <v>1.8453045551873437E-2</v>
      </c>
      <c r="N324" s="302">
        <f>SUM(K324:M324)</f>
        <v>-1.4152215631905052E-2</v>
      </c>
    </row>
    <row r="325" spans="1:14" x14ac:dyDescent="0.2">
      <c r="A325" s="282" t="s">
        <v>365</v>
      </c>
      <c r="B325" s="302">
        <f>'Ind T6'!L134</f>
        <v>2.7315147340619301</v>
      </c>
      <c r="C325" s="299" t="str">
        <f>CONCATENATE("(",ROUND((B325/$H326)*100,1),")")</f>
        <v>(29.3)</v>
      </c>
      <c r="D325" s="302">
        <f>'Ind T6'!M134</f>
        <v>2.0865232864170804</v>
      </c>
      <c r="E325" s="299" t="str">
        <f>CONCATENATE("(",ROUND((D325/$H326)*100,1),")")</f>
        <v>(22.4)</v>
      </c>
      <c r="F325" s="302">
        <f>'Ind T6'!N134</f>
        <v>0.56654509762323468</v>
      </c>
      <c r="G325" s="299" t="str">
        <f>CONCATENATE("(",ROUND((F325/$H326)*100,1),")")</f>
        <v>(6.1)</v>
      </c>
      <c r="H325" s="302">
        <f t="shared" ref="H325" si="246">SUM(B325,D325,F325)</f>
        <v>5.3845831181022445</v>
      </c>
      <c r="I325" s="299" t="str">
        <f>CONCATENATE("(",ROUND((H325/$H326)*100,1),")")</f>
        <v>(57.8)</v>
      </c>
      <c r="K325" s="302">
        <f t="shared" ref="K325:K326" si="247">B330-B325</f>
        <v>7.14322913095784E-2</v>
      </c>
      <c r="L325" s="302">
        <f t="shared" ref="L325:L326" si="248">D330-D325</f>
        <v>-0.10911852693155133</v>
      </c>
      <c r="M325" s="302">
        <f t="shared" ref="M325:M326" si="249">F330-F325</f>
        <v>2.838451253886709E-3</v>
      </c>
      <c r="N325" s="302">
        <f t="shared" ref="N325:N326" si="250">SUM(K325:M325)</f>
        <v>-3.4847784368086221E-2</v>
      </c>
    </row>
    <row r="326" spans="1:14" x14ac:dyDescent="0.2">
      <c r="A326" s="282" t="s">
        <v>363</v>
      </c>
      <c r="B326" s="302">
        <f>SUM(B324:B325)</f>
        <v>5.5357045608209692</v>
      </c>
      <c r="C326" s="299" t="str">
        <f>CONCATENATE("(",ROUND((B326/$H326)*100,1),")")</f>
        <v>(59.5)</v>
      </c>
      <c r="D326" s="302">
        <f>SUM(D324:D325)</f>
        <v>2.771058534547318</v>
      </c>
      <c r="E326" s="299" t="str">
        <f>CONCATENATE("(",ROUND((D326/$H326)*100,1),")")</f>
        <v>(29.8)</v>
      </c>
      <c r="F326" s="302">
        <f>SUM(F324:F325)</f>
        <v>1.0032369046317062</v>
      </c>
      <c r="G326" s="299" t="str">
        <f>CONCATENATE("(",ROUND((F326/$H326)*100,1),")")</f>
        <v>(10.8)</v>
      </c>
      <c r="H326" s="302">
        <f>SUM(H324:H325)</f>
        <v>9.3099999999999934</v>
      </c>
      <c r="I326" s="299" t="str">
        <f>CONCATENATE("(",ROUND((H326/$H326)*100,1),")")</f>
        <v>(100)</v>
      </c>
      <c r="K326" s="302">
        <f t="shared" si="247"/>
        <v>4.3785765075150529E-2</v>
      </c>
      <c r="L326" s="302">
        <f t="shared" si="248"/>
        <v>-0.11407726188090139</v>
      </c>
      <c r="M326" s="302">
        <f t="shared" si="249"/>
        <v>2.1291496805760035E-2</v>
      </c>
      <c r="N326" s="302">
        <f t="shared" si="250"/>
        <v>-4.8999999999990829E-2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2.7765433005246112</v>
      </c>
      <c r="C329" s="299" t="str">
        <f>CONCATENATE("(",ROUND((B329/$H331)*100,1),")")</f>
        <v>(30)</v>
      </c>
      <c r="D329" s="302">
        <f>'Ind T6'!R135</f>
        <v>0.6795765131808873</v>
      </c>
      <c r="E329" s="299" t="str">
        <f>CONCATENATE("(",ROUND((D329/$H331)*100,1),")")</f>
        <v>(7.3)</v>
      </c>
      <c r="F329" s="302">
        <f>'Ind T6'!S135</f>
        <v>0.45514485256034493</v>
      </c>
      <c r="G329" s="299" t="str">
        <f>CONCATENATE("(",ROUND((F329/$H331)*100,1),")")</f>
        <v>(4.9)</v>
      </c>
      <c r="H329" s="302">
        <f>SUM(B329,D329,F329)</f>
        <v>3.9112646662658435</v>
      </c>
      <c r="I329" s="299" t="str">
        <f>CONCATENATE("(",ROUND((H329/$H331)*100,1),")")</f>
        <v>(42.2)</v>
      </c>
      <c r="K329" s="302">
        <f>B334-B329</f>
        <v>0.30501429546508074</v>
      </c>
      <c r="L329" s="302">
        <f>D334-D329</f>
        <v>8.8370443028407908E-2</v>
      </c>
      <c r="M329" s="302">
        <f>F334-F329</f>
        <v>9.3680093646910156E-2</v>
      </c>
      <c r="N329" s="302">
        <f>SUM(K329:M329)</f>
        <v>0.48706483214039881</v>
      </c>
    </row>
    <row r="330" spans="1:14" x14ac:dyDescent="0.2">
      <c r="A330" s="282" t="s">
        <v>365</v>
      </c>
      <c r="B330" s="302">
        <f>'Ind T6'!Q134</f>
        <v>2.8029470253715085</v>
      </c>
      <c r="C330" s="299" t="str">
        <f>CONCATENATE("(",ROUND((B330/$H331)*100,1),")")</f>
        <v>(30.3)</v>
      </c>
      <c r="D330" s="302">
        <f>'Ind T6'!R134</f>
        <v>1.9774047594855291</v>
      </c>
      <c r="E330" s="299" t="str">
        <f>CONCATENATE("(",ROUND((D330/$H331)*100,1),")")</f>
        <v>(21.4)</v>
      </c>
      <c r="F330" s="302">
        <f>'Ind T6'!S134</f>
        <v>0.56938354887712139</v>
      </c>
      <c r="G330" s="299" t="str">
        <f>CONCATENATE("(",ROUND((F330/$H331)*100,1),")")</f>
        <v>(6.1)</v>
      </c>
      <c r="H330" s="302">
        <f t="shared" ref="H330" si="251">SUM(B330,D330,F330)</f>
        <v>5.3497353337341593</v>
      </c>
      <c r="I330" s="299" t="str">
        <f>CONCATENATE("(",ROUND((H330/$H331)*100,1),")")</f>
        <v>(57.8)</v>
      </c>
      <c r="K330" s="302">
        <f t="shared" ref="K330:K331" si="252">B335-B330</f>
        <v>0.52929645667181369</v>
      </c>
      <c r="L330" s="302">
        <f t="shared" ref="L330:L331" si="253">D335-D330</f>
        <v>3.2376733660650636E-2</v>
      </c>
      <c r="M330" s="302">
        <f t="shared" ref="M330:M331" si="254">F335-F330</f>
        <v>6.7261977527126926E-2</v>
      </c>
      <c r="N330" s="302">
        <f t="shared" ref="N330:N331" si="255">SUM(K330:M330)</f>
        <v>0.62893516785959125</v>
      </c>
    </row>
    <row r="331" spans="1:14" x14ac:dyDescent="0.2">
      <c r="A331" s="282" t="s">
        <v>363</v>
      </c>
      <c r="B331" s="302">
        <f>SUM(B329:B330)</f>
        <v>5.5794903258961197</v>
      </c>
      <c r="C331" s="299" t="str">
        <f>CONCATENATE("(",ROUND((B331/$H331)*100,1),")")</f>
        <v>(60.2)</v>
      </c>
      <c r="D331" s="302">
        <f>SUM(D329:D330)</f>
        <v>2.6569812726664166</v>
      </c>
      <c r="E331" s="299" t="str">
        <f>CONCATENATE("(",ROUND((D331/$H331)*100,1),")")</f>
        <v>(28.7)</v>
      </c>
      <c r="F331" s="302">
        <f>SUM(F329:F330)</f>
        <v>1.0245284014374663</v>
      </c>
      <c r="G331" s="299" t="str">
        <f>CONCATENATE("(",ROUND((F331/$H331)*100,1),")")</f>
        <v>(11.1)</v>
      </c>
      <c r="H331" s="302">
        <f>SUM(H329:H330)</f>
        <v>9.2610000000000028</v>
      </c>
      <c r="I331" s="299" t="str">
        <f>CONCATENATE("(",ROUND((H331/$H331)*100,1),")")</f>
        <v>(100)</v>
      </c>
      <c r="K331" s="302">
        <f t="shared" si="252"/>
        <v>0.83431075213689443</v>
      </c>
      <c r="L331" s="302">
        <f t="shared" si="253"/>
        <v>0.12074717668905821</v>
      </c>
      <c r="M331" s="302">
        <f t="shared" si="254"/>
        <v>0.16094207117403703</v>
      </c>
      <c r="N331" s="302">
        <f t="shared" si="255"/>
        <v>1.1159999999999897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3.0815575959896919</v>
      </c>
      <c r="C334" s="299" t="str">
        <f>CONCATENATE("(",ROUND((B334/$H336)*100,1),")")</f>
        <v>(29.7)</v>
      </c>
      <c r="D334" s="302">
        <f>'Ind T6'!W135</f>
        <v>0.76794695620929521</v>
      </c>
      <c r="E334" s="299" t="str">
        <f>CONCATENATE("(",ROUND((D334/$H336)*100,1),")")</f>
        <v>(7.4)</v>
      </c>
      <c r="F334" s="302">
        <f>'Ind T6'!X135</f>
        <v>0.54882494620725508</v>
      </c>
      <c r="G334" s="299" t="str">
        <f>CONCATENATE("(",ROUND((F334/$H336)*100,1),")")</f>
        <v>(5.3)</v>
      </c>
      <c r="H334" s="302">
        <f>SUM(B334,D334,F334)</f>
        <v>4.398329498406242</v>
      </c>
      <c r="I334" s="299" t="str">
        <f>CONCATENATE("(",ROUND((H334/$H336)*100,1),")")</f>
        <v>(42.4)</v>
      </c>
      <c r="K334" s="302">
        <f>B334-B324</f>
        <v>0.27736776923065243</v>
      </c>
      <c r="L334" s="302">
        <f>D334-D324</f>
        <v>8.3411708079057734E-2</v>
      </c>
      <c r="M334" s="302">
        <f>F334-F324</f>
        <v>0.11213313919878359</v>
      </c>
      <c r="N334" s="302">
        <f>SUM(K334:M334)</f>
        <v>0.47291261650849375</v>
      </c>
    </row>
    <row r="335" spans="1:14" x14ac:dyDescent="0.2">
      <c r="A335" s="282" t="s">
        <v>365</v>
      </c>
      <c r="B335" s="302">
        <f>'Ind T6'!V134</f>
        <v>3.3322434820433222</v>
      </c>
      <c r="C335" s="299" t="str">
        <f>CONCATENATE("(",ROUND((B335/$H336)*100,1),")")</f>
        <v>(32.1)</v>
      </c>
      <c r="D335" s="302">
        <f>'Ind T6'!W134</f>
        <v>2.0097814931461797</v>
      </c>
      <c r="E335" s="299" t="str">
        <f>CONCATENATE("(",ROUND((D335/$H336)*100,1),")")</f>
        <v>(19.4)</v>
      </c>
      <c r="F335" s="302">
        <f>'Ind T6'!X134</f>
        <v>0.63664552640424832</v>
      </c>
      <c r="G335" s="299" t="str">
        <f>CONCATENATE("(",ROUND((F335/$H336)*100,1),")")</f>
        <v>(6.1)</v>
      </c>
      <c r="H335" s="302">
        <f>SUM(B335,D335,F335)</f>
        <v>5.9786705015937507</v>
      </c>
      <c r="I335" s="299" t="str">
        <f>CONCATENATE("(",ROUND((H335/$H336)*100,1),")")</f>
        <v>(57.6)</v>
      </c>
      <c r="K335" s="302">
        <f t="shared" ref="K335:K336" si="256">B335-B325</f>
        <v>0.60072874798139209</v>
      </c>
      <c r="L335" s="302">
        <f t="shared" ref="L335:L336" si="257">D335-D325</f>
        <v>-7.6741793270900693E-2</v>
      </c>
      <c r="M335" s="302">
        <f t="shared" ref="M335:M336" si="258">F335-F325</f>
        <v>7.0100428781013635E-2</v>
      </c>
      <c r="N335" s="302">
        <f t="shared" ref="N335:N336" si="259">SUM(K335:M335)</f>
        <v>0.59408738349150503</v>
      </c>
    </row>
    <row r="336" spans="1:14" x14ac:dyDescent="0.2">
      <c r="A336" s="282" t="s">
        <v>363</v>
      </c>
      <c r="B336" s="302">
        <f>SUM(B334:B335)</f>
        <v>6.4138010780330141</v>
      </c>
      <c r="C336" s="299" t="str">
        <f>CONCATENATE("(",ROUND((B336/$H336)*100,1),")")</f>
        <v>(61.8)</v>
      </c>
      <c r="D336" s="302">
        <f>SUM(D334:D335)</f>
        <v>2.7777284493554748</v>
      </c>
      <c r="E336" s="299" t="str">
        <f>CONCATENATE("(",ROUND((D336/$H336)*100,1),")")</f>
        <v>(26.8)</v>
      </c>
      <c r="F336" s="302">
        <f>SUM(F334:F335)</f>
        <v>1.1854704726115033</v>
      </c>
      <c r="G336" s="299" t="str">
        <f>CONCATENATE("(",ROUND((F336/$H336)*100,1),")")</f>
        <v>(11.4)</v>
      </c>
      <c r="H336" s="302">
        <f>SUM(H334:H335)</f>
        <v>10.376999999999992</v>
      </c>
      <c r="I336" s="299" t="str">
        <f>CONCATENATE("(",ROUND((H336/$H336)*100,1),")")</f>
        <v>(100)</v>
      </c>
      <c r="K336" s="302">
        <f t="shared" si="256"/>
        <v>0.87809651721204496</v>
      </c>
      <c r="L336" s="302">
        <f t="shared" si="257"/>
        <v>6.6699148081568183E-3</v>
      </c>
      <c r="M336" s="302">
        <f t="shared" si="258"/>
        <v>0.18223356797979706</v>
      </c>
      <c r="N336" s="302">
        <f t="shared" si="259"/>
        <v>1.0669999999999988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26.101135639592826</v>
      </c>
      <c r="C345" s="299" t="str">
        <f>CONCATENATE("(",ROUND((B345/$H347)*100,1),")")</f>
        <v>(40.2)</v>
      </c>
      <c r="D345" s="302">
        <f>'Ind T6'!M144</f>
        <v>4.18077755590088</v>
      </c>
      <c r="E345" s="299" t="str">
        <f>CONCATENATE("(",ROUND((D345/$H347)*100,1),")")</f>
        <v>(6.4)</v>
      </c>
      <c r="F345" s="302">
        <f>'Ind T6'!N144</f>
        <v>5.3621248447084442</v>
      </c>
      <c r="G345" s="299" t="str">
        <f>CONCATENATE("(",ROUND((F345/$H347)*100,1),")")</f>
        <v>(8.3)</v>
      </c>
      <c r="H345" s="302">
        <f>SUM(B345,D345,F345)</f>
        <v>35.644038040202155</v>
      </c>
      <c r="I345" s="299" t="str">
        <f>CONCATENATE("(",ROUND((H345/$H347)*100,1),")")</f>
        <v>(54.9)</v>
      </c>
      <c r="K345" s="302">
        <f>B350-B345</f>
        <v>0.93604870570061749</v>
      </c>
      <c r="L345" s="302">
        <f>D350-D345</f>
        <v>0.31005805147159116</v>
      </c>
      <c r="M345" s="302">
        <f>F350-F345</f>
        <v>0.34459222164745551</v>
      </c>
      <c r="N345" s="302">
        <f>SUM(K345:M345)</f>
        <v>1.5906989788196642</v>
      </c>
    </row>
    <row r="346" spans="1:14" x14ac:dyDescent="0.2">
      <c r="A346" s="282" t="s">
        <v>365</v>
      </c>
      <c r="B346" s="302">
        <f>'Ind T6'!L143</f>
        <v>17.459807205625825</v>
      </c>
      <c r="C346" s="299" t="str">
        <f>CONCATENATE("(",ROUND((B346/$H347)*100,1),")")</f>
        <v>(26.9)</v>
      </c>
      <c r="D346" s="302">
        <f>'Ind T6'!M143</f>
        <v>7.3916644036844117</v>
      </c>
      <c r="E346" s="299" t="str">
        <f>CONCATENATE("(",ROUND((D346/$H347)*100,1),")")</f>
        <v>(11.4)</v>
      </c>
      <c r="F346" s="302">
        <f>'Ind T6'!N143</f>
        <v>4.4334903504875998</v>
      </c>
      <c r="G346" s="299" t="str">
        <f>CONCATENATE("(",ROUND((F346/$H347)*100,1),")")</f>
        <v>(6.8)</v>
      </c>
      <c r="H346" s="302">
        <f t="shared" ref="H346" si="260">SUM(B346,D346,F346)</f>
        <v>29.284961959797837</v>
      </c>
      <c r="I346" s="299" t="str">
        <f>CONCATENATE("(",ROUND((H346/$H347)*100,1),")")</f>
        <v>(45.1)</v>
      </c>
      <c r="K346" s="302">
        <f t="shared" ref="K346:K347" si="261">B351-B346</f>
        <v>1.1902885818162723</v>
      </c>
      <c r="L346" s="302">
        <f t="shared" ref="L346:L347" si="262">D351-D346</f>
        <v>0.51304930802576187</v>
      </c>
      <c r="M346" s="302">
        <f t="shared" ref="M346:M347" si="263">F351-F346</f>
        <v>0.45096313133826271</v>
      </c>
      <c r="N346" s="302">
        <f t="shared" ref="N346:N347" si="264">SUM(K346:M346)</f>
        <v>2.1543010211802969</v>
      </c>
    </row>
    <row r="347" spans="1:14" x14ac:dyDescent="0.2">
      <c r="A347" s="282" t="s">
        <v>363</v>
      </c>
      <c r="B347" s="302">
        <f>SUM(B345:B346)</f>
        <v>43.560942845218648</v>
      </c>
      <c r="C347" s="299" t="str">
        <f>CONCATENATE("(",ROUND((B347/$H347)*100,1),")")</f>
        <v>(67.1)</v>
      </c>
      <c r="D347" s="302">
        <f>SUM(D345:D346)</f>
        <v>11.572441959585291</v>
      </c>
      <c r="E347" s="299" t="str">
        <f>CONCATENATE("(",ROUND((D347/$H347)*100,1),")")</f>
        <v>(17.8)</v>
      </c>
      <c r="F347" s="302">
        <f>SUM(F345:F346)</f>
        <v>9.795615195196044</v>
      </c>
      <c r="G347" s="299" t="str">
        <f>CONCATENATE("(",ROUND((F347/$H347)*100,1),")")</f>
        <v>(15.1)</v>
      </c>
      <c r="H347" s="302">
        <f>SUM(H345:H346)</f>
        <v>64.928999999999988</v>
      </c>
      <c r="I347" s="299" t="str">
        <f>CONCATENATE("(",ROUND((H347/$H347)*100,1),")")</f>
        <v>(100)</v>
      </c>
      <c r="K347" s="302">
        <f t="shared" si="261"/>
        <v>2.1263372875168898</v>
      </c>
      <c r="L347" s="302">
        <f t="shared" si="262"/>
        <v>0.82310735949735303</v>
      </c>
      <c r="M347" s="302">
        <f t="shared" si="263"/>
        <v>0.79555535298571733</v>
      </c>
      <c r="N347" s="302">
        <f t="shared" si="264"/>
        <v>3.7449999999999601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27.037184345293443</v>
      </c>
      <c r="C350" s="299" t="str">
        <f>CONCATENATE("(",ROUND((B350/$H352)*100,1),")")</f>
        <v>(39.4)</v>
      </c>
      <c r="D350" s="302">
        <f>'Ind T6'!R144</f>
        <v>4.4908356073724711</v>
      </c>
      <c r="E350" s="299" t="str">
        <f>CONCATENATE("(",ROUND((D350/$H352)*100,1),")")</f>
        <v>(6.5)</v>
      </c>
      <c r="F350" s="302">
        <f>'Ind T6'!S144</f>
        <v>5.7067170663558997</v>
      </c>
      <c r="G350" s="299" t="str">
        <f>CONCATENATE("(",ROUND((F350/$H352)*100,1),")")</f>
        <v>(8.3)</v>
      </c>
      <c r="H350" s="302">
        <f>SUM(B350,D350,F350)</f>
        <v>37.234737019021814</v>
      </c>
      <c r="I350" s="299" t="str">
        <f>CONCATENATE("(",ROUND((H350/$H352)*100,1),")")</f>
        <v>(54.2)</v>
      </c>
      <c r="K350" s="302">
        <f>B355-B350</f>
        <v>1.1241598455951873</v>
      </c>
      <c r="L350" s="302">
        <f>D355-D350</f>
        <v>0.51650986418123956</v>
      </c>
      <c r="M350" s="302">
        <f>F355-F350</f>
        <v>0.50079367182319334</v>
      </c>
      <c r="N350" s="302">
        <f>SUM(K350:M350)</f>
        <v>2.1414633815996202</v>
      </c>
    </row>
    <row r="351" spans="1:14" x14ac:dyDescent="0.2">
      <c r="A351" s="282" t="s">
        <v>365</v>
      </c>
      <c r="B351" s="302">
        <f>'Ind T6'!Q143</f>
        <v>18.650095787442098</v>
      </c>
      <c r="C351" s="299" t="str">
        <f>CONCATENATE("(",ROUND((B351/$H352)*100,1),")")</f>
        <v>(27.2)</v>
      </c>
      <c r="D351" s="302">
        <f>'Ind T6'!R143</f>
        <v>7.9047137117101736</v>
      </c>
      <c r="E351" s="299" t="str">
        <f>CONCATENATE("(",ROUND((D351/$H352)*100,1),")")</f>
        <v>(11.5)</v>
      </c>
      <c r="F351" s="302">
        <f>'Ind T6'!S143</f>
        <v>4.8844534818258625</v>
      </c>
      <c r="G351" s="299" t="str">
        <f>CONCATENATE("(",ROUND((F351/$H352)*100,1),")")</f>
        <v>(7.1)</v>
      </c>
      <c r="H351" s="302">
        <f t="shared" ref="H351" si="265">SUM(B351,D351,F351)</f>
        <v>31.439262980978132</v>
      </c>
      <c r="I351" s="299" t="str">
        <f>CONCATENATE("(",ROUND((H351/$H352)*100,1),")")</f>
        <v>(45.8)</v>
      </c>
      <c r="K351" s="302">
        <f t="shared" ref="K351:K352" si="266">B356-B351</f>
        <v>1.5476626189453704</v>
      </c>
      <c r="L351" s="302">
        <f t="shared" ref="L351:L352" si="267">D356-D351</f>
        <v>0.68634929938597988</v>
      </c>
      <c r="M351" s="302">
        <f t="shared" ref="M351:M352" si="268">F356-F351</f>
        <v>0.72052470006922231</v>
      </c>
      <c r="N351" s="302">
        <f t="shared" ref="N351:N352" si="269">SUM(K351:M351)</f>
        <v>2.9545366184005726</v>
      </c>
    </row>
    <row r="352" spans="1:14" x14ac:dyDescent="0.2">
      <c r="A352" s="282" t="s">
        <v>363</v>
      </c>
      <c r="B352" s="302">
        <f>SUM(B350:B351)</f>
        <v>45.687280132735538</v>
      </c>
      <c r="C352" s="299" t="str">
        <f>CONCATENATE("(",ROUND((B352/$H352)*100,1),")")</f>
        <v>(66.5)</v>
      </c>
      <c r="D352" s="302">
        <f>SUM(D350:D351)</f>
        <v>12.395549319082644</v>
      </c>
      <c r="E352" s="299" t="str">
        <f>CONCATENATE("(",ROUND((D352/$H352)*100,1),")")</f>
        <v>(18)</v>
      </c>
      <c r="F352" s="302">
        <f>SUM(F350:F351)</f>
        <v>10.591170548181761</v>
      </c>
      <c r="G352" s="299" t="str">
        <f>CONCATENATE("(",ROUND((F352/$H352)*100,1),")")</f>
        <v>(15.4)</v>
      </c>
      <c r="H352" s="302">
        <f>SUM(H350:H351)</f>
        <v>68.67399999999995</v>
      </c>
      <c r="I352" s="299" t="str">
        <f>CONCATENATE("(",ROUND((H352/$H352)*100,1),")")</f>
        <v>(100)</v>
      </c>
      <c r="K352" s="302">
        <f t="shared" si="266"/>
        <v>2.6718224645405613</v>
      </c>
      <c r="L352" s="302">
        <f t="shared" si="267"/>
        <v>1.2028591635672203</v>
      </c>
      <c r="M352" s="302">
        <f t="shared" si="268"/>
        <v>1.2213183718924157</v>
      </c>
      <c r="N352" s="302">
        <f t="shared" si="269"/>
        <v>5.0960000000001973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28.161344190888631</v>
      </c>
      <c r="C355" s="299" t="str">
        <f>CONCATENATE("(",ROUND((B355/$H357)*100,1),")")</f>
        <v>(38.2)</v>
      </c>
      <c r="D355" s="302">
        <f>'Ind T6'!W144</f>
        <v>5.0073454715537107</v>
      </c>
      <c r="E355" s="299" t="str">
        <f>CONCATENATE("(",ROUND((D355/$H357)*100,1),")")</f>
        <v>(6.8)</v>
      </c>
      <c r="F355" s="302">
        <f>'Ind T6'!X144</f>
        <v>6.207510738179093</v>
      </c>
      <c r="G355" s="299" t="str">
        <f>CONCATENATE("(",ROUND((F355/$H357)*100,1),")")</f>
        <v>(8.4)</v>
      </c>
      <c r="H355" s="302">
        <f>SUM(B355,D355,F355)</f>
        <v>39.376200400621435</v>
      </c>
      <c r="I355" s="299" t="str">
        <f>CONCATENATE("(",ROUND((H355/$H357)*100,1),")")</f>
        <v>(53.4)</v>
      </c>
      <c r="K355" s="302">
        <f>B355-B345</f>
        <v>2.0602085512958048</v>
      </c>
      <c r="L355" s="302">
        <f>D355-D345</f>
        <v>0.82656791565283072</v>
      </c>
      <c r="M355" s="302">
        <f>F355-F345</f>
        <v>0.84538589347064885</v>
      </c>
      <c r="N355" s="302">
        <f>SUM(K355:M355)</f>
        <v>3.7321623604192844</v>
      </c>
    </row>
    <row r="356" spans="1:14" x14ac:dyDescent="0.2">
      <c r="A356" s="282" t="s">
        <v>365</v>
      </c>
      <c r="B356" s="302">
        <f>'Ind T6'!V143</f>
        <v>20.197758406387468</v>
      </c>
      <c r="C356" s="299" t="str">
        <f>CONCATENATE("(",ROUND((B356/$H357)*100,1),")")</f>
        <v>(27.4)</v>
      </c>
      <c r="D356" s="302">
        <f>'Ind T6'!W143</f>
        <v>8.5910630110961534</v>
      </c>
      <c r="E356" s="299" t="str">
        <f>CONCATENATE("(",ROUND((D356/$H357)*100,1),")")</f>
        <v>(11.6)</v>
      </c>
      <c r="F356" s="302">
        <f>'Ind T6'!X143</f>
        <v>5.6049781818950848</v>
      </c>
      <c r="G356" s="299" t="str">
        <f>CONCATENATE("(",ROUND((F356/$H357)*100,1),")")</f>
        <v>(7.6)</v>
      </c>
      <c r="H356" s="302">
        <f t="shared" ref="H356" si="270">SUM(B356,D356,F356)</f>
        <v>34.39379959937871</v>
      </c>
      <c r="I356" s="299" t="str">
        <f>CONCATENATE("(",ROUND((H356/$H357)*100,1),")")</f>
        <v>(46.6)</v>
      </c>
      <c r="K356" s="302">
        <f t="shared" ref="K356:K357" si="271">B356-B346</f>
        <v>2.7379512007616427</v>
      </c>
      <c r="L356" s="302">
        <f t="shared" ref="L356:L357" si="272">D356-D346</f>
        <v>1.1993986074117418</v>
      </c>
      <c r="M356" s="302">
        <f t="shared" ref="M356:M357" si="273">F356-F346</f>
        <v>1.171487831407485</v>
      </c>
      <c r="N356" s="302">
        <f t="shared" ref="N356:N357" si="274">SUM(K356:M356)</f>
        <v>5.1088376395808694</v>
      </c>
    </row>
    <row r="357" spans="1:14" x14ac:dyDescent="0.2">
      <c r="A357" s="282" t="s">
        <v>363</v>
      </c>
      <c r="B357" s="302">
        <f>SUM(B355:B356)</f>
        <v>48.359102597276099</v>
      </c>
      <c r="C357" s="299" t="str">
        <f>CONCATENATE("(",ROUND((B357/$H357)*100,1),")")</f>
        <v>(65.6)</v>
      </c>
      <c r="D357" s="302">
        <f>SUM(D355:D356)</f>
        <v>13.598408482649864</v>
      </c>
      <c r="E357" s="299" t="str">
        <f>CONCATENATE("(",ROUND((D357/$H357)*100,1),")")</f>
        <v>(18.4)</v>
      </c>
      <c r="F357" s="302">
        <f>SUM(F355:F356)</f>
        <v>11.812488920074177</v>
      </c>
      <c r="G357" s="299" t="str">
        <f>CONCATENATE("(",ROUND((F357/$H357)*100,1),")")</f>
        <v>(16)</v>
      </c>
      <c r="H357" s="302">
        <f>SUM(H355:H356)</f>
        <v>73.770000000000152</v>
      </c>
      <c r="I357" s="299" t="str">
        <f>CONCATENATE("(",ROUND((H357/$H357)*100,1),")")</f>
        <v>(100)</v>
      </c>
      <c r="K357" s="302">
        <f t="shared" si="271"/>
        <v>4.798159752057451</v>
      </c>
      <c r="L357" s="302">
        <f t="shared" si="272"/>
        <v>2.0259665230645734</v>
      </c>
      <c r="M357" s="302">
        <f t="shared" si="273"/>
        <v>2.016873724878133</v>
      </c>
      <c r="N357" s="302">
        <f t="shared" si="274"/>
        <v>8.8410000000001574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16.917015140068461</v>
      </c>
      <c r="C366" s="299" t="str">
        <f>CONCATENATE("(",ROUND((B366/$H368)*100,1),")")</f>
        <v>(33)</v>
      </c>
      <c r="D366" s="302">
        <f>'Ind T6'!M153</f>
        <v>7.4169322129922657</v>
      </c>
      <c r="E366" s="299" t="str">
        <f>CONCATENATE("(",ROUND((D366/$H368)*100,1),")")</f>
        <v>(14.5)</v>
      </c>
      <c r="F366" s="302">
        <f>'Ind T6'!N153</f>
        <v>4.2124865704371608</v>
      </c>
      <c r="G366" s="299" t="str">
        <f>CONCATENATE("(",ROUND((F366/$H368)*100,1),")")</f>
        <v>(8.2)</v>
      </c>
      <c r="H366" s="302">
        <f>SUM(B366,D366,F366)</f>
        <v>28.546433923497887</v>
      </c>
      <c r="I366" s="299" t="str">
        <f>CONCATENATE("(",ROUND((H366/$H368)*100,1),")")</f>
        <v>(55.7)</v>
      </c>
      <c r="K366" s="302">
        <f>B371-B366</f>
        <v>0.82004980519912252</v>
      </c>
      <c r="L366" s="302">
        <f>D371-D366</f>
        <v>0.34354933616610595</v>
      </c>
      <c r="M366" s="302">
        <f>F371-F366</f>
        <v>0.13508635788265444</v>
      </c>
      <c r="N366" s="302">
        <f>SUM(K366:M366)</f>
        <v>1.2986854992478829</v>
      </c>
    </row>
    <row r="367" spans="1:14" x14ac:dyDescent="0.2">
      <c r="A367" s="282" t="s">
        <v>365</v>
      </c>
      <c r="B367" s="302">
        <f>'Ind T6'!L152</f>
        <v>9.3418486141378931</v>
      </c>
      <c r="C367" s="299" t="str">
        <f>CONCATENATE("(",ROUND((B367/$H368)*100,1),")")</f>
        <v>(18.2)</v>
      </c>
      <c r="D367" s="302">
        <f>'Ind T6'!M152</f>
        <v>9.5160134546195749</v>
      </c>
      <c r="E367" s="299" t="str">
        <f>CONCATENATE("(",ROUND((D367/$H368)*100,1),")")</f>
        <v>(18.6)</v>
      </c>
      <c r="F367" s="302">
        <f>'Ind T6'!N152</f>
        <v>3.817704007744565</v>
      </c>
      <c r="G367" s="299" t="str">
        <f>CONCATENATE("(",ROUND((F367/$H368)*100,1),")")</f>
        <v>(7.5)</v>
      </c>
      <c r="H367" s="302">
        <f t="shared" ref="H367" si="275">SUM(B367,D367,F367)</f>
        <v>22.675566076502037</v>
      </c>
      <c r="I367" s="299" t="str">
        <f>CONCATENATE("(",ROUND((H367/$H368)*100,1),")")</f>
        <v>(44.3)</v>
      </c>
      <c r="K367" s="302">
        <f t="shared" ref="K367:K368" si="276">B372-B367</f>
        <v>0.62887982362197548</v>
      </c>
      <c r="L367" s="302">
        <f t="shared" ref="L367:L368" si="277">D372-D367</f>
        <v>0.27400966876850852</v>
      </c>
      <c r="M367" s="302">
        <f t="shared" ref="M367:M368" si="278">F372-F367</f>
        <v>0.11842500836171643</v>
      </c>
      <c r="N367" s="302">
        <f t="shared" ref="N367:N368" si="279">SUM(K367:M367)</f>
        <v>1.0213145007522004</v>
      </c>
    </row>
    <row r="368" spans="1:14" x14ac:dyDescent="0.2">
      <c r="A368" s="282" t="s">
        <v>363</v>
      </c>
      <c r="B368" s="302">
        <f>SUM(B366:B367)</f>
        <v>26.258863754206352</v>
      </c>
      <c r="C368" s="299" t="str">
        <f>CONCATENATE("(",ROUND((B368/$H368)*100,1),")")</f>
        <v>(51.3)</v>
      </c>
      <c r="D368" s="302">
        <f>SUM(D366:D367)</f>
        <v>16.93294566761184</v>
      </c>
      <c r="E368" s="299" t="str">
        <f>CONCATENATE("(",ROUND((D368/$H368)*100,1),")")</f>
        <v>(33.1)</v>
      </c>
      <c r="F368" s="302">
        <f>SUM(F366:F367)</f>
        <v>8.0301905781817258</v>
      </c>
      <c r="G368" s="299" t="str">
        <f>CONCATENATE("(",ROUND((F368/$H368)*100,1),")")</f>
        <v>(15.7)</v>
      </c>
      <c r="H368" s="302">
        <f>SUM(H366:H367)</f>
        <v>51.221999999999923</v>
      </c>
      <c r="I368" s="299" t="str">
        <f>CONCATENATE("(",ROUND((H368/$H368)*100,1),")")</f>
        <v>(100)</v>
      </c>
      <c r="K368" s="302">
        <f t="shared" si="276"/>
        <v>1.448929628821098</v>
      </c>
      <c r="L368" s="302">
        <f t="shared" si="277"/>
        <v>0.61755900493461624</v>
      </c>
      <c r="M368" s="302">
        <f t="shared" si="278"/>
        <v>0.25351136624437132</v>
      </c>
      <c r="N368" s="302">
        <f t="shared" si="279"/>
        <v>2.3200000000000855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17.737064945267583</v>
      </c>
      <c r="C371" s="299" t="str">
        <f>CONCATENATE("(",ROUND((B371/$H373)*100,1),")")</f>
        <v>(33.1)</v>
      </c>
      <c r="D371" s="302">
        <f>'Ind T6'!R153</f>
        <v>7.7604815491583716</v>
      </c>
      <c r="E371" s="299" t="str">
        <f>CONCATENATE("(",ROUND((D371/$H373)*100,1),")")</f>
        <v>(14.5)</v>
      </c>
      <c r="F371" s="302">
        <f>'Ind T6'!S153</f>
        <v>4.3475729283198152</v>
      </c>
      <c r="G371" s="299" t="str">
        <f>CONCATENATE("(",ROUND((F371/$H373)*100,1),")")</f>
        <v>(8.1)</v>
      </c>
      <c r="H371" s="302">
        <f>SUM(B371,D371,F371)</f>
        <v>29.845119422745768</v>
      </c>
      <c r="I371" s="299" t="str">
        <f>CONCATENATE("(",ROUND((H371/$H373)*100,1),")")</f>
        <v>(55.7)</v>
      </c>
      <c r="K371" s="302">
        <f>B376-B371</f>
        <v>1.565739953804826</v>
      </c>
      <c r="L371" s="302">
        <f>D376-D371</f>
        <v>0.60781714398198172</v>
      </c>
      <c r="M371" s="302">
        <f>F376-F371</f>
        <v>0.39853128930165482</v>
      </c>
      <c r="N371" s="302">
        <f>SUM(K371:M371)</f>
        <v>2.5720883870884625</v>
      </c>
    </row>
    <row r="372" spans="1:14" x14ac:dyDescent="0.2">
      <c r="A372" s="282" t="s">
        <v>365</v>
      </c>
      <c r="B372" s="302">
        <f>'Ind T6'!Q152</f>
        <v>9.9707284377598686</v>
      </c>
      <c r="C372" s="299" t="str">
        <f>CONCATENATE("(",ROUND((B372/$H373)*100,1),")")</f>
        <v>(18.6)</v>
      </c>
      <c r="D372" s="302">
        <f>'Ind T6'!R152</f>
        <v>9.7900231233880834</v>
      </c>
      <c r="E372" s="299" t="str">
        <f>CONCATENATE("(",ROUND((D372/$H373)*100,1),")")</f>
        <v>(18.3)</v>
      </c>
      <c r="F372" s="302">
        <f>'Ind T6'!S152</f>
        <v>3.9361290161062814</v>
      </c>
      <c r="G372" s="299" t="str">
        <f>CONCATENATE("(",ROUND((F372/$H373)*100,1),")")</f>
        <v>(7.4)</v>
      </c>
      <c r="H372" s="302">
        <f t="shared" ref="H372" si="280">SUM(B372,D372,F372)</f>
        <v>23.696880577254234</v>
      </c>
      <c r="I372" s="299" t="str">
        <f>CONCATENATE("(",ROUND((H372/$H373)*100,1),")")</f>
        <v>(44.3)</v>
      </c>
      <c r="K372" s="302">
        <f t="shared" ref="K372:K373" si="281">B377-B372</f>
        <v>1.1220431508911357</v>
      </c>
      <c r="L372" s="302">
        <f t="shared" ref="L372:L373" si="282">D377-D372</f>
        <v>0.50014530912422295</v>
      </c>
      <c r="M372" s="302">
        <f t="shared" ref="M372:M373" si="283">F377-F372</f>
        <v>0.38572315289614023</v>
      </c>
      <c r="N372" s="302">
        <f t="shared" ref="N372:N373" si="284">SUM(K372:M372)</f>
        <v>2.0079116129114989</v>
      </c>
    </row>
    <row r="373" spans="1:14" x14ac:dyDescent="0.2">
      <c r="A373" s="282" t="s">
        <v>363</v>
      </c>
      <c r="B373" s="302">
        <f>SUM(B371:B372)</f>
        <v>27.70779338302745</v>
      </c>
      <c r="C373" s="299" t="str">
        <f>CONCATENATE("(",ROUND((B373/$H373)*100,1),")")</f>
        <v>(51.7)</v>
      </c>
      <c r="D373" s="302">
        <f>SUM(D371:D372)</f>
        <v>17.550504672546456</v>
      </c>
      <c r="E373" s="299" t="str">
        <f>CONCATENATE("(",ROUND((D373/$H373)*100,1),")")</f>
        <v>(32.8)</v>
      </c>
      <c r="F373" s="302">
        <f>SUM(F371:F372)</f>
        <v>8.2837019444260971</v>
      </c>
      <c r="G373" s="299" t="str">
        <f>CONCATENATE("(",ROUND((F373/$H373)*100,1),")")</f>
        <v>(15.5)</v>
      </c>
      <c r="H373" s="302">
        <f>SUM(H371:H372)</f>
        <v>53.542000000000002</v>
      </c>
      <c r="I373" s="299" t="str">
        <f>CONCATENATE("(",ROUND((H373/$H373)*100,1),")")</f>
        <v>(100)</v>
      </c>
      <c r="K373" s="302">
        <f t="shared" si="281"/>
        <v>2.6877831046959635</v>
      </c>
      <c r="L373" s="302">
        <f t="shared" si="282"/>
        <v>1.1079624531062038</v>
      </c>
      <c r="M373" s="302">
        <f t="shared" si="283"/>
        <v>0.78425444219779372</v>
      </c>
      <c r="N373" s="302">
        <f t="shared" si="284"/>
        <v>4.579999999999961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19.302804899072409</v>
      </c>
      <c r="C376" s="299" t="str">
        <f>CONCATENATE("(",ROUND((B376/$H378)*100,1),")")</f>
        <v>(33.2)</v>
      </c>
      <c r="D376" s="302">
        <f>'Ind T6'!W153</f>
        <v>8.3682986931403534</v>
      </c>
      <c r="E376" s="299" t="str">
        <f>CONCATENATE("(",ROUND((D376/$H378)*100,1),")")</f>
        <v>(14.4)</v>
      </c>
      <c r="F376" s="302">
        <f>'Ind T6'!X153</f>
        <v>4.7461042176214701</v>
      </c>
      <c r="G376" s="299" t="str">
        <f>CONCATENATE("(",ROUND((F376/$H378)*100,1),")")</f>
        <v>(8.2)</v>
      </c>
      <c r="H376" s="302">
        <f>SUM(B376,D376,F376)</f>
        <v>32.417207809834231</v>
      </c>
      <c r="I376" s="299" t="str">
        <f>CONCATENATE("(",ROUND((H376/$H378)*100,1),")")</f>
        <v>(55.8)</v>
      </c>
      <c r="K376" s="302">
        <f>B376-B366</f>
        <v>2.3857897590039485</v>
      </c>
      <c r="L376" s="302">
        <f>D376-D366</f>
        <v>0.95136648014808767</v>
      </c>
      <c r="M376" s="302">
        <f>F376-F366</f>
        <v>0.53361764718430926</v>
      </c>
      <c r="N376" s="302">
        <f>SUM(K376:M376)</f>
        <v>3.8707738863363454</v>
      </c>
    </row>
    <row r="377" spans="1:14" x14ac:dyDescent="0.2">
      <c r="A377" s="282" t="s">
        <v>365</v>
      </c>
      <c r="B377" s="302">
        <f>'Ind T6'!V152</f>
        <v>11.092771588651004</v>
      </c>
      <c r="C377" s="299" t="str">
        <f>CONCATENATE("(",ROUND((B377/$H378)*100,1),")")</f>
        <v>(19.1)</v>
      </c>
      <c r="D377" s="302">
        <f>'Ind T6'!W152</f>
        <v>10.290168432512306</v>
      </c>
      <c r="E377" s="299" t="str">
        <f>CONCATENATE("(",ROUND((D377/$H378)*100,1),")")</f>
        <v>(17.7)</v>
      </c>
      <c r="F377" s="302">
        <f>'Ind T6'!X152</f>
        <v>4.3218521690024216</v>
      </c>
      <c r="G377" s="299" t="str">
        <f>CONCATENATE("(",ROUND((F377/$H378)*100,1),")")</f>
        <v>(7.4)</v>
      </c>
      <c r="H377" s="302">
        <f t="shared" ref="H377" si="285">SUM(B377,D377,F377)</f>
        <v>25.704792190165733</v>
      </c>
      <c r="I377" s="299" t="str">
        <f>CONCATENATE("(",ROUND((H377/$H378)*100,1),")")</f>
        <v>(44.2)</v>
      </c>
      <c r="K377" s="302">
        <f t="shared" ref="K377:K378" si="286">B377-B367</f>
        <v>1.7509229745131112</v>
      </c>
      <c r="L377" s="302">
        <f t="shared" ref="L377:L378" si="287">D377-D367</f>
        <v>0.77415497789273147</v>
      </c>
      <c r="M377" s="302">
        <f t="shared" ref="M377:M378" si="288">F377-F367</f>
        <v>0.50414816125785666</v>
      </c>
      <c r="N377" s="302">
        <f t="shared" ref="N377:N378" si="289">SUM(K377:M377)</f>
        <v>3.0292261136636993</v>
      </c>
    </row>
    <row r="378" spans="1:14" x14ac:dyDescent="0.2">
      <c r="A378" s="282" t="s">
        <v>363</v>
      </c>
      <c r="B378" s="302">
        <f>SUM(B376:B377)</f>
        <v>30.395576487723414</v>
      </c>
      <c r="C378" s="299" t="str">
        <f>CONCATENATE("(",ROUND((B378/$H378)*100,1),")")</f>
        <v>(52.3)</v>
      </c>
      <c r="D378" s="302">
        <f>SUM(D376:D377)</f>
        <v>18.65846712565266</v>
      </c>
      <c r="E378" s="299" t="str">
        <f>CONCATENATE("(",ROUND((D378/$H378)*100,1),")")</f>
        <v>(32.1)</v>
      </c>
      <c r="F378" s="302">
        <f>SUM(F376:F377)</f>
        <v>9.0679563866238908</v>
      </c>
      <c r="G378" s="299" t="str">
        <f>CONCATENATE("(",ROUND((F378/$H378)*100,1),")")</f>
        <v>(15.6)</v>
      </c>
      <c r="H378" s="302">
        <f>SUM(H376:H377)</f>
        <v>58.121999999999964</v>
      </c>
      <c r="I378" s="299" t="str">
        <f>CONCATENATE("(",ROUND((H378/$H378)*100,1),")")</f>
        <v>(100)</v>
      </c>
      <c r="K378" s="302">
        <f t="shared" si="286"/>
        <v>4.1367127335170615</v>
      </c>
      <c r="L378" s="302">
        <f t="shared" si="287"/>
        <v>1.72552145804082</v>
      </c>
      <c r="M378" s="302">
        <f t="shared" si="288"/>
        <v>1.037765808442165</v>
      </c>
      <c r="N378" s="302">
        <f t="shared" si="289"/>
        <v>6.9000000000000465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5.2275219044922654</v>
      </c>
      <c r="C387" s="299" t="str">
        <f>CONCATENATE("(",ROUND((B387/$H389)*100,1),")")</f>
        <v>(35.9)</v>
      </c>
      <c r="D387" s="302">
        <f>'Ind T6'!M162</f>
        <v>0.75285097982632299</v>
      </c>
      <c r="E387" s="299" t="str">
        <f>CONCATENATE("(",ROUND((D387/$H389)*100,1),")")</f>
        <v>(5.2)</v>
      </c>
      <c r="F387" s="302">
        <f>'Ind T6'!N162</f>
        <v>0.28268857599471825</v>
      </c>
      <c r="G387" s="299" t="str">
        <f>CONCATENATE("(",ROUND((F387/$H389)*100,1),")")</f>
        <v>(1.9)</v>
      </c>
      <c r="H387" s="302">
        <f>SUM(B387,D387,F387)</f>
        <v>6.2630614603133061</v>
      </c>
      <c r="I387" s="299" t="str">
        <f>CONCATENATE("(",ROUND((H387/$H389)*100,1),")")</f>
        <v>(43.1)</v>
      </c>
      <c r="K387" s="302">
        <f>B392-B387</f>
        <v>0.14692672753181046</v>
      </c>
      <c r="L387" s="302">
        <f>D392-D387</f>
        <v>7.9652638504580708E-2</v>
      </c>
      <c r="M387" s="302">
        <f>F392-F387</f>
        <v>1.4208811803531174E-2</v>
      </c>
      <c r="N387" s="302">
        <f>SUM(K387:M387)</f>
        <v>0.24078817783992235</v>
      </c>
    </row>
    <row r="388" spans="1:14" x14ac:dyDescent="0.2">
      <c r="A388" s="282" t="s">
        <v>365</v>
      </c>
      <c r="B388" s="302">
        <f>'Ind T6'!L161</f>
        <v>4.3504272898562188</v>
      </c>
      <c r="C388" s="299" t="str">
        <f>CONCATENATE("(",ROUND((B388/$H389)*100,1),")")</f>
        <v>(29.9)</v>
      </c>
      <c r="D388" s="302">
        <f>'Ind T6'!M161</f>
        <v>3.462776716520847</v>
      </c>
      <c r="E388" s="299" t="str">
        <f>CONCATENATE("(",ROUND((D388/$H389)*100,1),")")</f>
        <v>(23.8)</v>
      </c>
      <c r="F388" s="302">
        <f>'Ind T6'!N161</f>
        <v>0.46773453330961079</v>
      </c>
      <c r="G388" s="299" t="str">
        <f>CONCATENATE("(",ROUND((F388/$H389)*100,1),")")</f>
        <v>(3.2)</v>
      </c>
      <c r="H388" s="302">
        <f t="shared" ref="H388" si="290">SUM(B388,D388,F388)</f>
        <v>8.2809385396866766</v>
      </c>
      <c r="I388" s="299" t="str">
        <f>CONCATENATE("(",ROUND((H388/$H389)*100,1),")")</f>
        <v>(56.9)</v>
      </c>
      <c r="K388" s="302">
        <f t="shared" ref="K388:K389" si="291">B393-B388</f>
        <v>0.21439616437521192</v>
      </c>
      <c r="L388" s="302">
        <f t="shared" ref="L388:L389" si="292">D393-D388</f>
        <v>0.17813382510282416</v>
      </c>
      <c r="M388" s="302">
        <f t="shared" ref="M388:M389" si="293">F393-F388</f>
        <v>2.368183268205859E-2</v>
      </c>
      <c r="N388" s="302">
        <f t="shared" ref="N388:N389" si="294">SUM(K388:M388)</f>
        <v>0.41621182216009467</v>
      </c>
    </row>
    <row r="389" spans="1:14" x14ac:dyDescent="0.2">
      <c r="A389" s="282" t="s">
        <v>363</v>
      </c>
      <c r="B389" s="302">
        <f>SUM(B387:B388)</f>
        <v>9.5779491943484842</v>
      </c>
      <c r="C389" s="299" t="str">
        <f>CONCATENATE("(",ROUND((B389/$H389)*100,1),")")</f>
        <v>(65.9)</v>
      </c>
      <c r="D389" s="302">
        <f>SUM(D387:D388)</f>
        <v>4.2156276963471697</v>
      </c>
      <c r="E389" s="299" t="str">
        <f>CONCATENATE("(",ROUND((D389/$H389)*100,1),")")</f>
        <v>(29)</v>
      </c>
      <c r="F389" s="302">
        <f>SUM(F387:F388)</f>
        <v>0.75042310930432898</v>
      </c>
      <c r="G389" s="299" t="str">
        <f>CONCATENATE("(",ROUND((F389/$H389)*100,1),")")</f>
        <v>(5.2)</v>
      </c>
      <c r="H389" s="302">
        <f>SUM(H387:H388)</f>
        <v>14.543999999999983</v>
      </c>
      <c r="I389" s="299" t="str">
        <f>CONCATENATE("(",ROUND((H389/$H389)*100,1),")")</f>
        <v>(100)</v>
      </c>
      <c r="K389" s="302">
        <f t="shared" si="291"/>
        <v>0.36132289190702238</v>
      </c>
      <c r="L389" s="302">
        <f t="shared" si="292"/>
        <v>0.2577864636074052</v>
      </c>
      <c r="M389" s="302">
        <f t="shared" si="293"/>
        <v>3.7890644485589764E-2</v>
      </c>
      <c r="N389" s="302">
        <f t="shared" si="294"/>
        <v>0.65700000000001735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5.3744486320240759</v>
      </c>
      <c r="C392" s="299" t="str">
        <f>CONCATENATE("(",ROUND((B392/$H394)*100,1),")")</f>
        <v>(35.4)</v>
      </c>
      <c r="D392" s="302">
        <f>'Ind T6'!R162</f>
        <v>0.83250361833090369</v>
      </c>
      <c r="E392" s="299" t="str">
        <f>CONCATENATE("(",ROUND((D392/$H394)*100,1),")")</f>
        <v>(5.5)</v>
      </c>
      <c r="F392" s="302">
        <f>'Ind T6'!S162</f>
        <v>0.29689738779824942</v>
      </c>
      <c r="G392" s="299" t="str">
        <f>CONCATENATE("(",ROUND((F392/$H394)*100,1),")")</f>
        <v>(2)</v>
      </c>
      <c r="H392" s="302">
        <f>SUM(B392,D392,F392)</f>
        <v>6.5038496381532287</v>
      </c>
      <c r="I392" s="299" t="str">
        <f>CONCATENATE("(",ROUND((H392/$H394)*100,1),")")</f>
        <v>(42.8)</v>
      </c>
      <c r="K392" s="302">
        <f>B397-B392</f>
        <v>-0.27244661287681282</v>
      </c>
      <c r="L392" s="302">
        <f>D397-D392</f>
        <v>7.6306502339250071E-2</v>
      </c>
      <c r="M392" s="302">
        <f>F397-F392</f>
        <v>6.1878156536854245E-5</v>
      </c>
      <c r="N392" s="302">
        <f>SUM(K392:M392)</f>
        <v>-0.1960782323810259</v>
      </c>
    </row>
    <row r="393" spans="1:14" x14ac:dyDescent="0.2">
      <c r="A393" s="282" t="s">
        <v>365</v>
      </c>
      <c r="B393" s="302">
        <f>'Ind T6'!Q161</f>
        <v>4.5648234542314308</v>
      </c>
      <c r="C393" s="299" t="str">
        <f>CONCATENATE("(",ROUND((B393/$H394)*100,1),")")</f>
        <v>(30)</v>
      </c>
      <c r="D393" s="302">
        <f>'Ind T6'!R161</f>
        <v>3.6409105416236711</v>
      </c>
      <c r="E393" s="299" t="str">
        <f>CONCATENATE("(",ROUND((D393/$H394)*100,1),")")</f>
        <v>(24)</v>
      </c>
      <c r="F393" s="302">
        <f>'Ind T6'!S161</f>
        <v>0.49141636599166938</v>
      </c>
      <c r="G393" s="299" t="str">
        <f>CONCATENATE("(",ROUND((F393/$H394)*100,1),")")</f>
        <v>(3.2)</v>
      </c>
      <c r="H393" s="302">
        <f t="shared" ref="H393" si="295">SUM(B393,D393,F393)</f>
        <v>8.6971503618467718</v>
      </c>
      <c r="I393" s="299" t="str">
        <f>CONCATENATE("(",ROUND((H393/$H394)*100,1),")")</f>
        <v>(57.2)</v>
      </c>
      <c r="K393" s="302">
        <f t="shared" ref="K393:K394" si="296">B398-B393</f>
        <v>-4.7517629467782818E-2</v>
      </c>
      <c r="L393" s="302">
        <f t="shared" ref="L393:L394" si="297">D398-D393</f>
        <v>-3.6308713350152733E-2</v>
      </c>
      <c r="M393" s="302">
        <f t="shared" ref="M393:M394" si="298">F398-F393</f>
        <v>-1.0954248010309198E-3</v>
      </c>
      <c r="N393" s="302">
        <f t="shared" ref="N393:N394" si="299">SUM(K393:M393)</f>
        <v>-8.4921767618966471E-2</v>
      </c>
    </row>
    <row r="394" spans="1:14" x14ac:dyDescent="0.2">
      <c r="A394" s="282" t="s">
        <v>363</v>
      </c>
      <c r="B394" s="302">
        <f>SUM(B392:B393)</f>
        <v>9.9392720862555066</v>
      </c>
      <c r="C394" s="299" t="str">
        <f>CONCATENATE("(",ROUND((B394/$H394)*100,1),")")</f>
        <v>(65.4)</v>
      </c>
      <c r="D394" s="302">
        <f>SUM(D392:D393)</f>
        <v>4.4734141599545749</v>
      </c>
      <c r="E394" s="299" t="str">
        <f>CONCATENATE("(",ROUND((D394/$H394)*100,1),")")</f>
        <v>(29.4)</v>
      </c>
      <c r="F394" s="302">
        <f>SUM(F392:F393)</f>
        <v>0.78831375378991875</v>
      </c>
      <c r="G394" s="299" t="str">
        <f>CONCATENATE("(",ROUND((F394/$H394)*100,1),")")</f>
        <v>(5.2)</v>
      </c>
      <c r="H394" s="302">
        <f>SUM(H392:H393)</f>
        <v>15.201000000000001</v>
      </c>
      <c r="I394" s="299" t="str">
        <f>CONCATENATE("(",ROUND((H394/$H394)*100,1),")")</f>
        <v>(100)</v>
      </c>
      <c r="K394" s="302">
        <f t="shared" si="296"/>
        <v>-0.31996424234459653</v>
      </c>
      <c r="L394" s="302">
        <f t="shared" si="297"/>
        <v>3.9997788989096783E-2</v>
      </c>
      <c r="M394" s="302">
        <f t="shared" si="298"/>
        <v>-1.0335466444939545E-3</v>
      </c>
      <c r="N394" s="302">
        <f t="shared" si="299"/>
        <v>-0.2809999999999937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5.102002019147263</v>
      </c>
      <c r="C397" s="299" t="str">
        <f>CONCATENATE("(",ROUND((B397/$H399)*100,1),")")</f>
        <v>(34.2)</v>
      </c>
      <c r="D397" s="302">
        <f>'Ind T6'!W162</f>
        <v>0.90881012067015376</v>
      </c>
      <c r="E397" s="299" t="str">
        <f>CONCATENATE("(",ROUND((D397/$H399)*100,1),")")</f>
        <v>(6.1)</v>
      </c>
      <c r="F397" s="302">
        <f>'Ind T6'!X162</f>
        <v>0.29695926595478628</v>
      </c>
      <c r="G397" s="299" t="str">
        <f>CONCATENATE("(",ROUND((F397/$H399)*100,1),")")</f>
        <v>(2)</v>
      </c>
      <c r="H397" s="302">
        <f>SUM(B397,D397,F397)</f>
        <v>6.3077714057722032</v>
      </c>
      <c r="I397" s="299" t="str">
        <f>CONCATENATE("(",ROUND((H397/$H399)*100,1),")")</f>
        <v>(42.3)</v>
      </c>
      <c r="K397" s="302">
        <f>B397-B387</f>
        <v>-0.12551988534500236</v>
      </c>
      <c r="L397" s="302">
        <f>D397-D387</f>
        <v>0.15595914084383078</v>
      </c>
      <c r="M397" s="302">
        <f>F397-F387</f>
        <v>1.4270689960068028E-2</v>
      </c>
      <c r="N397" s="302">
        <f>SUM(K397:M397)</f>
        <v>4.470994545889645E-2</v>
      </c>
    </row>
    <row r="398" spans="1:14" x14ac:dyDescent="0.2">
      <c r="A398" s="282" t="s">
        <v>365</v>
      </c>
      <c r="B398" s="302">
        <f>'Ind T6'!V161</f>
        <v>4.5173058247636479</v>
      </c>
      <c r="C398" s="299" t="str">
        <f>CONCATENATE("(",ROUND((B398/$H399)*100,1),")")</f>
        <v>(30.3)</v>
      </c>
      <c r="D398" s="302">
        <f>'Ind T6'!W161</f>
        <v>3.6046018282735184</v>
      </c>
      <c r="E398" s="299" t="str">
        <f>CONCATENATE("(",ROUND((D398/$H399)*100,1),")")</f>
        <v>(24.2)</v>
      </c>
      <c r="F398" s="302">
        <f>'Ind T6'!X161</f>
        <v>0.49032094119063846</v>
      </c>
      <c r="G398" s="299" t="str">
        <f>CONCATENATE("(",ROUND((F398/$H399)*100,1),")")</f>
        <v>(3.3)</v>
      </c>
      <c r="H398" s="302">
        <f t="shared" ref="H398" si="300">SUM(B398,D398,F398)</f>
        <v>8.6122285942278047</v>
      </c>
      <c r="I398" s="299" t="str">
        <f>CONCATENATE("(",ROUND((H398/$H399)*100,1),")")</f>
        <v>(57.7)</v>
      </c>
      <c r="K398" s="302">
        <f t="shared" ref="K398:K399" si="301">B398-B388</f>
        <v>0.1668785349074291</v>
      </c>
      <c r="L398" s="302">
        <f t="shared" ref="L398:L399" si="302">D398-D388</f>
        <v>0.14182511175267143</v>
      </c>
      <c r="M398" s="302">
        <f t="shared" ref="M398:M399" si="303">F398-F388</f>
        <v>2.258640788102767E-2</v>
      </c>
      <c r="N398" s="302">
        <f t="shared" ref="N398:N399" si="304">SUM(K398:M398)</f>
        <v>0.3312900545411282</v>
      </c>
    </row>
    <row r="399" spans="1:14" x14ac:dyDescent="0.2">
      <c r="A399" s="282" t="s">
        <v>363</v>
      </c>
      <c r="B399" s="302">
        <f>SUM(B397:B398)</f>
        <v>9.6193078439109101</v>
      </c>
      <c r="C399" s="299" t="str">
        <f>CONCATENATE("(",ROUND((B399/$H399)*100,1),")")</f>
        <v>(64.5)</v>
      </c>
      <c r="D399" s="302">
        <f>SUM(D397:D398)</f>
        <v>4.5134119489436717</v>
      </c>
      <c r="E399" s="299" t="str">
        <f>CONCATENATE("(",ROUND((D399/$H399)*100,1),")")</f>
        <v>(30.3)</v>
      </c>
      <c r="F399" s="302">
        <f>SUM(F397:F398)</f>
        <v>0.78728020714542479</v>
      </c>
      <c r="G399" s="299" t="str">
        <f>CONCATENATE("(",ROUND((F399/$H399)*100,1),")")</f>
        <v>(5.3)</v>
      </c>
      <c r="H399" s="302">
        <f>SUM(H397:H398)</f>
        <v>14.920000000000009</v>
      </c>
      <c r="I399" s="299" t="str">
        <f>CONCATENATE("(",ROUND((H399/$H399)*100,1),")")</f>
        <v>(100)</v>
      </c>
      <c r="K399" s="302">
        <f t="shared" si="301"/>
        <v>4.1358649562425853E-2</v>
      </c>
      <c r="L399" s="302">
        <f t="shared" si="302"/>
        <v>0.29778425259650199</v>
      </c>
      <c r="M399" s="302">
        <f t="shared" si="303"/>
        <v>3.6857097841095809E-2</v>
      </c>
      <c r="N399" s="302">
        <f t="shared" si="304"/>
        <v>0.37600000000002365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8.1322219425774733</v>
      </c>
      <c r="C408" s="299" t="str">
        <f>CONCATENATE("(",ROUND((B408/$H410)*100,1),")")</f>
        <v>(16.6)</v>
      </c>
      <c r="D408" s="302">
        <f>'Ind T6'!M171</f>
        <v>4.0952551050160499</v>
      </c>
      <c r="E408" s="299" t="str">
        <f>CONCATENATE("(",ROUND((D408/$H410)*100,1),")")</f>
        <v>(8.3)</v>
      </c>
      <c r="F408" s="302">
        <f>'Ind T6'!N171</f>
        <v>2.6396409940258478</v>
      </c>
      <c r="G408" s="299" t="str">
        <f>CONCATENATE("(",ROUND((F408/$H410)*100,1),")")</f>
        <v>(5.4)</v>
      </c>
      <c r="H408" s="302">
        <f>SUM(B408,D408,F408)</f>
        <v>14.867118041619372</v>
      </c>
      <c r="I408" s="299" t="str">
        <f>CONCATENATE("(",ROUND((H408/$H410)*100,1),")")</f>
        <v>(30.3)</v>
      </c>
      <c r="K408" s="302">
        <f>B413-B408</f>
        <v>-0.15296835266606035</v>
      </c>
      <c r="L408" s="302">
        <f>D413-D408</f>
        <v>3.0841635108377119E-2</v>
      </c>
      <c r="M408" s="302">
        <f>F413-F408</f>
        <v>3.5508985557842543E-2</v>
      </c>
      <c r="N408" s="302">
        <f>SUM(K408:M408)</f>
        <v>-8.6617731999840686E-2</v>
      </c>
    </row>
    <row r="409" spans="1:14" x14ac:dyDescent="0.2">
      <c r="A409" s="282" t="s">
        <v>365</v>
      </c>
      <c r="B409" s="302">
        <f>'Ind T6'!L170</f>
        <v>12.728076648809489</v>
      </c>
      <c r="C409" s="299" t="str">
        <f>CONCATENATE("(",ROUND((B409/$H410)*100,1),")")</f>
        <v>(25.9)</v>
      </c>
      <c r="D409" s="302">
        <f>'Ind T6'!M170</f>
        <v>17.538716718224286</v>
      </c>
      <c r="E409" s="299" t="str">
        <f>CONCATENATE("(",ROUND((D409/$H410)*100,1),")")</f>
        <v>(35.7)</v>
      </c>
      <c r="F409" s="302">
        <f>'Ind T6'!N170</f>
        <v>3.9650885913468685</v>
      </c>
      <c r="G409" s="299" t="str">
        <f>CONCATENATE("(",ROUND((F409/$H410)*100,1),")")</f>
        <v>(8.1)</v>
      </c>
      <c r="H409" s="302">
        <f t="shared" ref="H409" si="305">SUM(B409,D409,F409)</f>
        <v>34.231881958380647</v>
      </c>
      <c r="I409" s="299" t="str">
        <f>CONCATENATE("(",ROUND((H409/$H410)*100,1),")")</f>
        <v>(69.7)</v>
      </c>
      <c r="K409" s="302">
        <f t="shared" ref="K409:K410" si="306">B414-B409</f>
        <v>0.20711266252893878</v>
      </c>
      <c r="L409" s="302">
        <f t="shared" ref="L409:L410" si="307">D414-D409</f>
        <v>-0.47743066665852751</v>
      </c>
      <c r="M409" s="302">
        <f t="shared" ref="M409:M410" si="308">F414-F409</f>
        <v>2.0935736129406024E-2</v>
      </c>
      <c r="N409" s="302">
        <f t="shared" ref="N409:N410" si="309">SUM(K409:M409)</f>
        <v>-0.24938226800018271</v>
      </c>
    </row>
    <row r="410" spans="1:14" x14ac:dyDescent="0.2">
      <c r="A410" s="282" t="s">
        <v>363</v>
      </c>
      <c r="B410" s="302">
        <f>SUM(B408:B409)</f>
        <v>20.860298591386965</v>
      </c>
      <c r="C410" s="299" t="str">
        <f>CONCATENATE("(",ROUND((B410/$H410)*100,1),")")</f>
        <v>(42.5)</v>
      </c>
      <c r="D410" s="302">
        <f>SUM(D408:D409)</f>
        <v>21.633971823240337</v>
      </c>
      <c r="E410" s="299" t="str">
        <f>CONCATENATE("(",ROUND((D410/$H410)*100,1),")")</f>
        <v>(44.1)</v>
      </c>
      <c r="F410" s="302">
        <f>SUM(F408:F409)</f>
        <v>6.6047295853727164</v>
      </c>
      <c r="G410" s="299" t="str">
        <f>CONCATENATE("(",ROUND((F410/$H410)*100,1),")")</f>
        <v>(13.5)</v>
      </c>
      <c r="H410" s="302">
        <f>SUM(H408:H409)</f>
        <v>49.099000000000018</v>
      </c>
      <c r="I410" s="299" t="str">
        <f>CONCATENATE("(",ROUND((H410/$H410)*100,1),")")</f>
        <v>(100)</v>
      </c>
      <c r="K410" s="302">
        <f t="shared" si="306"/>
        <v>5.4144309862877549E-2</v>
      </c>
      <c r="L410" s="302">
        <f t="shared" si="307"/>
        <v>-0.44658903155015039</v>
      </c>
      <c r="M410" s="302">
        <f t="shared" si="308"/>
        <v>5.6444721687248567E-2</v>
      </c>
      <c r="N410" s="302">
        <f t="shared" si="309"/>
        <v>-0.33600000000002428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7.979253589911413</v>
      </c>
      <c r="C413" s="299" t="str">
        <f>CONCATENATE("(",ROUND((B413/$H415)*100,1),")")</f>
        <v>(16.4)</v>
      </c>
      <c r="D413" s="302">
        <f>'Ind T6'!R171</f>
        <v>4.1260967401244271</v>
      </c>
      <c r="E413" s="299" t="str">
        <f>CONCATENATE("(",ROUND((D413/$H415)*100,1),")")</f>
        <v>(8.5)</v>
      </c>
      <c r="F413" s="302">
        <f>'Ind T6'!S171</f>
        <v>2.6751499795836904</v>
      </c>
      <c r="G413" s="299" t="str">
        <f>CONCATENATE("(",ROUND((F413/$H415)*100,1),")")</f>
        <v>(5.5)</v>
      </c>
      <c r="H413" s="302">
        <f>SUM(B413,D413,F413)</f>
        <v>14.78050030961953</v>
      </c>
      <c r="I413" s="299" t="str">
        <f>CONCATENATE("(",ROUND((H413/$H415)*100,1),")")</f>
        <v>(30.3)</v>
      </c>
      <c r="K413" s="302">
        <f>B418-B413</f>
        <v>4.5385063451111485E-2</v>
      </c>
      <c r="L413" s="302">
        <f>D418-D413</f>
        <v>0.22313570713263786</v>
      </c>
      <c r="M413" s="302">
        <f>F418-F413</f>
        <v>0.16968175375886307</v>
      </c>
      <c r="N413" s="302">
        <f>SUM(K413:M413)</f>
        <v>0.43820252434261242</v>
      </c>
    </row>
    <row r="414" spans="1:14" x14ac:dyDescent="0.2">
      <c r="A414" s="282" t="s">
        <v>365</v>
      </c>
      <c r="B414" s="302">
        <f>'Ind T6'!Q170</f>
        <v>12.935189311338428</v>
      </c>
      <c r="C414" s="299" t="str">
        <f>CONCATENATE("(",ROUND((B414/$H415)*100,1),")")</f>
        <v>(26.5)</v>
      </c>
      <c r="D414" s="302">
        <f>'Ind T6'!R170</f>
        <v>17.061286051565759</v>
      </c>
      <c r="E414" s="299" t="str">
        <f>CONCATENATE("(",ROUND((D414/$H415)*100,1),")")</f>
        <v>(35)</v>
      </c>
      <c r="F414" s="302">
        <f>'Ind T6'!S170</f>
        <v>3.9860243274762746</v>
      </c>
      <c r="G414" s="299" t="str">
        <f>CONCATENATE("(",ROUND((F414/$H415)*100,1),")")</f>
        <v>(8.2)</v>
      </c>
      <c r="H414" s="302">
        <f t="shared" ref="H414" si="310">SUM(B414,D414,F414)</f>
        <v>33.982499690380457</v>
      </c>
      <c r="I414" s="299" t="str">
        <f>CONCATENATE("(",ROUND((H414/$H415)*100,1),")")</f>
        <v>(69.7)</v>
      </c>
      <c r="K414" s="302">
        <f t="shared" ref="K414:K415" si="311">B419-B414</f>
        <v>1.0298462611267727</v>
      </c>
      <c r="L414" s="302">
        <f t="shared" ref="L414:L415" si="312">D419-D414</f>
        <v>-0.22338247695207869</v>
      </c>
      <c r="M414" s="302">
        <f t="shared" ref="M414:M415" si="313">F419-F414</f>
        <v>0.13233369148267782</v>
      </c>
      <c r="N414" s="302">
        <f t="shared" ref="N414:N415" si="314">SUM(K414:M414)</f>
        <v>0.93879747565737182</v>
      </c>
    </row>
    <row r="415" spans="1:14" x14ac:dyDescent="0.2">
      <c r="A415" s="282" t="s">
        <v>363</v>
      </c>
      <c r="B415" s="302">
        <f>SUM(B413:B414)</f>
        <v>20.914442901249842</v>
      </c>
      <c r="C415" s="299" t="str">
        <f>CONCATENATE("(",ROUND((B415/$H415)*100,1),")")</f>
        <v>(42.9)</v>
      </c>
      <c r="D415" s="302">
        <f>SUM(D413:D414)</f>
        <v>21.187382791690187</v>
      </c>
      <c r="E415" s="299" t="str">
        <f>CONCATENATE("(",ROUND((D415/$H415)*100,1),")")</f>
        <v>(43.4)</v>
      </c>
      <c r="F415" s="302">
        <f>SUM(F413:F414)</f>
        <v>6.6611743070599649</v>
      </c>
      <c r="G415" s="299" t="str">
        <f>CONCATENATE("(",ROUND((F415/$H415)*100,1),")")</f>
        <v>(13.7)</v>
      </c>
      <c r="H415" s="302">
        <f>SUM(H413:H414)</f>
        <v>48.762999999999991</v>
      </c>
      <c r="I415" s="299" t="str">
        <f>CONCATENATE("(",ROUND((H415/$H415)*100,1),")")</f>
        <v>(100)</v>
      </c>
      <c r="K415" s="302">
        <f t="shared" si="311"/>
        <v>1.0752313245778851</v>
      </c>
      <c r="L415" s="302">
        <f t="shared" si="312"/>
        <v>-2.4676981944082854E-4</v>
      </c>
      <c r="M415" s="302">
        <f t="shared" si="313"/>
        <v>0.30201544524154134</v>
      </c>
      <c r="N415" s="302">
        <f t="shared" si="314"/>
        <v>1.3769999999999856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8.0246386533625245</v>
      </c>
      <c r="C418" s="299" t="str">
        <f>CONCATENATE("(",ROUND((B418/$H420)*100,1),")")</f>
        <v>(16)</v>
      </c>
      <c r="D418" s="302">
        <f>'Ind T6'!W171</f>
        <v>4.3492324472570649</v>
      </c>
      <c r="E418" s="299" t="str">
        <f>CONCATENATE("(",ROUND((D418/$H420)*100,1),")")</f>
        <v>(8.7)</v>
      </c>
      <c r="F418" s="302">
        <f>'Ind T6'!X171</f>
        <v>2.8448317333425535</v>
      </c>
      <c r="G418" s="299" t="str">
        <f>CONCATENATE("(",ROUND((F418/$H420)*100,1),")")</f>
        <v>(5.7)</v>
      </c>
      <c r="H418" s="302">
        <f>SUM(B418,D418,F418)</f>
        <v>15.218702833962142</v>
      </c>
      <c r="I418" s="299" t="str">
        <f>CONCATENATE("(",ROUND((H418/$H420)*100,1),")")</f>
        <v>(30.4)</v>
      </c>
      <c r="K418" s="302">
        <f>B418-B408</f>
        <v>-0.10758328921494886</v>
      </c>
      <c r="L418" s="302">
        <f>D418-D408</f>
        <v>0.25397734224101498</v>
      </c>
      <c r="M418" s="302">
        <f>F418-F408</f>
        <v>0.20519073931670562</v>
      </c>
      <c r="N418" s="302">
        <f>SUM(K418:M418)</f>
        <v>0.35158479234277173</v>
      </c>
    </row>
    <row r="419" spans="1:14" x14ac:dyDescent="0.2">
      <c r="A419" s="282" t="s">
        <v>365</v>
      </c>
      <c r="B419" s="302">
        <f>'Ind T6'!V170</f>
        <v>13.965035572465201</v>
      </c>
      <c r="C419" s="299" t="str">
        <f>CONCATENATE("(",ROUND((B419/$H420)*100,1),")")</f>
        <v>(27.9)</v>
      </c>
      <c r="D419" s="302">
        <f>'Ind T6'!W170</f>
        <v>16.83790357461368</v>
      </c>
      <c r="E419" s="299" t="str">
        <f>CONCATENATE("(",ROUND((D419/$H420)*100,1),")")</f>
        <v>(33.6)</v>
      </c>
      <c r="F419" s="302">
        <f>'Ind T6'!X170</f>
        <v>4.1183580189589524</v>
      </c>
      <c r="G419" s="299" t="str">
        <f>CONCATENATE("(",ROUND((F419/$H420)*100,1),")")</f>
        <v>(8.2)</v>
      </c>
      <c r="H419" s="302">
        <f t="shared" ref="H419" si="315">SUM(B419,D419,F419)</f>
        <v>34.921297166037832</v>
      </c>
      <c r="I419" s="299" t="str">
        <f>CONCATENATE("(",ROUND((H419/$H420)*100,1),")")</f>
        <v>(69.6)</v>
      </c>
      <c r="K419" s="302">
        <f t="shared" ref="K419:K420" si="316">B419-B409</f>
        <v>1.2369589236557115</v>
      </c>
      <c r="L419" s="302">
        <f t="shared" ref="L419:L420" si="317">D419-D409</f>
        <v>-0.7008131436106062</v>
      </c>
      <c r="M419" s="302">
        <f t="shared" ref="M419:M420" si="318">F419-F409</f>
        <v>0.15326942761208384</v>
      </c>
      <c r="N419" s="302">
        <f t="shared" ref="N419:N420" si="319">SUM(K419:M419)</f>
        <v>0.68941520765718911</v>
      </c>
    </row>
    <row r="420" spans="1:14" x14ac:dyDescent="0.2">
      <c r="A420" s="282" t="s">
        <v>363</v>
      </c>
      <c r="B420" s="302">
        <f>SUM(B418:B419)</f>
        <v>21.989674225827727</v>
      </c>
      <c r="C420" s="299" t="str">
        <f>CONCATENATE("(",ROUND((B420/$H420)*100,1),")")</f>
        <v>(43.9)</v>
      </c>
      <c r="D420" s="302">
        <f>SUM(D418:D419)</f>
        <v>21.187136021870746</v>
      </c>
      <c r="E420" s="299" t="str">
        <f>CONCATENATE("(",ROUND((D420/$H420)*100,1),")")</f>
        <v>(42.3)</v>
      </c>
      <c r="F420" s="302">
        <f>SUM(F418:F419)</f>
        <v>6.9631897523015063</v>
      </c>
      <c r="G420" s="299" t="str">
        <f>CONCATENATE("(",ROUND((F420/$H420)*100,1),")")</f>
        <v>(13.9)</v>
      </c>
      <c r="H420" s="302">
        <f>SUM(H418:H419)</f>
        <v>50.139999999999972</v>
      </c>
      <c r="I420" s="299" t="str">
        <f>CONCATENATE("(",ROUND((H420/$H420)*100,1),")")</f>
        <v>(100)</v>
      </c>
      <c r="K420" s="302">
        <f t="shared" si="316"/>
        <v>1.1293756344407626</v>
      </c>
      <c r="L420" s="302">
        <f t="shared" si="317"/>
        <v>-0.44683580136959122</v>
      </c>
      <c r="M420" s="302">
        <f t="shared" si="318"/>
        <v>0.3584601669287899</v>
      </c>
      <c r="N420" s="302">
        <f t="shared" si="319"/>
        <v>1.0409999999999613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6.9267691716325883</v>
      </c>
      <c r="C429" s="299" t="str">
        <f>CONCATENATE("(",ROUND((B429/$H431)*100,1),")")</f>
        <v>(13.3)</v>
      </c>
      <c r="D429" s="302">
        <f>'Ind T6'!M180</f>
        <v>2.9654873024040165</v>
      </c>
      <c r="E429" s="299" t="str">
        <f>CONCATENATE("(",ROUND((D429/$H431)*100,1),")")</f>
        <v>(5.7)</v>
      </c>
      <c r="F429" s="302">
        <f>'Ind T6'!N180</f>
        <v>0.93797020100330797</v>
      </c>
      <c r="G429" s="299" t="str">
        <f>CONCATENATE("(",ROUND((F429/$H431)*100,1),")")</f>
        <v>(1.8)</v>
      </c>
      <c r="H429" s="302">
        <f>SUM(B429,D429,F429)</f>
        <v>10.830226675039913</v>
      </c>
      <c r="I429" s="299" t="str">
        <f>CONCATENATE("(",ROUND((H429/$H431)*100,1),")")</f>
        <v>(20.8)</v>
      </c>
      <c r="K429" s="302">
        <f>B434-B429</f>
        <v>0.28605662385631359</v>
      </c>
      <c r="L429" s="302">
        <f>D434-D429</f>
        <v>0.1609966424080258</v>
      </c>
      <c r="M429" s="302">
        <f>F434-F429</f>
        <v>1.5433777783261382E-3</v>
      </c>
      <c r="N429" s="302">
        <f>SUM(K429:M429)</f>
        <v>0.44859664404266553</v>
      </c>
    </row>
    <row r="430" spans="1:14" x14ac:dyDescent="0.2">
      <c r="A430" s="282" t="s">
        <v>365</v>
      </c>
      <c r="B430" s="302">
        <f>'Ind T6'!L179</f>
        <v>19.401638784969336</v>
      </c>
      <c r="C430" s="299" t="str">
        <f>CONCATENATE("(",ROUND((B430/$H431)*100,1),")")</f>
        <v>(37.2)</v>
      </c>
      <c r="D430" s="302">
        <f>'Ind T6'!M179</f>
        <v>18.117884238208433</v>
      </c>
      <c r="E430" s="299" t="str">
        <f>CONCATENATE("(",ROUND((D430/$H431)*100,1),")")</f>
        <v>(34.8)</v>
      </c>
      <c r="F430" s="302">
        <f>'Ind T6'!N179</f>
        <v>3.7462503017823638</v>
      </c>
      <c r="G430" s="299" t="str">
        <f>CONCATENATE("(",ROUND((F430/$H431)*100,1),")")</f>
        <v>(7.2)</v>
      </c>
      <c r="H430" s="302">
        <f t="shared" ref="H430" si="320">SUM(B430,D430,F430)</f>
        <v>41.265773324960129</v>
      </c>
      <c r="I430" s="299" t="str">
        <f>CONCATENATE("(",ROUND((H430/$H431)*100,1),")")</f>
        <v>(79.2)</v>
      </c>
      <c r="K430" s="302">
        <f t="shared" ref="K430:K431" si="321">B435-B430</f>
        <v>1.2661363626025803</v>
      </c>
      <c r="L430" s="302">
        <f t="shared" ref="L430:L431" si="322">D435-D430</f>
        <v>5.8114124909916853E-2</v>
      </c>
      <c r="M430" s="302">
        <f t="shared" ref="M430:M431" si="323">F435-F430</f>
        <v>0.34215286844483961</v>
      </c>
      <c r="N430" s="302">
        <f t="shared" ref="N430:N431" si="324">SUM(K430:M430)</f>
        <v>1.6664033559573368</v>
      </c>
    </row>
    <row r="431" spans="1:14" x14ac:dyDescent="0.2">
      <c r="A431" s="282" t="s">
        <v>363</v>
      </c>
      <c r="B431" s="302">
        <f>SUM(B429:B430)</f>
        <v>26.328407956601925</v>
      </c>
      <c r="C431" s="299" t="str">
        <f>CONCATENATE("(",ROUND((B431/$H431)*100,1),")")</f>
        <v>(50.5)</v>
      </c>
      <c r="D431" s="302">
        <f>SUM(D429:D430)</f>
        <v>21.08337154061245</v>
      </c>
      <c r="E431" s="299" t="str">
        <f>CONCATENATE("(",ROUND((D431/$H431)*100,1),")")</f>
        <v>(40.5)</v>
      </c>
      <c r="F431" s="302">
        <f>SUM(F429:F430)</f>
        <v>4.6842205027856716</v>
      </c>
      <c r="G431" s="299" t="str">
        <f>CONCATENATE("(",ROUND((F431/$H431)*100,1),")")</f>
        <v>(9)</v>
      </c>
      <c r="H431" s="302">
        <f>SUM(H429:H430)</f>
        <v>52.096000000000046</v>
      </c>
      <c r="I431" s="299" t="str">
        <f>CONCATENATE("(",ROUND((H431/$H431)*100,1),")")</f>
        <v>(100)</v>
      </c>
      <c r="K431" s="302">
        <f t="shared" si="321"/>
        <v>1.5521929864588948</v>
      </c>
      <c r="L431" s="302">
        <f t="shared" si="322"/>
        <v>0.21911076731793955</v>
      </c>
      <c r="M431" s="302">
        <f t="shared" si="323"/>
        <v>0.34369624622316586</v>
      </c>
      <c r="N431" s="302">
        <f t="shared" si="324"/>
        <v>2.1150000000000002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7.2128257954889019</v>
      </c>
      <c r="C434" s="299" t="str">
        <f>CONCATENATE("(",ROUND((B434/$H436)*100,1),")")</f>
        <v>(13.3)</v>
      </c>
      <c r="D434" s="302">
        <f>'Ind T6'!R180</f>
        <v>3.1264839448120423</v>
      </c>
      <c r="E434" s="299" t="str">
        <f>CONCATENATE("(",ROUND((D434/$H436)*100,1),")")</f>
        <v>(5.8)</v>
      </c>
      <c r="F434" s="302">
        <f>'Ind T6'!S180</f>
        <v>0.93951357878163411</v>
      </c>
      <c r="G434" s="299" t="str">
        <f>CONCATENATE("(",ROUND((F434/$H436)*100,1),")")</f>
        <v>(1.7)</v>
      </c>
      <c r="H434" s="302">
        <f>SUM(B434,D434,F434)</f>
        <v>11.278823319082578</v>
      </c>
      <c r="I434" s="299" t="str">
        <f>CONCATENATE("(",ROUND((H434/$H436)*100,1),")")</f>
        <v>(20.8)</v>
      </c>
      <c r="K434" s="302">
        <f>B439-B434</f>
        <v>0.13658911108889438</v>
      </c>
      <c r="L434" s="302">
        <f>D439-D434</f>
        <v>0.1330144923386678</v>
      </c>
      <c r="M434" s="302">
        <f>F439-F434</f>
        <v>-6.4506332663861854E-2</v>
      </c>
      <c r="N434" s="302">
        <f>SUM(K434:M434)</f>
        <v>0.20509727076370032</v>
      </c>
    </row>
    <row r="435" spans="1:14" x14ac:dyDescent="0.2">
      <c r="A435" s="282" t="s">
        <v>365</v>
      </c>
      <c r="B435" s="302">
        <f>'Ind T6'!Q179</f>
        <v>20.667775147571916</v>
      </c>
      <c r="C435" s="299" t="str">
        <f>CONCATENATE("(",ROUND((B435/$H436)*100,1),")")</f>
        <v>(38.1)</v>
      </c>
      <c r="D435" s="302">
        <f>'Ind T6'!R179</f>
        <v>18.175998363118349</v>
      </c>
      <c r="E435" s="299" t="str">
        <f>CONCATENATE("(",ROUND((D435/$H436)*100,1),")")</f>
        <v>(33.5)</v>
      </c>
      <c r="F435" s="302">
        <f>'Ind T6'!S179</f>
        <v>4.0884031702272035</v>
      </c>
      <c r="G435" s="299" t="str">
        <f>CONCATENATE("(",ROUND((F435/$H436)*100,1),")")</f>
        <v>(7.5)</v>
      </c>
      <c r="H435" s="302">
        <f t="shared" ref="H435" si="325">SUM(B435,D435,F435)</f>
        <v>42.932176680917472</v>
      </c>
      <c r="I435" s="299" t="str">
        <f>CONCATENATE("(",ROUND((H435/$H436)*100,1),")")</f>
        <v>(79.2)</v>
      </c>
      <c r="K435" s="302">
        <f t="shared" ref="K435:K436" si="326">B440-B435</f>
        <v>1.3256526516738312</v>
      </c>
      <c r="L435" s="302">
        <f t="shared" ref="L435:L436" si="327">D440-D435</f>
        <v>-1.0906138740088558</v>
      </c>
      <c r="M435" s="302">
        <f t="shared" ref="M435:M436" si="328">F440-F435</f>
        <v>0.37186395157129404</v>
      </c>
      <c r="N435" s="302">
        <f t="shared" ref="N435:N436" si="329">SUM(K435:M435)</f>
        <v>0.60690272923626942</v>
      </c>
    </row>
    <row r="436" spans="1:14" x14ac:dyDescent="0.2">
      <c r="A436" s="282" t="s">
        <v>363</v>
      </c>
      <c r="B436" s="302">
        <f>SUM(B434:B435)</f>
        <v>27.88060094306082</v>
      </c>
      <c r="C436" s="299" t="str">
        <f>CONCATENATE("(",ROUND((B436/$H436)*100,1),")")</f>
        <v>(51.4)</v>
      </c>
      <c r="D436" s="302">
        <f>SUM(D434:D435)</f>
        <v>21.30248230793039</v>
      </c>
      <c r="E436" s="299" t="str">
        <f>CONCATENATE("(",ROUND((D436/$H436)*100,1),")")</f>
        <v>(39.3)</v>
      </c>
      <c r="F436" s="302">
        <f>SUM(F434:F435)</f>
        <v>5.0279167490088374</v>
      </c>
      <c r="G436" s="299" t="str">
        <f>CONCATENATE("(",ROUND((F436/$H436)*100,1),")")</f>
        <v>(9.3)</v>
      </c>
      <c r="H436" s="302">
        <f>SUM(H434:H435)</f>
        <v>54.211000000000048</v>
      </c>
      <c r="I436" s="299" t="str">
        <f>CONCATENATE("(",ROUND((H436/$H436)*100,1),")")</f>
        <v>(100)</v>
      </c>
      <c r="K436" s="302">
        <f t="shared" si="326"/>
        <v>1.4622417627627229</v>
      </c>
      <c r="L436" s="302">
        <f t="shared" si="327"/>
        <v>-0.95759938167018532</v>
      </c>
      <c r="M436" s="302">
        <f t="shared" si="328"/>
        <v>0.30735761890743252</v>
      </c>
      <c r="N436" s="302">
        <f t="shared" si="329"/>
        <v>0.81199999999997008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7.3494149065777963</v>
      </c>
      <c r="C439" s="299" t="str">
        <f>CONCATENATE("(",ROUND((B439/$H441)*100,1),")")</f>
        <v>(13.4)</v>
      </c>
      <c r="D439" s="302">
        <f>'Ind T6'!W180</f>
        <v>3.2594984371507101</v>
      </c>
      <c r="E439" s="299" t="str">
        <f>CONCATENATE("(",ROUND((D439/$H441)*100,1),")")</f>
        <v>(5.9)</v>
      </c>
      <c r="F439" s="302">
        <f>'Ind T6'!X180</f>
        <v>0.87500724611777225</v>
      </c>
      <c r="G439" s="299" t="str">
        <f>CONCATENATE("(",ROUND((F439/$H441)*100,1),")")</f>
        <v>(1.6)</v>
      </c>
      <c r="H439" s="302">
        <f>SUM(B439,D439,F439)</f>
        <v>11.483920589846278</v>
      </c>
      <c r="I439" s="299" t="str">
        <f>CONCATENATE("(",ROUND((H439/$H441)*100,1),")")</f>
        <v>(20.9)</v>
      </c>
      <c r="K439" s="302">
        <f>B439-B429</f>
        <v>0.42264573494520796</v>
      </c>
      <c r="L439" s="302">
        <f>D439-D429</f>
        <v>0.2940111347466936</v>
      </c>
      <c r="M439" s="302">
        <f>F439-F429</f>
        <v>-6.2962954885535716E-2</v>
      </c>
      <c r="N439" s="302">
        <f>SUM(K439:M439)</f>
        <v>0.65369391480636585</v>
      </c>
    </row>
    <row r="440" spans="1:14" x14ac:dyDescent="0.2">
      <c r="A440" s="282" t="s">
        <v>365</v>
      </c>
      <c r="B440" s="302">
        <f>'Ind T6'!V179</f>
        <v>21.993427799245747</v>
      </c>
      <c r="C440" s="299" t="str">
        <f>CONCATENATE("(",ROUND((B440/$H441)*100,1),")")</f>
        <v>(40)</v>
      </c>
      <c r="D440" s="302">
        <f>'Ind T6'!W179</f>
        <v>17.085384489109494</v>
      </c>
      <c r="E440" s="299" t="str">
        <f>CONCATENATE("(",ROUND((D440/$H441)*100,1),")")</f>
        <v>(31.1)</v>
      </c>
      <c r="F440" s="302">
        <f>'Ind T6'!X179</f>
        <v>4.4602671217984975</v>
      </c>
      <c r="G440" s="299" t="str">
        <f>CONCATENATE("(",ROUND((F440/$H441)*100,1),")")</f>
        <v>(8.1)</v>
      </c>
      <c r="H440" s="302">
        <f t="shared" ref="H440" si="330">SUM(B440,D440,F440)</f>
        <v>43.539079410153732</v>
      </c>
      <c r="I440" s="299" t="str">
        <f>CONCATENATE("(",ROUND((H440/$H441)*100,1),")")</f>
        <v>(79.1)</v>
      </c>
      <c r="K440" s="302">
        <f t="shared" ref="K440:K441" si="331">B440-B430</f>
        <v>2.5917890142764115</v>
      </c>
      <c r="L440" s="302">
        <f t="shared" ref="L440:L441" si="332">D440-D430</f>
        <v>-1.0324997490989389</v>
      </c>
      <c r="M440" s="302">
        <f t="shared" ref="M440:M441" si="333">F440-F430</f>
        <v>0.71401682001613365</v>
      </c>
      <c r="N440" s="302">
        <f t="shared" ref="N440:N441" si="334">SUM(K440:M440)</f>
        <v>2.2733060851936062</v>
      </c>
    </row>
    <row r="441" spans="1:14" x14ac:dyDescent="0.2">
      <c r="A441" s="282" t="s">
        <v>363</v>
      </c>
      <c r="B441" s="302">
        <f>SUM(B439:B440)</f>
        <v>29.342842705823543</v>
      </c>
      <c r="C441" s="299" t="str">
        <f>CONCATENATE("(",ROUND((B441/$H441)*100,1),")")</f>
        <v>(53.3)</v>
      </c>
      <c r="D441" s="302">
        <f>SUM(D439:D440)</f>
        <v>20.344882926260205</v>
      </c>
      <c r="E441" s="299" t="str">
        <f>CONCATENATE("(",ROUND((D441/$H441)*100,1),")")</f>
        <v>(37)</v>
      </c>
      <c r="F441" s="302">
        <f>SUM(F439:F440)</f>
        <v>5.33527436791627</v>
      </c>
      <c r="G441" s="299" t="str">
        <f>CONCATENATE("(",ROUND((F441/$H441)*100,1),")")</f>
        <v>(9.7)</v>
      </c>
      <c r="H441" s="302">
        <f>SUM(H439:H440)</f>
        <v>55.02300000000001</v>
      </c>
      <c r="I441" s="299" t="str">
        <f>CONCATENATE("(",ROUND((H441/$H441)*100,1),")")</f>
        <v>(100)</v>
      </c>
      <c r="K441" s="302">
        <f t="shared" si="331"/>
        <v>3.0144347492216177</v>
      </c>
      <c r="L441" s="302">
        <f t="shared" si="332"/>
        <v>-0.73848861435224578</v>
      </c>
      <c r="M441" s="302">
        <f t="shared" si="333"/>
        <v>0.65105386513059837</v>
      </c>
      <c r="N441" s="302">
        <f t="shared" si="334"/>
        <v>2.9269999999999703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2.7903813234132242</v>
      </c>
      <c r="C450" s="299" t="str">
        <f>CONCATENATE("(",ROUND((B450/$H452)*100,1),")")</f>
        <v>(18.3)</v>
      </c>
      <c r="D450" s="302">
        <f>'Ind T6'!M189</f>
        <v>2.2354861292964885</v>
      </c>
      <c r="E450" s="299" t="str">
        <f>CONCATENATE("(",ROUND((D450/$H452)*100,1),")")</f>
        <v>(14.7)</v>
      </c>
      <c r="F450" s="302">
        <f>'Ind T6'!N189</f>
        <v>2.0718402111774989</v>
      </c>
      <c r="G450" s="299" t="str">
        <f>CONCATENATE("(",ROUND((F450/$H452)*100,1),")")</f>
        <v>(13.6)</v>
      </c>
      <c r="H450" s="302">
        <f>SUM(B450,D450,F450)</f>
        <v>7.0977076638872116</v>
      </c>
      <c r="I450" s="299" t="str">
        <f>CONCATENATE("(",ROUND((H450/$H452)*100,1),")")</f>
        <v>(46.6)</v>
      </c>
      <c r="K450" s="302">
        <f>B455-B450</f>
        <v>0.32821550859732307</v>
      </c>
      <c r="L450" s="302">
        <f>D455-D450</f>
        <v>0.32697965159428</v>
      </c>
      <c r="M450" s="302">
        <f>F455-F450</f>
        <v>0.2143362716335222</v>
      </c>
      <c r="N450" s="302">
        <f>SUM(K450:M450)</f>
        <v>0.86953143182512527</v>
      </c>
    </row>
    <row r="451" spans="1:14" x14ac:dyDescent="0.2">
      <c r="A451" s="282" t="s">
        <v>365</v>
      </c>
      <c r="B451" s="302">
        <f>'Ind T6'!L188</f>
        <v>2.0666877728741535</v>
      </c>
      <c r="C451" s="299" t="str">
        <f>CONCATENATE("(",ROUND((B451/$H452)*100,1),")")</f>
        <v>(13.6)</v>
      </c>
      <c r="D451" s="302">
        <f>'Ind T6'!M188</f>
        <v>3.4799119684068143</v>
      </c>
      <c r="E451" s="299" t="str">
        <f>CONCATENATE("(",ROUND((D451/$H452)*100,1),")")</f>
        <v>(22.8)</v>
      </c>
      <c r="F451" s="302">
        <f>'Ind T6'!N188</f>
        <v>2.593692594831837</v>
      </c>
      <c r="G451" s="299" t="str">
        <f>CONCATENATE("(",ROUND((F451/$H452)*100,1),")")</f>
        <v>(17)</v>
      </c>
      <c r="H451" s="302">
        <f t="shared" ref="H451" si="335">SUM(B451,D451,F451)</f>
        <v>8.1402923361128039</v>
      </c>
      <c r="I451" s="299" t="str">
        <f>CONCATENATE("(",ROUND((H451/$H452)*100,1),")")</f>
        <v>(53.4)</v>
      </c>
      <c r="K451" s="302">
        <f t="shared" ref="K451:K452" si="336">B456-B451</f>
        <v>0.13858441920535469</v>
      </c>
      <c r="L451" s="302">
        <f t="shared" ref="L451:L452" si="337">D456-D451</f>
        <v>0.39352418656528343</v>
      </c>
      <c r="M451" s="302">
        <f t="shared" ref="M451:M452" si="338">F456-F451</f>
        <v>0.10135996240420653</v>
      </c>
      <c r="N451" s="302">
        <f t="shared" ref="N451:N452" si="339">SUM(K451:M451)</f>
        <v>0.63346856817484465</v>
      </c>
    </row>
    <row r="452" spans="1:14" x14ac:dyDescent="0.2">
      <c r="A452" s="282" t="s">
        <v>363</v>
      </c>
      <c r="B452" s="302">
        <f>SUM(B450:B451)</f>
        <v>4.8570690962873773</v>
      </c>
      <c r="C452" s="299" t="str">
        <f>CONCATENATE("(",ROUND((B452/$H452)*100,1),")")</f>
        <v>(31.9)</v>
      </c>
      <c r="D452" s="302">
        <f>SUM(D450:D451)</f>
        <v>5.7153980977033028</v>
      </c>
      <c r="E452" s="299" t="str">
        <f>CONCATENATE("(",ROUND((D452/$H452)*100,1),")")</f>
        <v>(37.5)</v>
      </c>
      <c r="F452" s="302">
        <f>SUM(F450:F451)</f>
        <v>4.6655328060093364</v>
      </c>
      <c r="G452" s="299" t="str">
        <f>CONCATENATE("(",ROUND((F452/$H452)*100,1),")")</f>
        <v>(30.6)</v>
      </c>
      <c r="H452" s="302">
        <f>SUM(H450:H451)</f>
        <v>15.238000000000016</v>
      </c>
      <c r="I452" s="299" t="str">
        <f>CONCATENATE("(",ROUND((H452/$H452)*100,1),")")</f>
        <v>(100)</v>
      </c>
      <c r="K452" s="302">
        <f t="shared" si="336"/>
        <v>0.46679992780267821</v>
      </c>
      <c r="L452" s="302">
        <f t="shared" si="337"/>
        <v>0.72050383815956298</v>
      </c>
      <c r="M452" s="302">
        <f t="shared" si="338"/>
        <v>0.31569623403772873</v>
      </c>
      <c r="N452" s="302">
        <f t="shared" si="339"/>
        <v>1.5029999999999699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3.1185968320105473</v>
      </c>
      <c r="C455" s="299" t="str">
        <f>CONCATENATE("(",ROUND((B455/$H457)*100,1),")")</f>
        <v>(18.6)</v>
      </c>
      <c r="D455" s="302">
        <f>'Ind T6'!R189</f>
        <v>2.5624657808907685</v>
      </c>
      <c r="E455" s="299" t="str">
        <f>CONCATENATE("(",ROUND((D455/$H457)*100,1),")")</f>
        <v>(15.3)</v>
      </c>
      <c r="F455" s="302">
        <f>'Ind T6'!S189</f>
        <v>2.2861764828110211</v>
      </c>
      <c r="G455" s="299" t="str">
        <f>CONCATENATE("(",ROUND((F455/$H457)*100,1),")")</f>
        <v>(13.7)</v>
      </c>
      <c r="H455" s="302">
        <f>SUM(B455,D455,F455)</f>
        <v>7.9672390957123369</v>
      </c>
      <c r="I455" s="299" t="str">
        <f>CONCATENATE("(",ROUND((H455/$H457)*100,1),")")</f>
        <v>(47.6)</v>
      </c>
      <c r="K455" s="302">
        <f>B460-B455</f>
        <v>0.34247903165536009</v>
      </c>
      <c r="L455" s="302">
        <f>D460-D455</f>
        <v>0.38167196786189406</v>
      </c>
      <c r="M455" s="302">
        <f>F460-F455</f>
        <v>0.35974116908061582</v>
      </c>
      <c r="N455" s="302">
        <f>SUM(K455:M455)</f>
        <v>1.08389216859787</v>
      </c>
    </row>
    <row r="456" spans="1:14" x14ac:dyDescent="0.2">
      <c r="A456" s="282" t="s">
        <v>365</v>
      </c>
      <c r="B456" s="302">
        <f>'Ind T6'!Q188</f>
        <v>2.2052721920795082</v>
      </c>
      <c r="C456" s="299" t="str">
        <f>CONCATENATE("(",ROUND((B456/$H457)*100,1),")")</f>
        <v>(13.2)</v>
      </c>
      <c r="D456" s="302">
        <f>'Ind T6'!R188</f>
        <v>3.8734361549720977</v>
      </c>
      <c r="E456" s="299" t="str">
        <f>CONCATENATE("(",ROUND((D456/$H457)*100,1),")")</f>
        <v>(23.1)</v>
      </c>
      <c r="F456" s="302">
        <f>'Ind T6'!S188</f>
        <v>2.6950525572360435</v>
      </c>
      <c r="G456" s="299" t="str">
        <f>CONCATENATE("(",ROUND((F456/$H457)*100,1),")")</f>
        <v>(16.1)</v>
      </c>
      <c r="H456" s="302">
        <f t="shared" ref="H456" si="340">SUM(B456,D456,F456)</f>
        <v>8.7737609042876485</v>
      </c>
      <c r="I456" s="299" t="str">
        <f>CONCATENATE("(",ROUND((H456/$H457)*100,1),")")</f>
        <v>(52.4)</v>
      </c>
      <c r="K456" s="302">
        <f t="shared" ref="K456:K457" si="341">B461-B456</f>
        <v>7.5145418919884133E-2</v>
      </c>
      <c r="L456" s="302">
        <f t="shared" ref="L456:L457" si="342">D461-D456</f>
        <v>0.36345428567502447</v>
      </c>
      <c r="M456" s="302">
        <f t="shared" ref="M456:M457" si="343">F461-F456</f>
        <v>0.29750812680721905</v>
      </c>
      <c r="N456" s="302">
        <f t="shared" ref="N456:N457" si="344">SUM(K456:M456)</f>
        <v>0.73610783140212765</v>
      </c>
    </row>
    <row r="457" spans="1:14" x14ac:dyDescent="0.2">
      <c r="A457" s="282" t="s">
        <v>363</v>
      </c>
      <c r="B457" s="302">
        <f>SUM(B455:B456)</f>
        <v>5.3238690240900555</v>
      </c>
      <c r="C457" s="299" t="str">
        <f>CONCATENATE("(",ROUND((B457/$H457)*100,1),")")</f>
        <v>(31.8)</v>
      </c>
      <c r="D457" s="302">
        <f>SUM(D455:D456)</f>
        <v>6.4359019358628657</v>
      </c>
      <c r="E457" s="299" t="str">
        <f>CONCATENATE("(",ROUND((D457/$H457)*100,1),")")</f>
        <v>(38.4)</v>
      </c>
      <c r="F457" s="302">
        <f>SUM(F455:F456)</f>
        <v>4.9812290400470651</v>
      </c>
      <c r="G457" s="299" t="str">
        <f>CONCATENATE("(",ROUND((F457/$H457)*100,1),")")</f>
        <v>(29.8)</v>
      </c>
      <c r="H457" s="302">
        <f>SUM(H455:H456)</f>
        <v>16.740999999999985</v>
      </c>
      <c r="I457" s="299" t="str">
        <f>CONCATENATE("(",ROUND((H457/$H457)*100,1),")")</f>
        <v>(100)</v>
      </c>
      <c r="K457" s="302">
        <f t="shared" si="341"/>
        <v>0.41762445057524378</v>
      </c>
      <c r="L457" s="302">
        <f t="shared" si="342"/>
        <v>0.74512625353691853</v>
      </c>
      <c r="M457" s="302">
        <f t="shared" si="343"/>
        <v>0.65724929588783443</v>
      </c>
      <c r="N457" s="302">
        <f t="shared" si="344"/>
        <v>1.8199999999999967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3.4610758636659074</v>
      </c>
      <c r="C460" s="299" t="str">
        <f>CONCATENATE("(",ROUND((B460/$H462)*100,1),")")</f>
        <v>(18.6)</v>
      </c>
      <c r="D460" s="302">
        <f>'Ind T6'!W189</f>
        <v>2.9441377487526625</v>
      </c>
      <c r="E460" s="299" t="str">
        <f>CONCATENATE("(",ROUND((D460/$H462)*100,1),")")</f>
        <v>(15.9)</v>
      </c>
      <c r="F460" s="302">
        <f>'Ind T6'!X189</f>
        <v>2.645917651891637</v>
      </c>
      <c r="G460" s="299" t="str">
        <f>CONCATENATE("(",ROUND((F460/$H462)*100,1),")")</f>
        <v>(14.3)</v>
      </c>
      <c r="H460" s="302">
        <f>SUM(B460,D460,F460)</f>
        <v>9.0511312643102073</v>
      </c>
      <c r="I460" s="299" t="str">
        <f>CONCATENATE("(",ROUND((H460/$H462)*100,1),")")</f>
        <v>(48.8)</v>
      </c>
      <c r="K460" s="302">
        <f>B460-B450</f>
        <v>0.67069454025268316</v>
      </c>
      <c r="L460" s="302">
        <f>D460-D450</f>
        <v>0.70865161945617405</v>
      </c>
      <c r="M460" s="302">
        <f>F460-F450</f>
        <v>0.57407744071413802</v>
      </c>
      <c r="N460" s="302">
        <f>SUM(K460:M460)</f>
        <v>1.9534236004229952</v>
      </c>
    </row>
    <row r="461" spans="1:14" x14ac:dyDescent="0.2">
      <c r="A461" s="282" t="s">
        <v>365</v>
      </c>
      <c r="B461" s="302">
        <f>'Ind T6'!V188</f>
        <v>2.2804176109993923</v>
      </c>
      <c r="C461" s="299" t="str">
        <f>CONCATENATE("(",ROUND((B461/$H462)*100,1),")")</f>
        <v>(12.3)</v>
      </c>
      <c r="D461" s="302">
        <f>'Ind T6'!W188</f>
        <v>4.2368904406471222</v>
      </c>
      <c r="E461" s="299" t="str">
        <f>CONCATENATE("(",ROUND((D461/$H462)*100,1),")")</f>
        <v>(22.8)</v>
      </c>
      <c r="F461" s="302">
        <f>'Ind T6'!X188</f>
        <v>2.9925606840432626</v>
      </c>
      <c r="G461" s="299" t="str">
        <f>CONCATENATE("(",ROUND((F461/$H462)*100,1),")")</f>
        <v>(16.1)</v>
      </c>
      <c r="H461" s="302">
        <f t="shared" ref="H461" si="345">SUM(B461,D461,F461)</f>
        <v>9.5098687356897766</v>
      </c>
      <c r="I461" s="299" t="str">
        <f>CONCATENATE("(",ROUND((H461/$H462)*100,1),")")</f>
        <v>(51.2)</v>
      </c>
      <c r="K461" s="302">
        <f t="shared" ref="K461:K462" si="346">B461-B451</f>
        <v>0.21372983812523882</v>
      </c>
      <c r="L461" s="302">
        <f t="shared" ref="L461:L462" si="347">D461-D451</f>
        <v>0.7569784722403079</v>
      </c>
      <c r="M461" s="302">
        <f t="shared" ref="M461:M462" si="348">F461-F451</f>
        <v>0.39886808921142558</v>
      </c>
      <c r="N461" s="302">
        <f t="shared" ref="N461:N462" si="349">SUM(K461:M461)</f>
        <v>1.3695763995769723</v>
      </c>
    </row>
    <row r="462" spans="1:14" x14ac:dyDescent="0.2">
      <c r="A462" s="282" t="s">
        <v>363</v>
      </c>
      <c r="B462" s="302">
        <f>SUM(B460:B461)</f>
        <v>5.7414934746652992</v>
      </c>
      <c r="C462" s="299" t="str">
        <f>CONCATENATE("(",ROUND((B462/$H462)*100,1),")")</f>
        <v>(30.9)</v>
      </c>
      <c r="D462" s="302">
        <f>SUM(D460:D461)</f>
        <v>7.1810281893997843</v>
      </c>
      <c r="E462" s="299" t="str">
        <f>CONCATENATE("(",ROUND((D462/$H462)*100,1),")")</f>
        <v>(38.7)</v>
      </c>
      <c r="F462" s="302">
        <f>SUM(F460:F461)</f>
        <v>5.6384783359348996</v>
      </c>
      <c r="G462" s="299" t="str">
        <f>CONCATENATE("(",ROUND((F462/$H462)*100,1),")")</f>
        <v>(30.4)</v>
      </c>
      <c r="H462" s="302">
        <f>SUM(H460:H461)</f>
        <v>18.560999999999986</v>
      </c>
      <c r="I462" s="299" t="str">
        <f>CONCATENATE("(",ROUND((H462/$H462)*100,1),")")</f>
        <v>(100)</v>
      </c>
      <c r="K462" s="302">
        <f t="shared" si="346"/>
        <v>0.88442437837792198</v>
      </c>
      <c r="L462" s="302">
        <f t="shared" si="347"/>
        <v>1.4656300916964815</v>
      </c>
      <c r="M462" s="302">
        <f t="shared" si="348"/>
        <v>0.97294552992556316</v>
      </c>
      <c r="N462" s="302">
        <f t="shared" si="349"/>
        <v>3.3229999999999666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2.8112188117915813</v>
      </c>
      <c r="C471" s="299" t="str">
        <f>CONCATENATE("(",ROUND((B471/$H473)*100,1),")")</f>
        <v>(16.7)</v>
      </c>
      <c r="D471" s="302">
        <f>'Ind T6'!M198</f>
        <v>0.83264066100343426</v>
      </c>
      <c r="E471" s="299" t="str">
        <f>CONCATENATE("(",ROUND((D471/$H473)*100,1),")")</f>
        <v>(5)</v>
      </c>
      <c r="F471" s="302">
        <f>'Ind T6'!N198</f>
        <v>1.3278340719360426</v>
      </c>
      <c r="G471" s="299" t="str">
        <f>CONCATENATE("(",ROUND((F471/$H473)*100,1),")")</f>
        <v>(7.9)</v>
      </c>
      <c r="H471" s="302">
        <f>SUM(B471,D471,F471)</f>
        <v>4.9716935447310586</v>
      </c>
      <c r="I471" s="299" t="str">
        <f>CONCATENATE("(",ROUND((H471/$H473)*100,1),")")</f>
        <v>(29.6)</v>
      </c>
      <c r="K471" s="302">
        <f>B476-B471</f>
        <v>-2.7053706544956757E-2</v>
      </c>
      <c r="L471" s="302">
        <f>D476-D471</f>
        <v>-3.703845493469704E-2</v>
      </c>
      <c r="M471" s="302">
        <f>F476-F471</f>
        <v>-1.4481834914470415E-2</v>
      </c>
      <c r="N471" s="302">
        <f>SUM(K471:M471)</f>
        <v>-7.8573996394124213E-2</v>
      </c>
    </row>
    <row r="472" spans="1:14" x14ac:dyDescent="0.2">
      <c r="A472" s="282" t="s">
        <v>365</v>
      </c>
      <c r="B472" s="302">
        <f>'Ind T6'!L197</f>
        <v>3.3020212370119326</v>
      </c>
      <c r="C472" s="299" t="str">
        <f>CONCATENATE("(",ROUND((B472/$H473)*100,1),")")</f>
        <v>(19.6)</v>
      </c>
      <c r="D472" s="302">
        <f>'Ind T6'!M197</f>
        <v>4.2203958936363621</v>
      </c>
      <c r="E472" s="299" t="str">
        <f>CONCATENATE("(",ROUND((D472/$H473)*100,1),")")</f>
        <v>(25.1)</v>
      </c>
      <c r="F472" s="302">
        <f>'Ind T6'!N197</f>
        <v>4.3258893246206576</v>
      </c>
      <c r="G472" s="299" t="str">
        <f>CONCATENATE("(",ROUND((F472/$H473)*100,1),")")</f>
        <v>(25.7)</v>
      </c>
      <c r="H472" s="302">
        <f t="shared" ref="H472" si="350">SUM(B472,D472,F472)</f>
        <v>11.848306455268952</v>
      </c>
      <c r="I472" s="299" t="str">
        <f>CONCATENATE("(",ROUND((H472/$H473)*100,1),")")</f>
        <v>(70.4)</v>
      </c>
      <c r="K472" s="302">
        <f t="shared" ref="K472:K473" si="351">B477-B472</f>
        <v>-0.2346925648935807</v>
      </c>
      <c r="L472" s="302">
        <f t="shared" ref="L472:L473" si="352">D477-D472</f>
        <v>-0.23098750197837026</v>
      </c>
      <c r="M472" s="302">
        <f t="shared" ref="M472:M473" si="353">F477-F472</f>
        <v>-0.16474593673392146</v>
      </c>
      <c r="N472" s="302">
        <f t="shared" ref="N472:N473" si="354">SUM(K472:M472)</f>
        <v>-0.63042600360587242</v>
      </c>
    </row>
    <row r="473" spans="1:14" x14ac:dyDescent="0.2">
      <c r="A473" s="282" t="s">
        <v>363</v>
      </c>
      <c r="B473" s="302">
        <f>SUM(B471:B472)</f>
        <v>6.1132400488035135</v>
      </c>
      <c r="C473" s="299" t="str">
        <f>CONCATENATE("(",ROUND((B473/$H473)*100,1),")")</f>
        <v>(36.3)</v>
      </c>
      <c r="D473" s="302">
        <f>SUM(D471:D472)</f>
        <v>5.053036554639796</v>
      </c>
      <c r="E473" s="299" t="str">
        <f>CONCATENATE("(",ROUND((D473/$H473)*100,1),")")</f>
        <v>(30)</v>
      </c>
      <c r="F473" s="302">
        <f>SUM(F471:F472)</f>
        <v>5.6537233965566998</v>
      </c>
      <c r="G473" s="299" t="str">
        <f>CONCATENATE("(",ROUND((F473/$H473)*100,1),")")</f>
        <v>(33.6)</v>
      </c>
      <c r="H473" s="302">
        <f>SUM(H471:H472)</f>
        <v>16.820000000000011</v>
      </c>
      <c r="I473" s="299" t="str">
        <f>CONCATENATE("(",ROUND((H473/$H473)*100,1),")")</f>
        <v>(100)</v>
      </c>
      <c r="K473" s="302">
        <f t="shared" si="351"/>
        <v>-0.26174627143853701</v>
      </c>
      <c r="L473" s="302">
        <f t="shared" si="352"/>
        <v>-0.26802595691306674</v>
      </c>
      <c r="M473" s="302">
        <f t="shared" si="353"/>
        <v>-0.17922777164839143</v>
      </c>
      <c r="N473" s="302">
        <f t="shared" si="354"/>
        <v>-0.70899999999999519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2.7841651052466245</v>
      </c>
      <c r="C476" s="299" t="str">
        <f>CONCATENATE("(",ROUND((B476/$H478)*100,1),")")</f>
        <v>(17.3)</v>
      </c>
      <c r="D476" s="302">
        <f>'Ind T6'!R198</f>
        <v>0.79560220606873722</v>
      </c>
      <c r="E476" s="299" t="str">
        <f>CONCATENATE("(",ROUND((D476/$H478)*100,1),")")</f>
        <v>(4.9)</v>
      </c>
      <c r="F476" s="302">
        <f>'Ind T6'!S198</f>
        <v>1.3133522370215722</v>
      </c>
      <c r="G476" s="299" t="str">
        <f>CONCATENATE("(",ROUND((F476/$H478)*100,1),")")</f>
        <v>(8.2)</v>
      </c>
      <c r="H476" s="302">
        <f>SUM(B476,D476,F476)</f>
        <v>4.8931195483369336</v>
      </c>
      <c r="I476" s="299" t="str">
        <f>CONCATENATE("(",ROUND((H476/$H478)*100,1),")")</f>
        <v>(30.4)</v>
      </c>
      <c r="K476" s="302">
        <f>B481-B476</f>
        <v>0.13531484384437187</v>
      </c>
      <c r="L476" s="302">
        <f>D481-D476</f>
        <v>3.2146017757291867E-3</v>
      </c>
      <c r="M476" s="302">
        <f>F481-F476</f>
        <v>5.8031401278257455E-2</v>
      </c>
      <c r="N476" s="302">
        <f>SUM(K476:M476)</f>
        <v>0.19656084689835851</v>
      </c>
    </row>
    <row r="477" spans="1:14" x14ac:dyDescent="0.2">
      <c r="A477" s="282" t="s">
        <v>365</v>
      </c>
      <c r="B477" s="302">
        <f>'Ind T6'!Q197</f>
        <v>3.0673286721183519</v>
      </c>
      <c r="C477" s="299" t="str">
        <f>CONCATENATE("(",ROUND((B477/$H478)*100,1),")")</f>
        <v>(19)</v>
      </c>
      <c r="D477" s="302">
        <f>'Ind T6'!R197</f>
        <v>3.9894083916579919</v>
      </c>
      <c r="E477" s="299" t="str">
        <f>CONCATENATE("(",ROUND((D477/$H478)*100,1),")")</f>
        <v>(24.8)</v>
      </c>
      <c r="F477" s="302">
        <f>'Ind T6'!S197</f>
        <v>4.1611433878867361</v>
      </c>
      <c r="G477" s="299" t="str">
        <f>CONCATENATE("(",ROUND((F477/$H478)*100,1),")")</f>
        <v>(25.8)</v>
      </c>
      <c r="H477" s="302">
        <f t="shared" ref="H477" si="355">SUM(B477,D477,F477)</f>
        <v>11.217880451663081</v>
      </c>
      <c r="I477" s="299" t="str">
        <f>CONCATENATE("(",ROUND((H477/$H478)*100,1),")")</f>
        <v>(69.6)</v>
      </c>
      <c r="K477" s="302">
        <f t="shared" ref="K477:K478" si="356">B482-B477</f>
        <v>-0.13685277417871911</v>
      </c>
      <c r="L477" s="302">
        <f t="shared" ref="L477:L478" si="357">D482-D477</f>
        <v>-0.1248321942219186</v>
      </c>
      <c r="M477" s="302">
        <f t="shared" ref="M477:M478" si="358">F482-F477</f>
        <v>-6.1875878497739123E-2</v>
      </c>
      <c r="N477" s="302">
        <f t="shared" ref="N477:N478" si="359">SUM(K477:M477)</f>
        <v>-0.32356084689837683</v>
      </c>
    </row>
    <row r="478" spans="1:14" x14ac:dyDescent="0.2">
      <c r="A478" s="282" t="s">
        <v>363</v>
      </c>
      <c r="B478" s="302">
        <f>SUM(B476:B477)</f>
        <v>5.8514937773649764</v>
      </c>
      <c r="C478" s="299" t="str">
        <f>CONCATENATE("(",ROUND((B478/$H478)*100,1),")")</f>
        <v>(36.3)</v>
      </c>
      <c r="D478" s="302">
        <f>SUM(D476:D477)</f>
        <v>4.7850105977267292</v>
      </c>
      <c r="E478" s="299" t="str">
        <f>CONCATENATE("(",ROUND((D478/$H478)*100,1),")")</f>
        <v>(29.7)</v>
      </c>
      <c r="F478" s="302">
        <f>SUM(F476:F477)</f>
        <v>5.4744956249083083</v>
      </c>
      <c r="G478" s="299" t="str">
        <f>CONCATENATE("(",ROUND((F478/$H478)*100,1),")")</f>
        <v>(34)</v>
      </c>
      <c r="H478" s="302">
        <f>SUM(H476:H477)</f>
        <v>16.111000000000015</v>
      </c>
      <c r="I478" s="299" t="str">
        <f>CONCATENATE("(",ROUND((H478/$H478)*100,1),")")</f>
        <v>(100)</v>
      </c>
      <c r="K478" s="302">
        <f t="shared" si="356"/>
        <v>-1.5379303343472372E-3</v>
      </c>
      <c r="L478" s="302">
        <f t="shared" si="357"/>
        <v>-0.12161759244618953</v>
      </c>
      <c r="M478" s="302">
        <f t="shared" si="358"/>
        <v>-3.8444772194816679E-3</v>
      </c>
      <c r="N478" s="302">
        <f t="shared" si="359"/>
        <v>-0.12700000000001843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2.9194799490909964</v>
      </c>
      <c r="C481" s="299" t="str">
        <f>CONCATENATE("(",ROUND((B481/$H483)*100,1),")")</f>
        <v>(18.3)</v>
      </c>
      <c r="D481" s="302">
        <f>'Ind T6'!W198</f>
        <v>0.7988168078444664</v>
      </c>
      <c r="E481" s="299" t="str">
        <f>CONCATENATE("(",ROUND((D481/$H483)*100,1),")")</f>
        <v>(5)</v>
      </c>
      <c r="F481" s="302">
        <f>'Ind T6'!X198</f>
        <v>1.3713836382998297</v>
      </c>
      <c r="G481" s="299" t="str">
        <f>CONCATENATE("(",ROUND((F481/$H483)*100,1),")")</f>
        <v>(8.6)</v>
      </c>
      <c r="H481" s="302">
        <f>SUM(B481,D481,F481)</f>
        <v>5.0896803952352929</v>
      </c>
      <c r="I481" s="299" t="str">
        <f>CONCATENATE("(",ROUND((H481/$H483)*100,1),")")</f>
        <v>(31.8)</v>
      </c>
      <c r="K481" s="302">
        <f>B481-B471</f>
        <v>0.10826113729941511</v>
      </c>
      <c r="L481" s="302">
        <f>D481-D471</f>
        <v>-3.3823853158967854E-2</v>
      </c>
      <c r="M481" s="302">
        <f>F481-F471</f>
        <v>4.354956636378704E-2</v>
      </c>
      <c r="N481" s="302">
        <f>SUM(K481:M481)</f>
        <v>0.1179868505042343</v>
      </c>
    </row>
    <row r="482" spans="1:14" x14ac:dyDescent="0.2">
      <c r="A482" s="282" t="s">
        <v>365</v>
      </c>
      <c r="B482" s="302">
        <f>'Ind T6'!V197</f>
        <v>2.9304758979396328</v>
      </c>
      <c r="C482" s="299" t="str">
        <f>CONCATENATE("(",ROUND((B482/$H483)*100,1),")")</f>
        <v>(18.3)</v>
      </c>
      <c r="D482" s="302">
        <f>'Ind T6'!W197</f>
        <v>3.8645761974360733</v>
      </c>
      <c r="E482" s="299" t="str">
        <f>CONCATENATE("(",ROUND((D482/$H483)*100,1),")")</f>
        <v>(24.2)</v>
      </c>
      <c r="F482" s="302">
        <f>'Ind T6'!X197</f>
        <v>4.099267509388997</v>
      </c>
      <c r="G482" s="299" t="str">
        <f>CONCATENATE("(",ROUND((F482/$H483)*100,1),")")</f>
        <v>(25.6)</v>
      </c>
      <c r="H482" s="302">
        <f t="shared" ref="H482" si="360">SUM(B482,D482,F482)</f>
        <v>10.894319604764704</v>
      </c>
      <c r="I482" s="299" t="str">
        <f>CONCATENATE("(",ROUND((H482/$H483)*100,1),")")</f>
        <v>(68.2)</v>
      </c>
      <c r="K482" s="302">
        <f t="shared" ref="K482:K483" si="361">B482-B472</f>
        <v>-0.37154533907229981</v>
      </c>
      <c r="L482" s="302">
        <f t="shared" ref="L482:L483" si="362">D482-D472</f>
        <v>-0.35581969620028886</v>
      </c>
      <c r="M482" s="302">
        <f t="shared" ref="M482:M483" si="363">F482-F472</f>
        <v>-0.22662181523166058</v>
      </c>
      <c r="N482" s="302">
        <f t="shared" ref="N482:N483" si="364">SUM(K482:M482)</f>
        <v>-0.95398685050424925</v>
      </c>
    </row>
    <row r="483" spans="1:14" x14ac:dyDescent="0.2">
      <c r="A483" s="282" t="s">
        <v>363</v>
      </c>
      <c r="B483" s="302">
        <f>SUM(B481:B482)</f>
        <v>5.8499558470306292</v>
      </c>
      <c r="C483" s="299" t="str">
        <f>CONCATENATE("(",ROUND((B483/$H483)*100,1),")")</f>
        <v>(36.6)</v>
      </c>
      <c r="D483" s="302">
        <f>SUM(D481:D482)</f>
        <v>4.6633930052805397</v>
      </c>
      <c r="E483" s="299" t="str">
        <f>CONCATENATE("(",ROUND((D483/$H483)*100,1),")")</f>
        <v>(29.2)</v>
      </c>
      <c r="F483" s="302">
        <f>SUM(F481:F482)</f>
        <v>5.4706511476888267</v>
      </c>
      <c r="G483" s="299" t="str">
        <f>CONCATENATE("(",ROUND((F483/$H483)*100,1),")")</f>
        <v>(34.2)</v>
      </c>
      <c r="H483" s="302">
        <f>SUM(H481:H482)</f>
        <v>15.983999999999996</v>
      </c>
      <c r="I483" s="299" t="str">
        <f>CONCATENATE("(",ROUND((H483/$H483)*100,1),")")</f>
        <v>(100)</v>
      </c>
      <c r="K483" s="302">
        <f t="shared" si="361"/>
        <v>-0.26328420177288425</v>
      </c>
      <c r="L483" s="302">
        <f t="shared" si="362"/>
        <v>-0.38964354935925627</v>
      </c>
      <c r="M483" s="302">
        <f t="shared" si="363"/>
        <v>-0.1830722488678731</v>
      </c>
      <c r="N483" s="302">
        <f t="shared" si="364"/>
        <v>-0.83600000000001362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Thames Valley Berkshire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0.48531366682406035</v>
      </c>
      <c r="C8" s="300">
        <v>0.20320137294536714</v>
      </c>
      <c r="D8" s="300">
        <v>0.26859621049436788</v>
      </c>
      <c r="E8" s="300">
        <f>SUM(B8:D8)</f>
        <v>0.9571112502637954</v>
      </c>
      <c r="F8" s="300"/>
      <c r="G8" s="300">
        <v>0.13233239306881756</v>
      </c>
      <c r="H8" s="300">
        <v>0.34421029888691257</v>
      </c>
      <c r="I8" s="300">
        <v>0.18996637058987703</v>
      </c>
      <c r="J8" s="300">
        <f>SUM(G8:I8)</f>
        <v>0.66650906254560716</v>
      </c>
      <c r="K8" s="300"/>
      <c r="L8" s="300">
        <v>0.57907856631236776</v>
      </c>
      <c r="M8" s="300">
        <v>0.26640355096646567</v>
      </c>
      <c r="N8" s="300">
        <v>0.18097428878032609</v>
      </c>
      <c r="O8" s="300">
        <f>SUM(L8:N8)</f>
        <v>1.0264564060591594</v>
      </c>
      <c r="P8" s="300"/>
      <c r="Q8" s="300">
        <v>0.59479382183365215</v>
      </c>
      <c r="R8" s="300">
        <v>0.26528209564312022</v>
      </c>
      <c r="S8" s="300">
        <v>0.18863778574085624</v>
      </c>
      <c r="T8" s="300">
        <f>SUM(Q8:S8)</f>
        <v>1.0487137032176286</v>
      </c>
      <c r="U8" s="300"/>
      <c r="V8" s="300">
        <v>0.59724559969435276</v>
      </c>
      <c r="W8" s="300">
        <v>0.24773420217285577</v>
      </c>
      <c r="X8" s="300">
        <v>0.19524204097380962</v>
      </c>
      <c r="Y8" s="300">
        <f>SUM(V8:X8)</f>
        <v>1.0402218428410182</v>
      </c>
    </row>
    <row r="9" spans="1:25" x14ac:dyDescent="0.2">
      <c r="A9" s="260" t="s">
        <v>364</v>
      </c>
      <c r="B9" s="300">
        <v>1.0764553908924408</v>
      </c>
      <c r="C9" s="300">
        <v>9.8523620677345616E-2</v>
      </c>
      <c r="D9" s="300">
        <v>0.34790973816641535</v>
      </c>
      <c r="E9" s="300">
        <f t="shared" ref="E9:E10" si="0">SUM(B9:D9)</f>
        <v>1.5228887497362018</v>
      </c>
      <c r="F9" s="300"/>
      <c r="G9" s="300">
        <v>1.3533360940990113</v>
      </c>
      <c r="H9" s="300">
        <v>0.15504071139791284</v>
      </c>
      <c r="I9" s="300">
        <v>1.1441141319574732</v>
      </c>
      <c r="J9" s="300">
        <f t="shared" ref="J9:J10" si="1">SUM(G9:I9)</f>
        <v>2.6524909374543975</v>
      </c>
      <c r="K9" s="300"/>
      <c r="L9" s="300">
        <v>1.1673592151082679</v>
      </c>
      <c r="M9" s="300">
        <v>3.3936758084510714E-3</v>
      </c>
      <c r="N9" s="300">
        <v>0.3537907030241299</v>
      </c>
      <c r="O9" s="300">
        <f t="shared" ref="O9:O10" si="2">SUM(L9:N9)</f>
        <v>1.5245435939408489</v>
      </c>
      <c r="P9" s="300"/>
      <c r="Q9" s="300">
        <v>1.2393117014677029</v>
      </c>
      <c r="R9" s="300">
        <v>3.4630421351550542E-3</v>
      </c>
      <c r="S9" s="300">
        <v>0.35251155317950883</v>
      </c>
      <c r="T9" s="300">
        <f t="shared" ref="T9:T10" si="3">SUM(Q9:S9)</f>
        <v>1.5952862967823669</v>
      </c>
      <c r="U9" s="300"/>
      <c r="V9" s="300">
        <v>1.3503313936795731</v>
      </c>
      <c r="W9" s="300">
        <v>3.5343849187338436E-3</v>
      </c>
      <c r="X9" s="300">
        <v>0.3279123785606734</v>
      </c>
      <c r="Y9" s="300">
        <f t="shared" ref="Y9:Y10" si="4">SUM(V9:X9)</f>
        <v>1.6817781571589805</v>
      </c>
    </row>
    <row r="10" spans="1:25" x14ac:dyDescent="0.2">
      <c r="A10" s="264" t="s">
        <v>363</v>
      </c>
      <c r="B10" s="301">
        <f>SUM(B8:B9)</f>
        <v>1.5617690577165011</v>
      </c>
      <c r="C10" s="301">
        <f t="shared" ref="C10:D10" si="5">SUM(C8:C9)</f>
        <v>0.30172499362271277</v>
      </c>
      <c r="D10" s="301">
        <f t="shared" si="5"/>
        <v>0.61650594866078323</v>
      </c>
      <c r="E10" s="301">
        <f t="shared" si="0"/>
        <v>2.4799999999999973</v>
      </c>
      <c r="F10" s="301"/>
      <c r="G10" s="301">
        <f>SUM(G8:G9)</f>
        <v>1.485668487167829</v>
      </c>
      <c r="H10" s="301">
        <f t="shared" ref="H10" si="6">SUM(H8:H9)</f>
        <v>0.49925101028482544</v>
      </c>
      <c r="I10" s="301">
        <f t="shared" ref="I10" si="7">SUM(I8:I9)</f>
        <v>1.3340805025473503</v>
      </c>
      <c r="J10" s="301">
        <f t="shared" si="1"/>
        <v>3.3190000000000044</v>
      </c>
      <c r="K10" s="301"/>
      <c r="L10" s="301">
        <f>SUM(L8:L9)</f>
        <v>1.7464377814206355</v>
      </c>
      <c r="M10" s="301">
        <f t="shared" ref="M10" si="8">SUM(M8:M9)</f>
        <v>0.26979722677491674</v>
      </c>
      <c r="N10" s="301">
        <f t="shared" ref="N10" si="9">SUM(N8:N9)</f>
        <v>0.53476499180445602</v>
      </c>
      <c r="O10" s="301">
        <f t="shared" si="2"/>
        <v>2.5510000000000081</v>
      </c>
      <c r="P10" s="301"/>
      <c r="Q10" s="301">
        <f>SUM(Q8:Q9)</f>
        <v>1.834105523301355</v>
      </c>
      <c r="R10" s="301">
        <f t="shared" ref="R10" si="10">SUM(R8:R9)</f>
        <v>0.2687451377782753</v>
      </c>
      <c r="S10" s="301">
        <f t="shared" ref="S10" si="11">SUM(S8:S9)</f>
        <v>0.5411493389203651</v>
      </c>
      <c r="T10" s="301">
        <f t="shared" si="3"/>
        <v>2.6439999999999952</v>
      </c>
      <c r="U10" s="301"/>
      <c r="V10" s="301">
        <f>SUM(V8:V9)</f>
        <v>1.947576993373926</v>
      </c>
      <c r="W10" s="301">
        <f t="shared" ref="W10" si="12">SUM(W8:W9)</f>
        <v>0.25126858709158961</v>
      </c>
      <c r="X10" s="301">
        <f t="shared" ref="X10" si="13">SUM(X8:X9)</f>
        <v>0.52315441953448305</v>
      </c>
      <c r="Y10" s="301">
        <f t="shared" si="4"/>
        <v>2.7219999999999986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0.10649956280895864</v>
      </c>
      <c r="C17" s="300">
        <v>3.1189157680150306E-2</v>
      </c>
      <c r="D17" s="300">
        <v>3.8035558146633355E-4</v>
      </c>
      <c r="E17" s="300">
        <f>SUM(B17:D17)</f>
        <v>0.13806907607057531</v>
      </c>
      <c r="F17" s="300"/>
      <c r="G17" s="300">
        <v>2.5447091980123293E-2</v>
      </c>
      <c r="H17" s="300">
        <v>7.3405073021175484E-3</v>
      </c>
      <c r="I17" s="300">
        <v>0.12028644632397224</v>
      </c>
      <c r="J17" s="300">
        <f>SUM(G17:I17)</f>
        <v>0.15307404560621307</v>
      </c>
      <c r="K17" s="300"/>
      <c r="L17" s="300">
        <v>2.9502970296815156E-2</v>
      </c>
      <c r="M17" s="300">
        <v>7.1141914191965522E-3</v>
      </c>
      <c r="N17" s="300">
        <v>0</v>
      </c>
      <c r="O17" s="300">
        <f>SUM(L17:N17)</f>
        <v>3.661716171601171E-2</v>
      </c>
      <c r="P17" s="300"/>
      <c r="Q17" s="300">
        <v>2.5090741424101795E-2</v>
      </c>
      <c r="R17" s="300">
        <v>6.1977130211059639E-3</v>
      </c>
      <c r="S17" s="300">
        <v>0</v>
      </c>
      <c r="T17" s="300">
        <f>SUM(Q17:S17)</f>
        <v>3.128845444520776E-2</v>
      </c>
      <c r="U17" s="300"/>
      <c r="V17" s="300">
        <v>2.1155940593999795E-2</v>
      </c>
      <c r="W17" s="300">
        <v>5.6225247524868405E-3</v>
      </c>
      <c r="X17" s="300">
        <v>0</v>
      </c>
      <c r="Y17" s="300">
        <f>SUM(V17:X17)</f>
        <v>2.6778465346486636E-2</v>
      </c>
    </row>
    <row r="18" spans="1:25" x14ac:dyDescent="0.2">
      <c r="A18" s="260" t="s">
        <v>364</v>
      </c>
      <c r="B18" s="300">
        <v>0.79874672107227596</v>
      </c>
      <c r="C18" s="300">
        <v>0.10535849606576667</v>
      </c>
      <c r="D18" s="300">
        <v>0.26282570679138012</v>
      </c>
      <c r="E18" s="300">
        <f t="shared" ref="E18:E19" si="14">SUM(B18:D18)</f>
        <v>1.1669309239294228</v>
      </c>
      <c r="F18" s="300"/>
      <c r="G18" s="300">
        <v>0.16491673071946761</v>
      </c>
      <c r="H18" s="300">
        <v>1.6638483218022564E-3</v>
      </c>
      <c r="I18" s="300">
        <v>6.2345375352516226E-2</v>
      </c>
      <c r="J18" s="300">
        <f t="shared" ref="J18:J19" si="15">SUM(G18:I18)</f>
        <v>0.22892595439378607</v>
      </c>
      <c r="K18" s="300"/>
      <c r="L18" s="300">
        <v>0.17168217821798204</v>
      </c>
      <c r="M18" s="300">
        <v>1.2554455445599019E-3</v>
      </c>
      <c r="N18" s="300">
        <v>0.10744521452144627</v>
      </c>
      <c r="O18" s="300">
        <f t="shared" ref="O18:O19" si="16">SUM(L18:N18)</f>
        <v>0.28038283828398819</v>
      </c>
      <c r="P18" s="300"/>
      <c r="Q18" s="300">
        <v>0.14674585024018508</v>
      </c>
      <c r="R18" s="300">
        <v>1.0995942456666497E-3</v>
      </c>
      <c r="S18" s="300">
        <v>9.1866101068939957E-2</v>
      </c>
      <c r="T18" s="300">
        <f t="shared" ref="T18:T19" si="17">SUM(Q18:S18)</f>
        <v>0.23971154555479168</v>
      </c>
      <c r="U18" s="300"/>
      <c r="V18" s="300">
        <v>0.12788861386174921</v>
      </c>
      <c r="W18" s="300">
        <v>1.0482673267336907E-3</v>
      </c>
      <c r="X18" s="300">
        <v>7.5284653465030466E-2</v>
      </c>
      <c r="Y18" s="300">
        <f t="shared" ref="Y18:Y19" si="18">SUM(V18:X18)</f>
        <v>0.20422153465351336</v>
      </c>
    </row>
    <row r="19" spans="1:25" x14ac:dyDescent="0.2">
      <c r="A19" s="264" t="s">
        <v>363</v>
      </c>
      <c r="B19" s="301">
        <f>SUM(B17:B18)</f>
        <v>0.90524628388123463</v>
      </c>
      <c r="C19" s="301">
        <f t="shared" ref="C19" si="19">SUM(C17:C18)</f>
        <v>0.13654765374591699</v>
      </c>
      <c r="D19" s="301">
        <f t="shared" ref="D19" si="20">SUM(D17:D18)</f>
        <v>0.26320606237284644</v>
      </c>
      <c r="E19" s="301">
        <f t="shared" si="14"/>
        <v>1.3049999999999982</v>
      </c>
      <c r="F19" s="301"/>
      <c r="G19" s="301">
        <f>SUM(G17:G18)</f>
        <v>0.1903638226995909</v>
      </c>
      <c r="H19" s="301">
        <f t="shared" ref="H19" si="21">SUM(H17:H18)</f>
        <v>9.0043556239198051E-3</v>
      </c>
      <c r="I19" s="301">
        <f t="shared" ref="I19" si="22">SUM(I17:I18)</f>
        <v>0.18263182167648848</v>
      </c>
      <c r="J19" s="301">
        <f t="shared" si="15"/>
        <v>0.38199999999999917</v>
      </c>
      <c r="K19" s="301"/>
      <c r="L19" s="301">
        <f>SUM(L17:L18)</f>
        <v>0.20118514851479719</v>
      </c>
      <c r="M19" s="301">
        <f t="shared" ref="M19" si="23">SUM(M17:M18)</f>
        <v>8.3696369637564546E-3</v>
      </c>
      <c r="N19" s="301">
        <f t="shared" ref="N19" si="24">SUM(N17:N18)</f>
        <v>0.10744521452144627</v>
      </c>
      <c r="O19" s="301">
        <f t="shared" si="16"/>
        <v>0.31699999999999989</v>
      </c>
      <c r="P19" s="301"/>
      <c r="Q19" s="301">
        <f>SUM(Q17:Q18)</f>
        <v>0.17183659166428689</v>
      </c>
      <c r="R19" s="301">
        <f t="shared" ref="R19" si="25">SUM(R17:R18)</f>
        <v>7.2973072667726138E-3</v>
      </c>
      <c r="S19" s="301">
        <f t="shared" ref="S19" si="26">SUM(S17:S18)</f>
        <v>9.1866101068939957E-2</v>
      </c>
      <c r="T19" s="301">
        <f t="shared" si="17"/>
        <v>0.27099999999999946</v>
      </c>
      <c r="U19" s="301"/>
      <c r="V19" s="301">
        <f>SUM(V17:V18)</f>
        <v>0.14904455445574902</v>
      </c>
      <c r="W19" s="301">
        <f t="shared" ref="W19" si="27">SUM(W17:W18)</f>
        <v>6.6707920792205312E-3</v>
      </c>
      <c r="X19" s="301">
        <f t="shared" ref="X19" si="28">SUM(X17:X18)</f>
        <v>7.5284653465030466E-2</v>
      </c>
      <c r="Y19" s="301">
        <f t="shared" si="18"/>
        <v>0.23100000000000001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0.91340340525604014</v>
      </c>
      <c r="C26" s="300">
        <v>0.30553545833094392</v>
      </c>
      <c r="D26" s="300">
        <v>0.17616333399566333</v>
      </c>
      <c r="E26" s="300">
        <f>SUM(B26:D26)</f>
        <v>1.3951021975826474</v>
      </c>
      <c r="F26" s="300"/>
      <c r="G26" s="300">
        <v>0.94765908664355381</v>
      </c>
      <c r="H26" s="300">
        <v>0.34918996819288894</v>
      </c>
      <c r="I26" s="300">
        <v>0.1438361719402329</v>
      </c>
      <c r="J26" s="300">
        <f>SUM(G26:I26)</f>
        <v>1.4406852267766759</v>
      </c>
      <c r="K26" s="300"/>
      <c r="L26" s="300">
        <v>0.8559961164974117</v>
      </c>
      <c r="M26" s="300">
        <v>0.46795339807052433</v>
      </c>
      <c r="N26" s="300">
        <v>0.11112233009504068</v>
      </c>
      <c r="O26" s="300">
        <f>SUM(L26:N26)</f>
        <v>1.4350718446629767</v>
      </c>
      <c r="P26" s="300"/>
      <c r="Q26" s="300">
        <v>0.96454304598583895</v>
      </c>
      <c r="R26" s="300">
        <v>0.50724972937970592</v>
      </c>
      <c r="S26" s="300">
        <v>0.12406757449542312</v>
      </c>
      <c r="T26" s="300">
        <f>SUM(Q26:S26)</f>
        <v>1.595860349860968</v>
      </c>
      <c r="U26" s="300"/>
      <c r="V26" s="300">
        <v>1.1250502041468475</v>
      </c>
      <c r="W26" s="300">
        <v>0.54979484347652696</v>
      </c>
      <c r="X26" s="300">
        <v>0.14101209521982483</v>
      </c>
      <c r="Y26" s="300">
        <f>SUM(V26:X26)</f>
        <v>1.8158571428431993</v>
      </c>
    </row>
    <row r="27" spans="1:25" x14ac:dyDescent="0.2">
      <c r="A27" s="260" t="s">
        <v>364</v>
      </c>
      <c r="B27" s="300">
        <v>1.8967151059222955</v>
      </c>
      <c r="C27" s="300">
        <v>0.1201809938625874</v>
      </c>
      <c r="D27" s="300">
        <v>0.10500170263246632</v>
      </c>
      <c r="E27" s="300">
        <f t="shared" ref="E27:E28" si="29">SUM(B27:D27)</f>
        <v>2.1218978024173492</v>
      </c>
      <c r="F27" s="300"/>
      <c r="G27" s="300">
        <v>1.9087060016224267</v>
      </c>
      <c r="H27" s="300">
        <v>0.1615390854072597</v>
      </c>
      <c r="I27" s="300">
        <v>3.6069686193633481E-2</v>
      </c>
      <c r="J27" s="300">
        <f t="shared" ref="J27:J28" si="30">SUM(G27:I27)</f>
        <v>2.1063147732233198</v>
      </c>
      <c r="K27" s="300"/>
      <c r="L27" s="300">
        <v>1.8805572815523455</v>
      </c>
      <c r="M27" s="300">
        <v>0.14609708737723295</v>
      </c>
      <c r="N27" s="300">
        <v>7.2273786407452842E-2</v>
      </c>
      <c r="O27" s="300">
        <f t="shared" ref="O27:O28" si="31">SUM(L27:N27)</f>
        <v>2.0989281553370316</v>
      </c>
      <c r="P27" s="300"/>
      <c r="Q27" s="300">
        <v>2.0203251666383846</v>
      </c>
      <c r="R27" s="300">
        <v>0.15865278331388213</v>
      </c>
      <c r="S27" s="300">
        <v>7.9161700186760622E-2</v>
      </c>
      <c r="T27" s="300">
        <f t="shared" ref="T27:T28" si="32">SUM(Q27:S27)</f>
        <v>2.2581396501390274</v>
      </c>
      <c r="U27" s="300"/>
      <c r="V27" s="300">
        <v>2.1582684574265363</v>
      </c>
      <c r="W27" s="300">
        <v>0.1733273670402439</v>
      </c>
      <c r="X27" s="300">
        <v>8.9547032690025771E-2</v>
      </c>
      <c r="Y27" s="300">
        <f t="shared" ref="Y27:Y28" si="33">SUM(V27:X27)</f>
        <v>2.4211428571568061</v>
      </c>
    </row>
    <row r="28" spans="1:25" x14ac:dyDescent="0.2">
      <c r="A28" s="264" t="s">
        <v>363</v>
      </c>
      <c r="B28" s="301">
        <f>SUM(B26:B27)</f>
        <v>2.8101185111783358</v>
      </c>
      <c r="C28" s="301">
        <f t="shared" ref="C28" si="34">SUM(C26:C27)</f>
        <v>0.42571645219353133</v>
      </c>
      <c r="D28" s="301">
        <f t="shared" ref="D28" si="35">SUM(D26:D27)</f>
        <v>0.28116503662812964</v>
      </c>
      <c r="E28" s="301">
        <f t="shared" si="29"/>
        <v>3.5169999999999968</v>
      </c>
      <c r="F28" s="301"/>
      <c r="G28" s="301">
        <f>SUM(G26:G27)</f>
        <v>2.8563650882659806</v>
      </c>
      <c r="H28" s="301">
        <f t="shared" ref="H28" si="36">SUM(H26:H27)</f>
        <v>0.51072905360014864</v>
      </c>
      <c r="I28" s="301">
        <f t="shared" ref="I28" si="37">SUM(I26:I27)</f>
        <v>0.17990585813386639</v>
      </c>
      <c r="J28" s="301">
        <f t="shared" si="30"/>
        <v>3.5469999999999957</v>
      </c>
      <c r="K28" s="301"/>
      <c r="L28" s="301">
        <f>SUM(L26:L27)</f>
        <v>2.7365533980497574</v>
      </c>
      <c r="M28" s="301">
        <f t="shared" ref="M28" si="38">SUM(M26:M27)</f>
        <v>0.61405048544775731</v>
      </c>
      <c r="N28" s="301">
        <f t="shared" ref="N28" si="39">SUM(N26:N27)</f>
        <v>0.18339611650249352</v>
      </c>
      <c r="O28" s="301">
        <f t="shared" si="31"/>
        <v>3.5340000000000082</v>
      </c>
      <c r="P28" s="301"/>
      <c r="Q28" s="301">
        <f>SUM(Q26:Q27)</f>
        <v>2.9848682126242236</v>
      </c>
      <c r="R28" s="301">
        <f t="shared" ref="R28" si="40">SUM(R26:R27)</f>
        <v>0.66590251269358802</v>
      </c>
      <c r="S28" s="301">
        <f t="shared" ref="S28" si="41">SUM(S26:S27)</f>
        <v>0.20322927468218374</v>
      </c>
      <c r="T28" s="301">
        <f t="shared" si="32"/>
        <v>3.8539999999999952</v>
      </c>
      <c r="U28" s="301"/>
      <c r="V28" s="301">
        <f>SUM(V26:V27)</f>
        <v>3.283318661573384</v>
      </c>
      <c r="W28" s="301">
        <f t="shared" ref="W28" si="42">SUM(W26:W27)</f>
        <v>0.72312221051677084</v>
      </c>
      <c r="X28" s="301">
        <f t="shared" ref="X28" si="43">SUM(X26:X27)</f>
        <v>0.23055912790985061</v>
      </c>
      <c r="Y28" s="301">
        <f t="shared" si="33"/>
        <v>4.2370000000000054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0.78380766102689292</v>
      </c>
      <c r="C35" s="300">
        <v>0.20617368617474868</v>
      </c>
      <c r="D35" s="300">
        <v>8.6384356047385383E-2</v>
      </c>
      <c r="E35" s="300">
        <f>SUM(B35:D35)</f>
        <v>1.076365703249027</v>
      </c>
      <c r="F35" s="300"/>
      <c r="G35" s="300">
        <v>0.91872059662832861</v>
      </c>
      <c r="H35" s="300">
        <v>0.23688457252873316</v>
      </c>
      <c r="I35" s="300">
        <v>0.14291383301115851</v>
      </c>
      <c r="J35" s="300">
        <f>SUM(G35:I35)</f>
        <v>1.2985190021682202</v>
      </c>
      <c r="K35" s="300"/>
      <c r="L35" s="300">
        <v>0.91390987704462667</v>
      </c>
      <c r="M35" s="300">
        <v>0.30419609977570861</v>
      </c>
      <c r="N35" s="300">
        <v>0.13013653744229403</v>
      </c>
      <c r="O35" s="300">
        <f>SUM(L35:N35)</f>
        <v>1.3482425142626293</v>
      </c>
      <c r="P35" s="300"/>
      <c r="Q35" s="300">
        <v>0.85086641930050655</v>
      </c>
      <c r="R35" s="300">
        <v>0.29764390847993616</v>
      </c>
      <c r="S35" s="300">
        <v>0.12882499999901981</v>
      </c>
      <c r="T35" s="300">
        <f>SUM(Q35:S35)</f>
        <v>1.2773353277794626</v>
      </c>
      <c r="U35" s="300"/>
      <c r="V35" s="300">
        <v>0.61129383640574775</v>
      </c>
      <c r="W35" s="300">
        <v>0.22564118092326169</v>
      </c>
      <c r="X35" s="300">
        <v>0.10578883620799487</v>
      </c>
      <c r="Y35" s="300">
        <f>SUM(V35:X35)</f>
        <v>0.94272385353700427</v>
      </c>
    </row>
    <row r="36" spans="1:25" x14ac:dyDescent="0.2">
      <c r="A36" s="260" t="s">
        <v>364</v>
      </c>
      <c r="B36" s="300">
        <v>3.0652464676566193</v>
      </c>
      <c r="C36" s="300">
        <v>0.10391818859496792</v>
      </c>
      <c r="D36" s="300">
        <v>0.21546964049938253</v>
      </c>
      <c r="E36" s="300">
        <f t="shared" ref="E36:E37" si="44">SUM(B36:D36)</f>
        <v>3.3846342967509697</v>
      </c>
      <c r="F36" s="300"/>
      <c r="G36" s="300">
        <v>3.7732384272493551</v>
      </c>
      <c r="H36" s="300">
        <v>0.11495753800431126</v>
      </c>
      <c r="I36" s="300">
        <v>0.29428503257811228</v>
      </c>
      <c r="J36" s="300">
        <f t="shared" ref="J36:J37" si="45">SUM(G36:I36)</f>
        <v>4.182480997831779</v>
      </c>
      <c r="K36" s="300"/>
      <c r="L36" s="300">
        <v>3.6312291899540585</v>
      </c>
      <c r="M36" s="300">
        <v>0.11839781751855984</v>
      </c>
      <c r="N36" s="300">
        <v>0.18813047826475732</v>
      </c>
      <c r="O36" s="300">
        <f t="shared" ref="O36:O37" si="46">SUM(L36:N36)</f>
        <v>3.9377574857373756</v>
      </c>
      <c r="P36" s="300"/>
      <c r="Q36" s="300">
        <v>3.5637599876199797</v>
      </c>
      <c r="R36" s="300">
        <v>0.11838834260873016</v>
      </c>
      <c r="S36" s="300">
        <v>0.19351634199182541</v>
      </c>
      <c r="T36" s="300">
        <f t="shared" ref="T36:T37" si="47">SUM(Q36:S36)</f>
        <v>3.8756646722205352</v>
      </c>
      <c r="U36" s="300"/>
      <c r="V36" s="300">
        <v>2.7249610343075585</v>
      </c>
      <c r="W36" s="300">
        <v>9.4928682416557233E-2</v>
      </c>
      <c r="X36" s="300">
        <v>0.15938642973889258</v>
      </c>
      <c r="Y36" s="300">
        <f t="shared" ref="Y36:Y37" si="48">SUM(V36:X36)</f>
        <v>2.9792761464630084</v>
      </c>
    </row>
    <row r="37" spans="1:25" x14ac:dyDescent="0.2">
      <c r="A37" s="264" t="s">
        <v>363</v>
      </c>
      <c r="B37" s="301">
        <f>SUM(B35:B36)</f>
        <v>3.8490541286835125</v>
      </c>
      <c r="C37" s="301">
        <f t="shared" ref="C37" si="49">SUM(C35:C36)</f>
        <v>0.31009187476971661</v>
      </c>
      <c r="D37" s="301">
        <f t="shared" ref="D37" si="50">SUM(D35:D36)</f>
        <v>0.30185399654676792</v>
      </c>
      <c r="E37" s="301">
        <f t="shared" si="44"/>
        <v>4.4609999999999976</v>
      </c>
      <c r="F37" s="301"/>
      <c r="G37" s="301">
        <f>SUM(G35:G36)</f>
        <v>4.6919590238776836</v>
      </c>
      <c r="H37" s="301">
        <f t="shared" ref="H37" si="51">SUM(H35:H36)</f>
        <v>0.35184211053304443</v>
      </c>
      <c r="I37" s="301">
        <f t="shared" ref="I37" si="52">SUM(I35:I36)</f>
        <v>0.43719886558927079</v>
      </c>
      <c r="J37" s="301">
        <f t="shared" si="45"/>
        <v>5.480999999999999</v>
      </c>
      <c r="K37" s="301"/>
      <c r="L37" s="301">
        <f>SUM(L35:L36)</f>
        <v>4.5451390669986855</v>
      </c>
      <c r="M37" s="301">
        <f t="shared" ref="M37" si="53">SUM(M35:M36)</f>
        <v>0.42259391729426843</v>
      </c>
      <c r="N37" s="301">
        <f t="shared" ref="N37" si="54">SUM(N35:N36)</f>
        <v>0.31826701570705135</v>
      </c>
      <c r="O37" s="301">
        <f t="shared" si="46"/>
        <v>5.2860000000000049</v>
      </c>
      <c r="P37" s="301"/>
      <c r="Q37" s="301">
        <f>SUM(Q35:Q36)</f>
        <v>4.4146264069204859</v>
      </c>
      <c r="R37" s="301">
        <f t="shared" ref="R37" si="55">SUM(R35:R36)</f>
        <v>0.41603225108866632</v>
      </c>
      <c r="S37" s="301">
        <f t="shared" ref="S37" si="56">SUM(S35:S36)</f>
        <v>0.32234134199084519</v>
      </c>
      <c r="T37" s="301">
        <f t="shared" si="47"/>
        <v>5.1529999999999978</v>
      </c>
      <c r="U37" s="301"/>
      <c r="V37" s="301">
        <f>SUM(V35:V36)</f>
        <v>3.3362548707133062</v>
      </c>
      <c r="W37" s="301">
        <f t="shared" ref="W37" si="57">SUM(W35:W36)</f>
        <v>0.32056986333981891</v>
      </c>
      <c r="X37" s="301">
        <f t="shared" ref="X37" si="58">SUM(X35:X36)</f>
        <v>0.26517526594688745</v>
      </c>
      <c r="Y37" s="301">
        <f t="shared" si="48"/>
        <v>3.9220000000000126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2.9872407502788514</v>
      </c>
      <c r="C44" s="300">
        <v>0.98294972234736322</v>
      </c>
      <c r="D44" s="300">
        <v>0.74999209870313166</v>
      </c>
      <c r="E44" s="300">
        <f>SUM(B44:D44)</f>
        <v>4.7201825713293459</v>
      </c>
      <c r="F44" s="300"/>
      <c r="G44" s="300">
        <v>3.3829394298781206</v>
      </c>
      <c r="H44" s="300">
        <v>0.95302296122766328</v>
      </c>
      <c r="I44" s="300">
        <v>0.73156195566914828</v>
      </c>
      <c r="J44" s="300">
        <f>SUM(G44:I44)</f>
        <v>5.067524346774932</v>
      </c>
      <c r="K44" s="300"/>
      <c r="L44" s="300">
        <v>3.0652755992173488</v>
      </c>
      <c r="M44" s="300">
        <v>1.2350110366703388</v>
      </c>
      <c r="N44" s="300">
        <v>0.61052949324362782</v>
      </c>
      <c r="O44" s="300">
        <f>SUM(L44:N44)</f>
        <v>4.910816129131315</v>
      </c>
      <c r="P44" s="300"/>
      <c r="Q44" s="300">
        <v>2.9276800630987951</v>
      </c>
      <c r="R44" s="300">
        <v>1.1817113603363061</v>
      </c>
      <c r="S44" s="300">
        <v>0.56270491030672987</v>
      </c>
      <c r="T44" s="300">
        <f>SUM(Q44:S44)</f>
        <v>4.6720963337418304</v>
      </c>
      <c r="U44" s="300"/>
      <c r="V44" s="300">
        <v>2.6729129490478574</v>
      </c>
      <c r="W44" s="300">
        <v>1.0790755852494724</v>
      </c>
      <c r="X44" s="300">
        <v>0.50348584732407486</v>
      </c>
      <c r="Y44" s="300">
        <f>SUM(V44:X44)</f>
        <v>4.2554743816214042</v>
      </c>
    </row>
    <row r="45" spans="1:25" x14ac:dyDescent="0.2">
      <c r="A45" s="260" t="s">
        <v>364</v>
      </c>
      <c r="B45" s="300">
        <v>12.893729790160904</v>
      </c>
      <c r="C45" s="300">
        <v>0.40561542352745761</v>
      </c>
      <c r="D45" s="300">
        <v>1.5744722149822956</v>
      </c>
      <c r="E45" s="300">
        <f t="shared" ref="E45:E46" si="59">SUM(B45:D45)</f>
        <v>14.873817428670657</v>
      </c>
      <c r="F45" s="300"/>
      <c r="G45" s="300">
        <v>13.88413420428058</v>
      </c>
      <c r="H45" s="300">
        <v>0.54848891528336685</v>
      </c>
      <c r="I45" s="300">
        <v>1.0528525336611236</v>
      </c>
      <c r="J45" s="300">
        <f t="shared" ref="J45:J46" si="60">SUM(G45:I45)</f>
        <v>15.48547565322507</v>
      </c>
      <c r="K45" s="300"/>
      <c r="L45" s="300">
        <v>13.125620306625338</v>
      </c>
      <c r="M45" s="300">
        <v>0.55818384529444343</v>
      </c>
      <c r="N45" s="300">
        <v>1.327379718948926</v>
      </c>
      <c r="O45" s="300">
        <f t="shared" ref="O45:O46" si="61">SUM(L45:N45)</f>
        <v>15.011183870868708</v>
      </c>
      <c r="P45" s="300"/>
      <c r="Q45" s="300">
        <v>12.436637530357197</v>
      </c>
      <c r="R45" s="300">
        <v>0.53175976258540436</v>
      </c>
      <c r="S45" s="300">
        <v>1.2615063733155361</v>
      </c>
      <c r="T45" s="300">
        <f t="shared" ref="T45:T46" si="62">SUM(Q45:S45)</f>
        <v>14.229903666258137</v>
      </c>
      <c r="U45" s="300"/>
      <c r="V45" s="300">
        <v>10.962170697154267</v>
      </c>
      <c r="W45" s="300">
        <v>0.47772706861008424</v>
      </c>
      <c r="X45" s="300">
        <v>1.167627852614274</v>
      </c>
      <c r="Y45" s="300">
        <f t="shared" ref="Y45:Y46" si="63">SUM(V45:X45)</f>
        <v>12.607525618378626</v>
      </c>
    </row>
    <row r="46" spans="1:25" x14ac:dyDescent="0.2">
      <c r="A46" s="264" t="s">
        <v>363</v>
      </c>
      <c r="B46" s="301">
        <f>SUM(B44:B45)</f>
        <v>15.880970540439755</v>
      </c>
      <c r="C46" s="301">
        <f t="shared" ref="C46" si="64">SUM(C44:C45)</f>
        <v>1.3885651458748209</v>
      </c>
      <c r="D46" s="301">
        <f t="shared" ref="D46" si="65">SUM(D44:D45)</f>
        <v>2.3244643136854273</v>
      </c>
      <c r="E46" s="301">
        <f t="shared" si="59"/>
        <v>19.594000000000005</v>
      </c>
      <c r="F46" s="301"/>
      <c r="G46" s="301">
        <f>SUM(G44:G45)</f>
        <v>17.267073634158699</v>
      </c>
      <c r="H46" s="301">
        <f t="shared" ref="H46" si="66">SUM(H44:H45)</f>
        <v>1.5015118765110302</v>
      </c>
      <c r="I46" s="301">
        <f t="shared" ref="I46" si="67">SUM(I44:I45)</f>
        <v>1.7844144893302718</v>
      </c>
      <c r="J46" s="301">
        <f t="shared" si="60"/>
        <v>20.553000000000001</v>
      </c>
      <c r="K46" s="301"/>
      <c r="L46" s="301">
        <f>SUM(L44:L45)</f>
        <v>16.190895905842687</v>
      </c>
      <c r="M46" s="301">
        <f t="shared" ref="M46" si="68">SUM(M44:M45)</f>
        <v>1.7931948819647823</v>
      </c>
      <c r="N46" s="301">
        <f t="shared" ref="N46" si="69">SUM(N44:N45)</f>
        <v>1.9379092121925539</v>
      </c>
      <c r="O46" s="301">
        <f t="shared" si="61"/>
        <v>19.922000000000025</v>
      </c>
      <c r="P46" s="301"/>
      <c r="Q46" s="301">
        <f>SUM(Q44:Q45)</f>
        <v>15.364317593455993</v>
      </c>
      <c r="R46" s="301">
        <f t="shared" ref="R46" si="70">SUM(R44:R45)</f>
        <v>1.7134711229217103</v>
      </c>
      <c r="S46" s="301">
        <f t="shared" ref="S46" si="71">SUM(S44:S45)</f>
        <v>1.8242112836222659</v>
      </c>
      <c r="T46" s="301">
        <f t="shared" si="62"/>
        <v>18.901999999999969</v>
      </c>
      <c r="U46" s="301"/>
      <c r="V46" s="301">
        <f>SUM(V44:V45)</f>
        <v>13.635083646202125</v>
      </c>
      <c r="W46" s="301">
        <f t="shared" ref="W46" si="72">SUM(W44:W45)</f>
        <v>1.5568026538595567</v>
      </c>
      <c r="X46" s="301">
        <f t="shared" ref="X46" si="73">SUM(X44:X45)</f>
        <v>1.6711136999383489</v>
      </c>
      <c r="Y46" s="301">
        <f t="shared" si="63"/>
        <v>16.863000000000028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0.51747979529504984</v>
      </c>
      <c r="C53" s="300">
        <v>0.13918303868487622</v>
      </c>
      <c r="D53" s="300">
        <v>1.71407683107977E-4</v>
      </c>
      <c r="E53" s="300">
        <f>SUM(B53:D53)</f>
        <v>0.65683424166303406</v>
      </c>
      <c r="F53" s="300"/>
      <c r="G53" s="300">
        <v>0.69141874810713899</v>
      </c>
      <c r="H53" s="300">
        <v>0.1920190110293622</v>
      </c>
      <c r="I53" s="300">
        <v>1.8788552937975213E-4</v>
      </c>
      <c r="J53" s="300">
        <f>SUM(G53:I53)</f>
        <v>0.883625644665881</v>
      </c>
      <c r="K53" s="300"/>
      <c r="L53" s="300">
        <v>0.92476005861615995</v>
      </c>
      <c r="M53" s="300">
        <v>0.25173271928769209</v>
      </c>
      <c r="N53" s="300">
        <v>0.38591283232135493</v>
      </c>
      <c r="O53" s="300">
        <f>SUM(L53:N53)</f>
        <v>1.5624056102252071</v>
      </c>
      <c r="P53" s="300"/>
      <c r="Q53" s="300">
        <v>0.90872752691004299</v>
      </c>
      <c r="R53" s="300">
        <v>0.24515406452740252</v>
      </c>
      <c r="S53" s="300">
        <v>0.37042933333382499</v>
      </c>
      <c r="T53" s="300">
        <f>SUM(Q53:S53)</f>
        <v>1.5243109247712705</v>
      </c>
      <c r="U53" s="300"/>
      <c r="V53" s="300">
        <v>0.93819685443508039</v>
      </c>
      <c r="W53" s="300">
        <v>0.24834622617383584</v>
      </c>
      <c r="X53" s="300">
        <v>0.36933541330215292</v>
      </c>
      <c r="Y53" s="300">
        <f>SUM(V53:X53)</f>
        <v>1.5558784939110692</v>
      </c>
    </row>
    <row r="54" spans="1:25" x14ac:dyDescent="0.2">
      <c r="A54" s="260" t="s">
        <v>364</v>
      </c>
      <c r="B54" s="300">
        <v>1.71561950019458</v>
      </c>
      <c r="C54" s="300">
        <v>2.5711152466087659E-2</v>
      </c>
      <c r="D54" s="300">
        <v>0.18083510567629771</v>
      </c>
      <c r="E54" s="300">
        <f t="shared" ref="E54:E55" si="74">SUM(B54:D54)</f>
        <v>1.9221657583369653</v>
      </c>
      <c r="F54" s="300"/>
      <c r="G54" s="300">
        <v>2.2976521387292874</v>
      </c>
      <c r="H54" s="300">
        <v>4.6783496815122796E-2</v>
      </c>
      <c r="I54" s="300">
        <v>0.48793871978970615</v>
      </c>
      <c r="J54" s="300">
        <f t="shared" ref="J54:J55" si="75">SUM(G54:I54)</f>
        <v>2.8323743553341165</v>
      </c>
      <c r="K54" s="300"/>
      <c r="L54" s="300">
        <v>3.0093853883093491</v>
      </c>
      <c r="M54" s="300">
        <v>4.6209001465451191E-2</v>
      </c>
      <c r="N54" s="300">
        <v>0</v>
      </c>
      <c r="O54" s="300">
        <f t="shared" ref="O54:O55" si="76">SUM(L54:N54)</f>
        <v>3.0555943897748001</v>
      </c>
      <c r="P54" s="300"/>
      <c r="Q54" s="300">
        <v>2.9110117849064299</v>
      </c>
      <c r="R54" s="300">
        <v>4.5677290322304012E-2</v>
      </c>
      <c r="S54" s="300">
        <v>0</v>
      </c>
      <c r="T54" s="300">
        <f t="shared" ref="T54:T55" si="77">SUM(Q54:S54)</f>
        <v>2.9566890752287338</v>
      </c>
      <c r="U54" s="300"/>
      <c r="V54" s="300">
        <v>2.9114590990451634</v>
      </c>
      <c r="W54" s="300">
        <v>4.7662407043772899E-2</v>
      </c>
      <c r="X54" s="300">
        <v>0</v>
      </c>
      <c r="Y54" s="300">
        <f t="shared" ref="Y54:Y55" si="78">SUM(V54:X54)</f>
        <v>2.9591215060889362</v>
      </c>
    </row>
    <row r="55" spans="1:25" x14ac:dyDescent="0.2">
      <c r="A55" s="264" t="s">
        <v>363</v>
      </c>
      <c r="B55" s="301">
        <f>SUM(B53:B54)</f>
        <v>2.2330992954896298</v>
      </c>
      <c r="C55" s="301">
        <f t="shared" ref="C55" si="79">SUM(C53:C54)</f>
        <v>0.16489419115096388</v>
      </c>
      <c r="D55" s="301">
        <f t="shared" ref="D55" si="80">SUM(D53:D54)</f>
        <v>0.18100651335940568</v>
      </c>
      <c r="E55" s="301">
        <f t="shared" si="74"/>
        <v>2.5789999999999993</v>
      </c>
      <c r="F55" s="301"/>
      <c r="G55" s="301">
        <f>SUM(G53:G54)</f>
        <v>2.9890708868364264</v>
      </c>
      <c r="H55" s="301">
        <f t="shared" ref="H55" si="81">SUM(H53:H54)</f>
        <v>0.23880250784448498</v>
      </c>
      <c r="I55" s="301">
        <f t="shared" ref="I55" si="82">SUM(I53:I54)</f>
        <v>0.48812660531908592</v>
      </c>
      <c r="J55" s="301">
        <f t="shared" si="75"/>
        <v>3.7159999999999971</v>
      </c>
      <c r="K55" s="301"/>
      <c r="L55" s="301">
        <f>SUM(L53:L54)</f>
        <v>3.934145446925509</v>
      </c>
      <c r="M55" s="301">
        <f t="shared" ref="M55" si="83">SUM(M53:M54)</f>
        <v>0.29794172075314329</v>
      </c>
      <c r="N55" s="301">
        <f t="shared" ref="N55" si="84">SUM(N53:N54)</f>
        <v>0.38591283232135493</v>
      </c>
      <c r="O55" s="301">
        <f t="shared" si="76"/>
        <v>4.6180000000000074</v>
      </c>
      <c r="P55" s="301"/>
      <c r="Q55" s="301">
        <f>SUM(Q53:Q54)</f>
        <v>3.8197393118164729</v>
      </c>
      <c r="R55" s="301">
        <f t="shared" ref="R55" si="85">SUM(R53:R54)</f>
        <v>0.29083135484970651</v>
      </c>
      <c r="S55" s="301">
        <f t="shared" ref="S55" si="86">SUM(S53:S54)</f>
        <v>0.37042933333382499</v>
      </c>
      <c r="T55" s="301">
        <f t="shared" si="77"/>
        <v>4.4810000000000043</v>
      </c>
      <c r="U55" s="301"/>
      <c r="V55" s="301">
        <f>SUM(V53:V54)</f>
        <v>3.8496559534802439</v>
      </c>
      <c r="W55" s="301">
        <f t="shared" ref="W55" si="87">SUM(W53:W54)</f>
        <v>0.29600863321760873</v>
      </c>
      <c r="X55" s="301">
        <f t="shared" ref="X55" si="88">SUM(X53:X54)</f>
        <v>0.36933541330215292</v>
      </c>
      <c r="Y55" s="301">
        <f t="shared" si="78"/>
        <v>4.5150000000000059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0.81304816121138257</v>
      </c>
      <c r="C62" s="300">
        <v>0.28648259896060707</v>
      </c>
      <c r="D62" s="300">
        <v>0.1288292914354755</v>
      </c>
      <c r="E62" s="300">
        <f>SUM(B62:D62)</f>
        <v>1.2283600516074653</v>
      </c>
      <c r="F62" s="300"/>
      <c r="G62" s="300">
        <v>1.1673304024943871</v>
      </c>
      <c r="H62" s="300">
        <v>0.28261036254682703</v>
      </c>
      <c r="I62" s="300">
        <v>0.2071929489040564</v>
      </c>
      <c r="J62" s="300">
        <f>SUM(G62:I62)</f>
        <v>1.6571337139452706</v>
      </c>
      <c r="K62" s="300"/>
      <c r="L62" s="300">
        <v>1.0043169771455134</v>
      </c>
      <c r="M62" s="300">
        <v>0.24092945042043157</v>
      </c>
      <c r="N62" s="300">
        <v>1.6403707262543709E-2</v>
      </c>
      <c r="O62" s="300">
        <f>SUM(L62:N62)</f>
        <v>1.2616501348284888</v>
      </c>
      <c r="P62" s="300"/>
      <c r="Q62" s="300">
        <v>1.1207010933936457</v>
      </c>
      <c r="R62" s="300">
        <v>0.26182497187251003</v>
      </c>
      <c r="S62" s="300">
        <v>1.7427660617998639E-2</v>
      </c>
      <c r="T62" s="300">
        <f>SUM(Q62:S62)</f>
        <v>1.3999537258841543</v>
      </c>
      <c r="U62" s="300"/>
      <c r="V62" s="300">
        <v>1.349348914638669</v>
      </c>
      <c r="W62" s="300">
        <v>0.29921683916996783</v>
      </c>
      <c r="X62" s="300">
        <v>1.8880623596613463E-2</v>
      </c>
      <c r="Y62" s="300">
        <f>SUM(V62:X62)</f>
        <v>1.6674463774052504</v>
      </c>
    </row>
    <row r="63" spans="1:25" x14ac:dyDescent="0.2">
      <c r="A63" s="260" t="s">
        <v>364</v>
      </c>
      <c r="B63" s="300">
        <v>3.2998225739183109</v>
      </c>
      <c r="C63" s="300">
        <v>0.10281737447422808</v>
      </c>
      <c r="D63" s="300">
        <v>0</v>
      </c>
      <c r="E63" s="300">
        <f t="shared" ref="E63:E64" si="89">SUM(B63:D63)</f>
        <v>3.4026399483925389</v>
      </c>
      <c r="F63" s="300"/>
      <c r="G63" s="300">
        <v>5.0695667428028157</v>
      </c>
      <c r="H63" s="300">
        <v>0.11681501570209618</v>
      </c>
      <c r="I63" s="300">
        <v>0.33548452754982511</v>
      </c>
      <c r="J63" s="300">
        <f t="shared" ref="J63:J64" si="90">SUM(G63:I63)</f>
        <v>5.5218662860547374</v>
      </c>
      <c r="K63" s="300"/>
      <c r="L63" s="300">
        <v>4.4548367998592546</v>
      </c>
      <c r="M63" s="300">
        <v>0.61329360528431109</v>
      </c>
      <c r="N63" s="300">
        <v>0.28521946002793669</v>
      </c>
      <c r="O63" s="300">
        <f t="shared" ref="O63:O64" si="91">SUM(L63:N63)</f>
        <v>5.3533498651715021</v>
      </c>
      <c r="P63" s="300"/>
      <c r="Q63" s="300">
        <v>4.7507802844472655</v>
      </c>
      <c r="R63" s="300">
        <v>0.66143097827806074</v>
      </c>
      <c r="S63" s="300">
        <v>0.29483501139053253</v>
      </c>
      <c r="T63" s="300">
        <f t="shared" ref="T63:T64" si="92">SUM(Q63:S63)</f>
        <v>5.707046274115859</v>
      </c>
      <c r="U63" s="300"/>
      <c r="V63" s="300">
        <v>5.2393730480344818</v>
      </c>
      <c r="W63" s="300">
        <v>0.74085925200160185</v>
      </c>
      <c r="X63" s="300">
        <v>0.30332132255866012</v>
      </c>
      <c r="Y63" s="300">
        <f t="shared" ref="Y63:Y64" si="93">SUM(V63:X63)</f>
        <v>6.2835536225947441</v>
      </c>
    </row>
    <row r="64" spans="1:25" x14ac:dyDescent="0.2">
      <c r="A64" s="264" t="s">
        <v>363</v>
      </c>
      <c r="B64" s="301">
        <f>SUM(B62:B63)</f>
        <v>4.1128707351296931</v>
      </c>
      <c r="C64" s="301">
        <f t="shared" ref="C64" si="94">SUM(C62:C63)</f>
        <v>0.38929997343483513</v>
      </c>
      <c r="D64" s="301">
        <f t="shared" ref="D64" si="95">SUM(D62:D63)</f>
        <v>0.1288292914354755</v>
      </c>
      <c r="E64" s="301">
        <f t="shared" si="89"/>
        <v>4.6310000000000038</v>
      </c>
      <c r="F64" s="301"/>
      <c r="G64" s="301">
        <f>SUM(G62:G63)</f>
        <v>6.2368971452972026</v>
      </c>
      <c r="H64" s="301">
        <f t="shared" ref="H64" si="96">SUM(H62:H63)</f>
        <v>0.39942537824892321</v>
      </c>
      <c r="I64" s="301">
        <f t="shared" ref="I64" si="97">SUM(I62:I63)</f>
        <v>0.54267747645388154</v>
      </c>
      <c r="J64" s="301">
        <f t="shared" si="90"/>
        <v>7.1790000000000074</v>
      </c>
      <c r="K64" s="301"/>
      <c r="L64" s="301">
        <f>SUM(L62:L63)</f>
        <v>5.4591537770047678</v>
      </c>
      <c r="M64" s="301">
        <f t="shared" ref="M64" si="98">SUM(M62:M63)</f>
        <v>0.85422305570474266</v>
      </c>
      <c r="N64" s="301">
        <f t="shared" ref="N64" si="99">SUM(N62:N63)</f>
        <v>0.30162316729048039</v>
      </c>
      <c r="O64" s="301">
        <f t="shared" si="91"/>
        <v>6.6149999999999904</v>
      </c>
      <c r="P64" s="301"/>
      <c r="Q64" s="301">
        <f>SUM(Q62:Q63)</f>
        <v>5.8714813778409116</v>
      </c>
      <c r="R64" s="301">
        <f t="shared" ref="R64" si="100">SUM(R62:R63)</f>
        <v>0.92325595015057083</v>
      </c>
      <c r="S64" s="301">
        <f t="shared" ref="S64" si="101">SUM(S62:S63)</f>
        <v>0.31226267200853119</v>
      </c>
      <c r="T64" s="301">
        <f t="shared" si="92"/>
        <v>7.1070000000000135</v>
      </c>
      <c r="U64" s="301"/>
      <c r="V64" s="301">
        <f>SUM(V62:V63)</f>
        <v>6.5887219626731506</v>
      </c>
      <c r="W64" s="301">
        <f t="shared" ref="W64" si="102">SUM(W62:W63)</f>
        <v>1.0400760911715696</v>
      </c>
      <c r="X64" s="301">
        <f t="shared" ref="X64" si="103">SUM(X62:X63)</f>
        <v>0.32220194615527359</v>
      </c>
      <c r="Y64" s="301">
        <f t="shared" si="93"/>
        <v>7.9509999999999943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1.9291790006089975</v>
      </c>
      <c r="C71" s="300">
        <v>1.3574908077214387</v>
      </c>
      <c r="D71" s="300">
        <v>0.75884801799276258</v>
      </c>
      <c r="E71" s="300">
        <f>SUM(B71:D71)</f>
        <v>4.0455178263231986</v>
      </c>
      <c r="F71" s="300"/>
      <c r="G71" s="300">
        <v>2.754372134101029</v>
      </c>
      <c r="H71" s="300">
        <v>1.7826750204053659</v>
      </c>
      <c r="I71" s="300">
        <v>1.1391441017893746</v>
      </c>
      <c r="J71" s="300">
        <f>SUM(G71:I71)</f>
        <v>5.6761912562957697</v>
      </c>
      <c r="K71" s="300"/>
      <c r="L71" s="300">
        <v>2.7076478572674021</v>
      </c>
      <c r="M71" s="300">
        <v>2.1317912490956674</v>
      </c>
      <c r="N71" s="300">
        <v>0.89369954135486407</v>
      </c>
      <c r="O71" s="300">
        <f>SUM(L71:N71)</f>
        <v>5.7331386477179338</v>
      </c>
      <c r="P71" s="300"/>
      <c r="Q71" s="300">
        <v>2.8927765855607581</v>
      </c>
      <c r="R71" s="300">
        <v>2.2926554376147972</v>
      </c>
      <c r="S71" s="300">
        <v>0.95914640701116549</v>
      </c>
      <c r="T71" s="300">
        <f>SUM(Q71:S71)</f>
        <v>6.144578430186721</v>
      </c>
      <c r="U71" s="300"/>
      <c r="V71" s="300">
        <v>3.1566011618398</v>
      </c>
      <c r="W71" s="300">
        <v>2.5297524069404091</v>
      </c>
      <c r="X71" s="300">
        <v>1.0759609579157308</v>
      </c>
      <c r="Y71" s="300">
        <f>SUM(V71:X71)</f>
        <v>6.7623145266959401</v>
      </c>
    </row>
    <row r="72" spans="1:25" x14ac:dyDescent="0.2">
      <c r="A72" s="260" t="s">
        <v>364</v>
      </c>
      <c r="B72" s="300">
        <v>12.129926767492421</v>
      </c>
      <c r="C72" s="300">
        <v>0.59470258289441036</v>
      </c>
      <c r="D72" s="300">
        <v>10.175852823290032</v>
      </c>
      <c r="E72" s="300">
        <f t="shared" ref="E72:E73" si="104">SUM(B72:D72)</f>
        <v>22.900482173676863</v>
      </c>
      <c r="F72" s="300"/>
      <c r="G72" s="300">
        <v>15.16479161375462</v>
      </c>
      <c r="H72" s="300">
        <v>0.57550557975410688</v>
      </c>
      <c r="I72" s="300">
        <v>10.887511550195514</v>
      </c>
      <c r="J72" s="300">
        <f t="shared" ref="J72:J73" si="105">SUM(G72:I72)</f>
        <v>26.627808743704243</v>
      </c>
      <c r="K72" s="300"/>
      <c r="L72" s="300">
        <v>14.528039573592352</v>
      </c>
      <c r="M72" s="300">
        <v>1.0744025971598374</v>
      </c>
      <c r="N72" s="300">
        <v>11.887419181529827</v>
      </c>
      <c r="O72" s="300">
        <f t="shared" ref="O72:O73" si="106">SUM(L72:N72)</f>
        <v>27.489861352282016</v>
      </c>
      <c r="P72" s="300"/>
      <c r="Q72" s="300">
        <v>15.25946195319723</v>
      </c>
      <c r="R72" s="300">
        <v>1.1637692949247767</v>
      </c>
      <c r="S72" s="300">
        <v>12.772190321691371</v>
      </c>
      <c r="T72" s="300">
        <f t="shared" ref="T72:T73" si="107">SUM(Q72:S72)</f>
        <v>29.195421569813377</v>
      </c>
      <c r="U72" s="300"/>
      <c r="V72" s="300">
        <v>15.907047213555089</v>
      </c>
      <c r="W72" s="300">
        <v>1.2983187389042965</v>
      </c>
      <c r="X72" s="300">
        <v>14.052319520844657</v>
      </c>
      <c r="Y72" s="300">
        <f t="shared" ref="Y72:Y73" si="108">SUM(V72:X72)</f>
        <v>31.257685473304043</v>
      </c>
    </row>
    <row r="73" spans="1:25" x14ac:dyDescent="0.2">
      <c r="A73" s="264" t="s">
        <v>363</v>
      </c>
      <c r="B73" s="301">
        <f>SUM(B71:B72)</f>
        <v>14.059105768101418</v>
      </c>
      <c r="C73" s="301">
        <f t="shared" ref="C73" si="109">SUM(C71:C72)</f>
        <v>1.9521933906158491</v>
      </c>
      <c r="D73" s="301">
        <f t="shared" ref="D73" si="110">SUM(D71:D72)</f>
        <v>10.934700841282796</v>
      </c>
      <c r="E73" s="301">
        <f t="shared" si="104"/>
        <v>26.946000000000062</v>
      </c>
      <c r="F73" s="301"/>
      <c r="G73" s="301">
        <f>SUM(G71:G72)</f>
        <v>17.919163747855649</v>
      </c>
      <c r="H73" s="301">
        <f t="shared" ref="H73" si="111">SUM(H71:H72)</f>
        <v>2.3581806001594727</v>
      </c>
      <c r="I73" s="301">
        <f t="shared" ref="I73" si="112">SUM(I71:I72)</f>
        <v>12.026655651984889</v>
      </c>
      <c r="J73" s="301">
        <f t="shared" si="105"/>
        <v>32.304000000000009</v>
      </c>
      <c r="K73" s="301"/>
      <c r="L73" s="301">
        <f>SUM(L71:L72)</f>
        <v>17.235687430859755</v>
      </c>
      <c r="M73" s="301">
        <f t="shared" ref="M73" si="113">SUM(M71:M72)</f>
        <v>3.2061938462555046</v>
      </c>
      <c r="N73" s="301">
        <f t="shared" ref="N73" si="114">SUM(N71:N72)</f>
        <v>12.781118722884692</v>
      </c>
      <c r="O73" s="301">
        <f t="shared" si="106"/>
        <v>33.222999999999956</v>
      </c>
      <c r="P73" s="301"/>
      <c r="Q73" s="301">
        <f>SUM(Q71:Q72)</f>
        <v>18.152238538757988</v>
      </c>
      <c r="R73" s="301">
        <f t="shared" ref="R73" si="115">SUM(R71:R72)</f>
        <v>3.4564247325395741</v>
      </c>
      <c r="S73" s="301">
        <f t="shared" ref="S73" si="116">SUM(S71:S72)</f>
        <v>13.731336728702535</v>
      </c>
      <c r="T73" s="301">
        <f t="shared" si="107"/>
        <v>35.340000000000096</v>
      </c>
      <c r="U73" s="301"/>
      <c r="V73" s="301">
        <f>SUM(V71:V72)</f>
        <v>19.063648375394887</v>
      </c>
      <c r="W73" s="301">
        <f t="shared" ref="W73" si="117">SUM(W71:W72)</f>
        <v>3.8280711458447056</v>
      </c>
      <c r="X73" s="301">
        <f t="shared" ref="X73" si="118">SUM(X71:X72)</f>
        <v>15.128280478760388</v>
      </c>
      <c r="Y73" s="301">
        <f t="shared" si="108"/>
        <v>38.019999999999982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17.161175018588306</v>
      </c>
      <c r="C80" s="300">
        <v>21.426422173019109</v>
      </c>
      <c r="D80" s="300">
        <v>2.1529444041485104</v>
      </c>
      <c r="E80" s="300">
        <f>SUM(B80:D80)</f>
        <v>40.740541595755928</v>
      </c>
      <c r="F80" s="300"/>
      <c r="G80" s="300">
        <v>18.257998951181868</v>
      </c>
      <c r="H80" s="300">
        <v>21.618566298784071</v>
      </c>
      <c r="I80" s="300">
        <v>1.6767708021144245</v>
      </c>
      <c r="J80" s="300">
        <f>SUM(G80:I80)</f>
        <v>41.553336052080361</v>
      </c>
      <c r="K80" s="300"/>
      <c r="L80" s="300">
        <v>19.62530944108444</v>
      </c>
      <c r="M80" s="300">
        <v>22.16442316714318</v>
      </c>
      <c r="N80" s="300">
        <v>2.0462665425234046</v>
      </c>
      <c r="O80" s="300">
        <f>SUM(L80:N80)</f>
        <v>43.835999150751029</v>
      </c>
      <c r="P80" s="300"/>
      <c r="Q80" s="300">
        <v>20.528385358630867</v>
      </c>
      <c r="R80" s="300">
        <v>21.386124916055728</v>
      </c>
      <c r="S80" s="300">
        <v>2.1144249928948731</v>
      </c>
      <c r="T80" s="300">
        <f>SUM(Q80:S80)</f>
        <v>44.028935267581467</v>
      </c>
      <c r="U80" s="300"/>
      <c r="V80" s="300">
        <v>22.169934004157593</v>
      </c>
      <c r="W80" s="300">
        <v>19.936295302126744</v>
      </c>
      <c r="X80" s="300">
        <v>2.2569279380383063</v>
      </c>
      <c r="Y80" s="300">
        <f>SUM(V80:X80)</f>
        <v>44.363157244322643</v>
      </c>
    </row>
    <row r="81" spans="1:25" x14ac:dyDescent="0.2">
      <c r="A81" s="260" t="s">
        <v>364</v>
      </c>
      <c r="B81" s="300">
        <v>30.108495674176343</v>
      </c>
      <c r="C81" s="300">
        <v>9.9673658344603258</v>
      </c>
      <c r="D81" s="300">
        <v>3.0765968956073104</v>
      </c>
      <c r="E81" s="300">
        <f t="shared" ref="E81:E82" si="119">SUM(B81:D81)</f>
        <v>43.15245840424398</v>
      </c>
      <c r="F81" s="300"/>
      <c r="G81" s="300">
        <v>33.828591932520304</v>
      </c>
      <c r="H81" s="300">
        <v>9.5344086225016387</v>
      </c>
      <c r="I81" s="300">
        <v>2.7576633928977392</v>
      </c>
      <c r="J81" s="300">
        <f t="shared" ref="J81:J82" si="120">SUM(G81:I81)</f>
        <v>46.120663947919681</v>
      </c>
      <c r="K81" s="300"/>
      <c r="L81" s="300">
        <v>31.361284642189073</v>
      </c>
      <c r="M81" s="300">
        <v>11.324147229554292</v>
      </c>
      <c r="N81" s="300">
        <v>2.5655689775055319</v>
      </c>
      <c r="O81" s="300">
        <f t="shared" ref="O81:O82" si="121">SUM(L81:N81)</f>
        <v>45.251000849248896</v>
      </c>
      <c r="P81" s="300"/>
      <c r="Q81" s="300">
        <v>31.982851344357272</v>
      </c>
      <c r="R81" s="300">
        <v>11.353576322609497</v>
      </c>
      <c r="S81" s="300">
        <v>2.6076370654517893</v>
      </c>
      <c r="T81" s="300">
        <f t="shared" ref="T81:T82" si="122">SUM(Q81:S81)</f>
        <v>45.94406473241856</v>
      </c>
      <c r="U81" s="300"/>
      <c r="V81" s="300">
        <v>32.66841420672494</v>
      </c>
      <c r="W81" s="300">
        <v>11.465515482314441</v>
      </c>
      <c r="X81" s="300">
        <v>2.6669130666379286</v>
      </c>
      <c r="Y81" s="300">
        <f t="shared" ref="Y81:Y82" si="123">SUM(V81:X81)</f>
        <v>46.800842755677309</v>
      </c>
    </row>
    <row r="82" spans="1:25" x14ac:dyDescent="0.2">
      <c r="A82" s="264" t="s">
        <v>363</v>
      </c>
      <c r="B82" s="301">
        <f>SUM(B80:B81)</f>
        <v>47.269670692764649</v>
      </c>
      <c r="C82" s="301">
        <f t="shared" ref="C82" si="124">SUM(C80:C81)</f>
        <v>31.393788007479436</v>
      </c>
      <c r="D82" s="301">
        <f t="shared" ref="D82" si="125">SUM(D80:D81)</f>
        <v>5.2295412997558213</v>
      </c>
      <c r="E82" s="301">
        <f t="shared" si="119"/>
        <v>83.892999999999915</v>
      </c>
      <c r="F82" s="301"/>
      <c r="G82" s="301">
        <f>SUM(G80:G81)</f>
        <v>52.086590883702172</v>
      </c>
      <c r="H82" s="301">
        <f t="shared" ref="H82" si="126">SUM(H80:H81)</f>
        <v>31.152974921285711</v>
      </c>
      <c r="I82" s="301">
        <f t="shared" ref="I82" si="127">SUM(I80:I81)</f>
        <v>4.4344341950121642</v>
      </c>
      <c r="J82" s="301">
        <f t="shared" si="120"/>
        <v>87.674000000000035</v>
      </c>
      <c r="K82" s="301"/>
      <c r="L82" s="301">
        <f>SUM(L80:L81)</f>
        <v>50.986594083273516</v>
      </c>
      <c r="M82" s="301">
        <f t="shared" ref="M82" si="128">SUM(M80:M81)</f>
        <v>33.488570396697469</v>
      </c>
      <c r="N82" s="301">
        <f t="shared" ref="N82" si="129">SUM(N80:N81)</f>
        <v>4.6118355200289365</v>
      </c>
      <c r="O82" s="301">
        <f t="shared" si="121"/>
        <v>89.086999999999918</v>
      </c>
      <c r="P82" s="301"/>
      <c r="Q82" s="301">
        <f>SUM(Q80:Q81)</f>
        <v>52.511236702988143</v>
      </c>
      <c r="R82" s="301">
        <f t="shared" ref="R82" si="130">SUM(R80:R81)</f>
        <v>32.739701238665226</v>
      </c>
      <c r="S82" s="301">
        <f t="shared" ref="S82" si="131">SUM(S80:S81)</f>
        <v>4.7220620583466619</v>
      </c>
      <c r="T82" s="301">
        <f t="shared" si="122"/>
        <v>89.973000000000042</v>
      </c>
      <c r="U82" s="301"/>
      <c r="V82" s="301">
        <f>SUM(V80:V81)</f>
        <v>54.838348210882529</v>
      </c>
      <c r="W82" s="301">
        <f t="shared" ref="W82" si="132">SUM(W80:W81)</f>
        <v>31.401810784441185</v>
      </c>
      <c r="X82" s="301">
        <f t="shared" ref="X82" si="133">SUM(X80:X81)</f>
        <v>4.9238410046762349</v>
      </c>
      <c r="Y82" s="301">
        <f t="shared" si="123"/>
        <v>91.163999999999945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3.3204394379361006</v>
      </c>
      <c r="C89" s="300">
        <v>1.8327661748087816</v>
      </c>
      <c r="D89" s="300">
        <v>0.32179118338479029</v>
      </c>
      <c r="E89" s="300">
        <f>SUM(B89:D89)</f>
        <v>5.4749967961296724</v>
      </c>
      <c r="F89" s="300"/>
      <c r="G89" s="300">
        <v>3.6200226347637501</v>
      </c>
      <c r="H89" s="300">
        <v>2.1593883182120743</v>
      </c>
      <c r="I89" s="300">
        <v>0.48308130086365331</v>
      </c>
      <c r="J89" s="300">
        <f>SUM(G89:I89)</f>
        <v>6.2624922538394783</v>
      </c>
      <c r="K89" s="300"/>
      <c r="L89" s="300">
        <v>3.4775383535757056</v>
      </c>
      <c r="M89" s="300">
        <v>2.0890883748853804</v>
      </c>
      <c r="N89" s="300">
        <v>0.19240220060148874</v>
      </c>
      <c r="O89" s="300">
        <f>SUM(L89:N89)</f>
        <v>5.7590289290625751</v>
      </c>
      <c r="P89" s="300"/>
      <c r="Q89" s="300">
        <v>3.6518409827026379</v>
      </c>
      <c r="R89" s="300">
        <v>2.2550806445752318</v>
      </c>
      <c r="S89" s="300">
        <v>0.19543458604821767</v>
      </c>
      <c r="T89" s="300">
        <f>SUM(Q89:S89)</f>
        <v>6.1023562133260869</v>
      </c>
      <c r="U89" s="300"/>
      <c r="V89" s="300">
        <v>3.8007672200804019</v>
      </c>
      <c r="W89" s="300">
        <v>2.4485857856788065</v>
      </c>
      <c r="X89" s="300">
        <v>0.19332367072377754</v>
      </c>
      <c r="Y89" s="300">
        <f>SUM(V89:X89)</f>
        <v>6.4426766764829857</v>
      </c>
    </row>
    <row r="90" spans="1:25" x14ac:dyDescent="0.2">
      <c r="A90" s="260" t="s">
        <v>364</v>
      </c>
      <c r="B90" s="300">
        <v>13.830769202182495</v>
      </c>
      <c r="C90" s="300">
        <v>1.4083337202864623</v>
      </c>
      <c r="D90" s="300">
        <v>3.7659002814013651</v>
      </c>
      <c r="E90" s="300">
        <f t="shared" ref="E90:E91" si="134">SUM(B90:D90)</f>
        <v>19.005003203870324</v>
      </c>
      <c r="F90" s="300"/>
      <c r="G90" s="300">
        <v>12.687111616718164</v>
      </c>
      <c r="H90" s="300">
        <v>1.9042217518093336</v>
      </c>
      <c r="I90" s="300">
        <v>4.4391743776329564</v>
      </c>
      <c r="J90" s="300">
        <f t="shared" ref="J90:J91" si="135">SUM(G90:I90)</f>
        <v>19.030507746160453</v>
      </c>
      <c r="K90" s="300"/>
      <c r="L90" s="300">
        <v>12.783601731640763</v>
      </c>
      <c r="M90" s="300">
        <v>2.0609114405408988</v>
      </c>
      <c r="N90" s="300">
        <v>2.1764578987557455</v>
      </c>
      <c r="O90" s="300">
        <f t="shared" ref="O90:O91" si="136">SUM(L90:N90)</f>
        <v>17.020971070937406</v>
      </c>
      <c r="P90" s="300"/>
      <c r="Q90" s="300">
        <v>13.383665919728303</v>
      </c>
      <c r="R90" s="300">
        <v>2.1816178914447044</v>
      </c>
      <c r="S90" s="300">
        <v>2.2903599755008504</v>
      </c>
      <c r="T90" s="300">
        <f t="shared" ref="T90:T91" si="137">SUM(Q90:S90)</f>
        <v>17.855643786673859</v>
      </c>
      <c r="U90" s="300"/>
      <c r="V90" s="300">
        <v>13.250857612291977</v>
      </c>
      <c r="W90" s="300">
        <v>2.2787905707331966</v>
      </c>
      <c r="X90" s="300">
        <v>2.3776751404918213</v>
      </c>
      <c r="Y90" s="300">
        <f t="shared" ref="Y90:Y91" si="138">SUM(V90:X90)</f>
        <v>17.907323323516994</v>
      </c>
    </row>
    <row r="91" spans="1:25" x14ac:dyDescent="0.2">
      <c r="A91" s="264" t="s">
        <v>363</v>
      </c>
      <c r="B91" s="301">
        <f>SUM(B89:B90)</f>
        <v>17.151208640118597</v>
      </c>
      <c r="C91" s="301">
        <f t="shared" ref="C91" si="139">SUM(C89:C90)</f>
        <v>3.2410998950952439</v>
      </c>
      <c r="D91" s="301">
        <f t="shared" ref="D91" si="140">SUM(D89:D90)</f>
        <v>4.0876914647861557</v>
      </c>
      <c r="E91" s="301">
        <f t="shared" si="134"/>
        <v>24.479999999999997</v>
      </c>
      <c r="F91" s="301"/>
      <c r="G91" s="301">
        <f>SUM(G89:G90)</f>
        <v>16.307134251481916</v>
      </c>
      <c r="H91" s="301">
        <f t="shared" ref="H91" si="141">SUM(H89:H90)</f>
        <v>4.0636100700214079</v>
      </c>
      <c r="I91" s="301">
        <f t="shared" ref="I91" si="142">SUM(I89:I90)</f>
        <v>4.9222556784966098</v>
      </c>
      <c r="J91" s="301">
        <f t="shared" si="135"/>
        <v>25.292999999999935</v>
      </c>
      <c r="K91" s="301"/>
      <c r="L91" s="301">
        <f>SUM(L89:L90)</f>
        <v>16.261140085216468</v>
      </c>
      <c r="M91" s="301">
        <f t="shared" ref="M91" si="143">SUM(M89:M90)</f>
        <v>4.1499998154262787</v>
      </c>
      <c r="N91" s="301">
        <f t="shared" ref="N91" si="144">SUM(N89:N90)</f>
        <v>2.3688600993572342</v>
      </c>
      <c r="O91" s="301">
        <f t="shared" si="136"/>
        <v>22.77999999999998</v>
      </c>
      <c r="P91" s="301"/>
      <c r="Q91" s="301">
        <f>SUM(Q89:Q90)</f>
        <v>17.035506902430942</v>
      </c>
      <c r="R91" s="301">
        <f t="shared" ref="R91" si="145">SUM(R89:R90)</f>
        <v>4.4366985360199358</v>
      </c>
      <c r="S91" s="301">
        <f t="shared" ref="S91" si="146">SUM(S89:S90)</f>
        <v>2.485794561549068</v>
      </c>
      <c r="T91" s="301">
        <f t="shared" si="137"/>
        <v>23.957999999999945</v>
      </c>
      <c r="U91" s="301"/>
      <c r="V91" s="301">
        <f>SUM(V89:V90)</f>
        <v>17.051624832372379</v>
      </c>
      <c r="W91" s="301">
        <f t="shared" ref="W91" si="147">SUM(W89:W90)</f>
        <v>4.7273763564120035</v>
      </c>
      <c r="X91" s="301">
        <f t="shared" ref="X91" si="148">SUM(X89:X90)</f>
        <v>2.570998811215599</v>
      </c>
      <c r="Y91" s="301">
        <f t="shared" si="138"/>
        <v>24.349999999999984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5.7258499602001427</v>
      </c>
      <c r="C98" s="300">
        <v>9.3068691347707784</v>
      </c>
      <c r="D98" s="300">
        <v>0.64698760070153283</v>
      </c>
      <c r="E98" s="300">
        <f>SUM(B98:D98)</f>
        <v>15.679706695672454</v>
      </c>
      <c r="F98" s="300"/>
      <c r="G98" s="300">
        <v>6.4529900457799618</v>
      </c>
      <c r="H98" s="300">
        <v>10.743324800383514</v>
      </c>
      <c r="I98" s="300">
        <v>0.92055978647521897</v>
      </c>
      <c r="J98" s="300">
        <f>SUM(G98:I98)</f>
        <v>18.116874632638694</v>
      </c>
      <c r="K98" s="300"/>
      <c r="L98" s="300">
        <v>6.2390276379503842</v>
      </c>
      <c r="M98" s="300">
        <v>10.662645164861491</v>
      </c>
      <c r="N98" s="300">
        <v>0.60676587883711897</v>
      </c>
      <c r="O98" s="300">
        <f>SUM(L98:N98)</f>
        <v>17.508438681648993</v>
      </c>
      <c r="P98" s="300"/>
      <c r="Q98" s="300">
        <v>6.5469990976176513</v>
      </c>
      <c r="R98" s="300">
        <v>11.111345199683472</v>
      </c>
      <c r="S98" s="300">
        <v>0.6447159079107907</v>
      </c>
      <c r="T98" s="300">
        <f>SUM(Q98:S98)</f>
        <v>18.303060205211914</v>
      </c>
      <c r="U98" s="300"/>
      <c r="V98" s="300">
        <v>7.2756554267920404</v>
      </c>
      <c r="W98" s="300">
        <v>12.282467291971322</v>
      </c>
      <c r="X98" s="300">
        <v>0.71802202553507377</v>
      </c>
      <c r="Y98" s="300">
        <f>SUM(V98:X98)</f>
        <v>20.276144744298438</v>
      </c>
    </row>
    <row r="99" spans="1:25" x14ac:dyDescent="0.2">
      <c r="A99" s="260" t="s">
        <v>364</v>
      </c>
      <c r="B99" s="300">
        <v>7.581601179878775</v>
      </c>
      <c r="C99" s="300">
        <v>5.9323353647964501</v>
      </c>
      <c r="D99" s="300">
        <v>0.71135675965231426</v>
      </c>
      <c r="E99" s="300">
        <f t="shared" ref="E99:E100" si="149">SUM(B99:D99)</f>
        <v>14.22529330432754</v>
      </c>
      <c r="F99" s="300"/>
      <c r="G99" s="300">
        <v>8.5502294497345463</v>
      </c>
      <c r="H99" s="300">
        <v>7.3603457009187734</v>
      </c>
      <c r="I99" s="300">
        <v>1.1095502167080349</v>
      </c>
      <c r="J99" s="300">
        <f t="shared" ref="J99:J100" si="150">SUM(G99:I99)</f>
        <v>17.020125367361352</v>
      </c>
      <c r="K99" s="300"/>
      <c r="L99" s="300">
        <v>7.3285384457294906</v>
      </c>
      <c r="M99" s="300">
        <v>7.6444965799737892</v>
      </c>
      <c r="N99" s="300">
        <v>0.40352629264766543</v>
      </c>
      <c r="O99" s="300">
        <f t="shared" ref="O99:O100" si="151">SUM(L99:N99)</f>
        <v>15.376561318350944</v>
      </c>
      <c r="P99" s="300"/>
      <c r="Q99" s="300">
        <v>7.7064772051037256</v>
      </c>
      <c r="R99" s="300">
        <v>7.9402119848770605</v>
      </c>
      <c r="S99" s="300">
        <v>0.42725060480730415</v>
      </c>
      <c r="T99" s="300">
        <f t="shared" ref="T99:T100" si="152">SUM(Q99:S99)</f>
        <v>16.073939794788092</v>
      </c>
      <c r="U99" s="300"/>
      <c r="V99" s="300">
        <v>8.6500397169798564</v>
      </c>
      <c r="W99" s="300">
        <v>8.7913269717904168</v>
      </c>
      <c r="X99" s="300">
        <v>0.4764885669312755</v>
      </c>
      <c r="Y99" s="300">
        <f t="shared" ref="Y99:Y100" si="153">SUM(V99:X99)</f>
        <v>17.91785525570155</v>
      </c>
    </row>
    <row r="100" spans="1:25" x14ac:dyDescent="0.2">
      <c r="A100" s="264" t="s">
        <v>363</v>
      </c>
      <c r="B100" s="301">
        <f>SUM(B98:B99)</f>
        <v>13.307451140078918</v>
      </c>
      <c r="C100" s="301">
        <f t="shared" ref="C100" si="154">SUM(C98:C99)</f>
        <v>15.239204499567229</v>
      </c>
      <c r="D100" s="301">
        <f t="shared" ref="D100" si="155">SUM(D98:D99)</f>
        <v>1.358344360353847</v>
      </c>
      <c r="E100" s="301">
        <f t="shared" si="149"/>
        <v>29.904999999999994</v>
      </c>
      <c r="F100" s="301"/>
      <c r="G100" s="301">
        <f>SUM(G98:G99)</f>
        <v>15.003219495514507</v>
      </c>
      <c r="H100" s="301">
        <f t="shared" ref="H100" si="156">SUM(H98:H99)</f>
        <v>18.103670501302286</v>
      </c>
      <c r="I100" s="301">
        <f t="shared" ref="I100" si="157">SUM(I98:I99)</f>
        <v>2.0301100031832537</v>
      </c>
      <c r="J100" s="301">
        <f t="shared" si="150"/>
        <v>35.137000000000043</v>
      </c>
      <c r="K100" s="301"/>
      <c r="L100" s="301">
        <f>SUM(L98:L99)</f>
        <v>13.567566083679875</v>
      </c>
      <c r="M100" s="301">
        <f t="shared" ref="M100" si="158">SUM(M98:M99)</f>
        <v>18.307141744835281</v>
      </c>
      <c r="N100" s="301">
        <f t="shared" ref="N100" si="159">SUM(N98:N99)</f>
        <v>1.0102921714847843</v>
      </c>
      <c r="O100" s="301">
        <f t="shared" si="151"/>
        <v>32.884999999999941</v>
      </c>
      <c r="P100" s="301"/>
      <c r="Q100" s="301">
        <f>SUM(Q98:Q99)</f>
        <v>14.253476302721378</v>
      </c>
      <c r="R100" s="301">
        <f t="shared" ref="R100" si="160">SUM(R98:R99)</f>
        <v>19.051557184560533</v>
      </c>
      <c r="S100" s="301">
        <f t="shared" ref="S100" si="161">SUM(S98:S99)</f>
        <v>1.0719665127180948</v>
      </c>
      <c r="T100" s="301">
        <f t="shared" si="152"/>
        <v>34.377000000000002</v>
      </c>
      <c r="U100" s="301"/>
      <c r="V100" s="301">
        <f>SUM(V98:V99)</f>
        <v>15.925695143771897</v>
      </c>
      <c r="W100" s="301">
        <f t="shared" ref="W100" si="162">SUM(W98:W99)</f>
        <v>21.073794263761741</v>
      </c>
      <c r="X100" s="301">
        <f t="shared" ref="X100" si="163">SUM(X98:X99)</f>
        <v>1.1945105924663493</v>
      </c>
      <c r="Y100" s="301">
        <f t="shared" si="153"/>
        <v>38.193999999999988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1.2723855882958834</v>
      </c>
      <c r="C107" s="300">
        <v>0.45389900031559255</v>
      </c>
      <c r="D107" s="300">
        <v>0.43001447061042569</v>
      </c>
      <c r="E107" s="300">
        <f>SUM(B107:D107)</f>
        <v>2.1562990592219018</v>
      </c>
      <c r="F107" s="300"/>
      <c r="G107" s="300">
        <v>0.91809266284575131</v>
      </c>
      <c r="H107" s="300">
        <v>0.47203820874280028</v>
      </c>
      <c r="I107" s="300">
        <v>0.24241193287846538</v>
      </c>
      <c r="J107" s="300">
        <f>SUM(G107:I107)</f>
        <v>1.6325428044670169</v>
      </c>
      <c r="K107" s="300"/>
      <c r="L107" s="300">
        <v>0.99723526565153642</v>
      </c>
      <c r="M107" s="300">
        <v>0.48896564406266491</v>
      </c>
      <c r="N107" s="300">
        <v>0.72975195971579176</v>
      </c>
      <c r="O107" s="300">
        <f>SUM(L107:N107)</f>
        <v>2.215952869429993</v>
      </c>
      <c r="P107" s="300"/>
      <c r="Q107" s="300">
        <v>0.96021975408484506</v>
      </c>
      <c r="R107" s="300">
        <v>0.47790070372463395</v>
      </c>
      <c r="S107" s="300">
        <v>0.69583822090151681</v>
      </c>
      <c r="T107" s="300">
        <f>SUM(Q107:S107)</f>
        <v>2.1339586787109956</v>
      </c>
      <c r="U107" s="300"/>
      <c r="V107" s="300">
        <v>0.94813802456501917</v>
      </c>
      <c r="W107" s="300">
        <v>0.46898474923356231</v>
      </c>
      <c r="X107" s="300">
        <v>0.65201821903792245</v>
      </c>
      <c r="Y107" s="300">
        <f>SUM(V107:X107)</f>
        <v>2.0691409928365037</v>
      </c>
    </row>
    <row r="108" spans="1:25" x14ac:dyDescent="0.2">
      <c r="A108" s="260" t="s">
        <v>364</v>
      </c>
      <c r="B108" s="300">
        <v>1.6326981239634397</v>
      </c>
      <c r="C108" s="300">
        <v>0.4245312517270538</v>
      </c>
      <c r="D108" s="300">
        <v>0.83447156508760378</v>
      </c>
      <c r="E108" s="300">
        <f t="shared" ref="E108:E109" si="164">SUM(B108:D108)</f>
        <v>2.8917009407780974</v>
      </c>
      <c r="F108" s="300"/>
      <c r="G108" s="300">
        <v>1.2453642387600581</v>
      </c>
      <c r="H108" s="300">
        <v>0.43986784588661781</v>
      </c>
      <c r="I108" s="300">
        <v>0.54122511088630942</v>
      </c>
      <c r="J108" s="300">
        <f t="shared" ref="J108:J109" si="165">SUM(G108:I108)</f>
        <v>2.2264571955329853</v>
      </c>
      <c r="K108" s="300"/>
      <c r="L108" s="300">
        <v>1.2121460369706469</v>
      </c>
      <c r="M108" s="300">
        <v>0.38238304461816697</v>
      </c>
      <c r="N108" s="300">
        <v>0.43351804898119228</v>
      </c>
      <c r="O108" s="300">
        <f t="shared" ref="O108:O109" si="166">SUM(L108:N108)</f>
        <v>2.0280471305700063</v>
      </c>
      <c r="P108" s="300"/>
      <c r="Q108" s="300">
        <v>1.1621279206526522</v>
      </c>
      <c r="R108" s="300">
        <v>0.38624569883104543</v>
      </c>
      <c r="S108" s="300">
        <v>0.4206677018053061</v>
      </c>
      <c r="T108" s="300">
        <f t="shared" ref="T108:T109" si="167">SUM(Q108:S108)</f>
        <v>1.9690413212890037</v>
      </c>
      <c r="U108" s="300"/>
      <c r="V108" s="300">
        <v>1.1258304503413481</v>
      </c>
      <c r="W108" s="300">
        <v>0.40324882293021536</v>
      </c>
      <c r="X108" s="300">
        <v>0.4157797338919359</v>
      </c>
      <c r="Y108" s="300">
        <f t="shared" ref="Y108:Y109" si="168">SUM(V108:X108)</f>
        <v>1.9448590071634992</v>
      </c>
    </row>
    <row r="109" spans="1:25" x14ac:dyDescent="0.2">
      <c r="A109" s="264" t="s">
        <v>363</v>
      </c>
      <c r="B109" s="301">
        <f>SUM(B107:B108)</f>
        <v>2.9050837122593229</v>
      </c>
      <c r="C109" s="301">
        <f t="shared" ref="C109" si="169">SUM(C107:C108)</f>
        <v>0.87843025204264635</v>
      </c>
      <c r="D109" s="301">
        <f t="shared" ref="D109" si="170">SUM(D107:D108)</f>
        <v>1.2644860356980294</v>
      </c>
      <c r="E109" s="301">
        <f t="shared" si="164"/>
        <v>5.0479999999999983</v>
      </c>
      <c r="F109" s="301"/>
      <c r="G109" s="301">
        <f>SUM(G107:G108)</f>
        <v>2.1634569016058096</v>
      </c>
      <c r="H109" s="301">
        <f t="shared" ref="H109" si="171">SUM(H107:H108)</f>
        <v>0.91190605462941809</v>
      </c>
      <c r="I109" s="301">
        <f t="shared" ref="I109" si="172">SUM(I107:I108)</f>
        <v>0.78363704376477483</v>
      </c>
      <c r="J109" s="301">
        <f t="shared" si="165"/>
        <v>3.8590000000000027</v>
      </c>
      <c r="K109" s="301"/>
      <c r="L109" s="301">
        <f>SUM(L107:L108)</f>
        <v>2.2093813026221834</v>
      </c>
      <c r="M109" s="301">
        <f t="shared" ref="M109" si="173">SUM(M107:M108)</f>
        <v>0.87134868868083193</v>
      </c>
      <c r="N109" s="301">
        <f t="shared" ref="N109" si="174">SUM(N107:N108)</f>
        <v>1.163270008696984</v>
      </c>
      <c r="O109" s="301">
        <f t="shared" si="166"/>
        <v>4.2439999999999998</v>
      </c>
      <c r="P109" s="301"/>
      <c r="Q109" s="301">
        <f>SUM(Q107:Q108)</f>
        <v>2.1223476747374974</v>
      </c>
      <c r="R109" s="301">
        <f t="shared" ref="R109" si="175">SUM(R107:R108)</f>
        <v>0.86414640255567932</v>
      </c>
      <c r="S109" s="301">
        <f t="shared" ref="S109" si="176">SUM(S107:S108)</f>
        <v>1.116505922706823</v>
      </c>
      <c r="T109" s="301">
        <f t="shared" si="167"/>
        <v>4.1029999999999998</v>
      </c>
      <c r="U109" s="301"/>
      <c r="V109" s="301">
        <f>SUM(V107:V108)</f>
        <v>2.0739684749063674</v>
      </c>
      <c r="W109" s="301">
        <f t="shared" ref="W109" si="177">SUM(W107:W108)</f>
        <v>0.87223357216377773</v>
      </c>
      <c r="X109" s="301">
        <f t="shared" ref="X109" si="178">SUM(X107:X108)</f>
        <v>1.0677979529298582</v>
      </c>
      <c r="Y109" s="301">
        <f t="shared" si="168"/>
        <v>4.0140000000000029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12.877078750954711</v>
      </c>
      <c r="C116" s="300">
        <v>3.4766492011039847</v>
      </c>
      <c r="D116" s="300">
        <v>1.5438506020782763</v>
      </c>
      <c r="E116" s="300">
        <f>SUM(B116:D116)</f>
        <v>17.89757855413697</v>
      </c>
      <c r="F116" s="300"/>
      <c r="G116" s="300">
        <v>12.699572772871585</v>
      </c>
      <c r="H116" s="300">
        <v>4.7006953755137095</v>
      </c>
      <c r="I116" s="300">
        <v>0.38296639182951681</v>
      </c>
      <c r="J116" s="300">
        <f>SUM(G116:I116)</f>
        <v>17.78323454021481</v>
      </c>
      <c r="K116" s="300"/>
      <c r="L116" s="300">
        <v>14.628473770251745</v>
      </c>
      <c r="M116" s="300">
        <v>3.9000269551616036</v>
      </c>
      <c r="N116" s="300">
        <v>2.0901674172525455</v>
      </c>
      <c r="O116" s="300">
        <f>SUM(L116:N116)</f>
        <v>20.618668142665893</v>
      </c>
      <c r="P116" s="300"/>
      <c r="Q116" s="300">
        <v>16.238128033124678</v>
      </c>
      <c r="R116" s="300">
        <v>4.1721462323641187</v>
      </c>
      <c r="S116" s="300">
        <v>2.3028705531962248</v>
      </c>
      <c r="T116" s="300">
        <f>SUM(Q116:S116)</f>
        <v>22.71314481868502</v>
      </c>
      <c r="U116" s="300"/>
      <c r="V116" s="300">
        <v>18.519392641826673</v>
      </c>
      <c r="W116" s="300">
        <v>4.4066700815316056</v>
      </c>
      <c r="X116" s="300">
        <v>2.526829774806469</v>
      </c>
      <c r="Y116" s="300">
        <f>SUM(V116:X116)</f>
        <v>25.452892498164747</v>
      </c>
    </row>
    <row r="117" spans="1:25" x14ac:dyDescent="0.2">
      <c r="A117" s="260" t="s">
        <v>364</v>
      </c>
      <c r="B117" s="300">
        <v>42.412106474774113</v>
      </c>
      <c r="C117" s="300">
        <v>2.1787342842603912</v>
      </c>
      <c r="D117" s="300">
        <v>6.8375806868285256</v>
      </c>
      <c r="E117" s="300">
        <f t="shared" ref="E117:E118" si="179">SUM(B117:D117)</f>
        <v>51.42842144586303</v>
      </c>
      <c r="F117" s="300"/>
      <c r="G117" s="300">
        <v>44.937617763027475</v>
      </c>
      <c r="H117" s="300">
        <v>3.4305284997342715</v>
      </c>
      <c r="I117" s="300">
        <v>4.0096191970234933</v>
      </c>
      <c r="J117" s="300">
        <f t="shared" ref="J117:J118" si="180">SUM(G117:I117)</f>
        <v>52.377765459785238</v>
      </c>
      <c r="K117" s="300"/>
      <c r="L117" s="300">
        <v>42.180789650643675</v>
      </c>
      <c r="M117" s="300">
        <v>3.1889143456446964</v>
      </c>
      <c r="N117" s="300">
        <v>5.5036278610457874</v>
      </c>
      <c r="O117" s="300">
        <f t="shared" ref="O117:O118" si="181">SUM(L117:N117)</f>
        <v>50.873331857334158</v>
      </c>
      <c r="P117" s="300"/>
      <c r="Q117" s="300">
        <v>45.420568593009158</v>
      </c>
      <c r="R117" s="300">
        <v>3.4859221227413073</v>
      </c>
      <c r="S117" s="300">
        <v>6.1073644655645083</v>
      </c>
      <c r="T117" s="300">
        <f t="shared" ref="T117:T118" si="182">SUM(Q117:S117)</f>
        <v>55.013855181314973</v>
      </c>
      <c r="U117" s="300"/>
      <c r="V117" s="300">
        <v>49.129438793957036</v>
      </c>
      <c r="W117" s="300">
        <v>3.8416891006952048</v>
      </c>
      <c r="X117" s="300">
        <v>6.8269796071831417</v>
      </c>
      <c r="Y117" s="300">
        <f t="shared" ref="Y117:Y118" si="183">SUM(V117:X117)</f>
        <v>59.798107501835382</v>
      </c>
    </row>
    <row r="118" spans="1:25" x14ac:dyDescent="0.2">
      <c r="A118" s="264" t="s">
        <v>363</v>
      </c>
      <c r="B118" s="301">
        <f>SUM(B116:B117)</f>
        <v>55.289185225728822</v>
      </c>
      <c r="C118" s="301">
        <f t="shared" ref="C118" si="184">SUM(C116:C117)</f>
        <v>5.6553834853643759</v>
      </c>
      <c r="D118" s="301">
        <f t="shared" ref="D118" si="185">SUM(D116:D117)</f>
        <v>8.3814312889068017</v>
      </c>
      <c r="E118" s="301">
        <f t="shared" si="179"/>
        <v>69.325999999999993</v>
      </c>
      <c r="F118" s="301"/>
      <c r="G118" s="301">
        <f>SUM(G116:G117)</f>
        <v>57.637190535899059</v>
      </c>
      <c r="H118" s="301">
        <f t="shared" ref="H118" si="186">SUM(H116:H117)</f>
        <v>8.1312238752479811</v>
      </c>
      <c r="I118" s="301">
        <f t="shared" ref="I118" si="187">SUM(I116:I117)</f>
        <v>4.3925855888530103</v>
      </c>
      <c r="J118" s="301">
        <f t="shared" si="180"/>
        <v>70.161000000000044</v>
      </c>
      <c r="K118" s="301"/>
      <c r="L118" s="301">
        <f>SUM(L116:L117)</f>
        <v>56.809263420895419</v>
      </c>
      <c r="M118" s="301">
        <f t="shared" ref="M118" si="188">SUM(M116:M117)</f>
        <v>7.0889413008063</v>
      </c>
      <c r="N118" s="301">
        <f t="shared" ref="N118" si="189">SUM(N116:N117)</f>
        <v>7.5937952782983329</v>
      </c>
      <c r="O118" s="301">
        <f t="shared" si="181"/>
        <v>71.492000000000047</v>
      </c>
      <c r="P118" s="301"/>
      <c r="Q118" s="301">
        <f>SUM(Q116:Q117)</f>
        <v>61.658696626133832</v>
      </c>
      <c r="R118" s="301">
        <f t="shared" ref="R118" si="190">SUM(R116:R117)</f>
        <v>7.6580683551054261</v>
      </c>
      <c r="S118" s="301">
        <f t="shared" ref="S118" si="191">SUM(S116:S117)</f>
        <v>8.4102350187607335</v>
      </c>
      <c r="T118" s="301">
        <f t="shared" si="182"/>
        <v>77.72699999999999</v>
      </c>
      <c r="U118" s="301"/>
      <c r="V118" s="301">
        <f>SUM(V116:V117)</f>
        <v>67.648831435783706</v>
      </c>
      <c r="W118" s="301">
        <f t="shared" ref="W118" si="192">SUM(W116:W117)</f>
        <v>8.2483591822268103</v>
      </c>
      <c r="X118" s="301">
        <f t="shared" ref="X118" si="193">SUM(X116:X117)</f>
        <v>9.3538093819896098</v>
      </c>
      <c r="Y118" s="301">
        <f t="shared" si="183"/>
        <v>85.251000000000118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3.6096663351937122</v>
      </c>
      <c r="C125" s="300">
        <v>1.3121248663718572</v>
      </c>
      <c r="D125" s="300">
        <v>0.36489071484306357</v>
      </c>
      <c r="E125" s="300">
        <f>SUM(B125:D125)</f>
        <v>5.2866819164086332</v>
      </c>
      <c r="F125" s="300"/>
      <c r="G125" s="300">
        <v>3.9630172497812524</v>
      </c>
      <c r="H125" s="300">
        <v>1.2250314939481668</v>
      </c>
      <c r="I125" s="300">
        <v>0.42024146635910392</v>
      </c>
      <c r="J125" s="300">
        <f>SUM(G125:I125)</f>
        <v>5.6082902100885237</v>
      </c>
      <c r="K125" s="300"/>
      <c r="L125" s="300">
        <v>3.8583327611531431</v>
      </c>
      <c r="M125" s="300">
        <v>1.0873126948487202</v>
      </c>
      <c r="N125" s="300">
        <v>0.21265730185599022</v>
      </c>
      <c r="O125" s="300">
        <f>SUM(L125:N125)</f>
        <v>5.1583027578578529</v>
      </c>
      <c r="P125" s="300"/>
      <c r="Q125" s="300">
        <v>3.698775185671201</v>
      </c>
      <c r="R125" s="300">
        <v>1.0311772712992466</v>
      </c>
      <c r="S125" s="300">
        <v>0.21300917996347604</v>
      </c>
      <c r="T125" s="300">
        <f>SUM(Q125:S125)</f>
        <v>4.9429616369339238</v>
      </c>
      <c r="U125" s="300"/>
      <c r="V125" s="300">
        <v>3.3055437323085499</v>
      </c>
      <c r="W125" s="300">
        <v>0.91308905687449948</v>
      </c>
      <c r="X125" s="300">
        <v>0.19386266939581356</v>
      </c>
      <c r="Y125" s="300">
        <f>SUM(V125:X125)</f>
        <v>4.4124954585788627</v>
      </c>
    </row>
    <row r="126" spans="1:25" x14ac:dyDescent="0.2">
      <c r="A126" s="260" t="s">
        <v>364</v>
      </c>
      <c r="B126" s="300">
        <v>4.6305787769535227</v>
      </c>
      <c r="C126" s="300">
        <v>0.17861897107435851</v>
      </c>
      <c r="D126" s="300">
        <v>0.79312033556349326</v>
      </c>
      <c r="E126" s="300">
        <f t="shared" ref="E126:E127" si="194">SUM(B126:D126)</f>
        <v>5.6023180835913751</v>
      </c>
      <c r="F126" s="300"/>
      <c r="G126" s="300">
        <v>4.6404175993111849</v>
      </c>
      <c r="H126" s="300">
        <v>0.16724675546807322</v>
      </c>
      <c r="I126" s="300">
        <v>0.52604543513223623</v>
      </c>
      <c r="J126" s="300">
        <f t="shared" ref="J126:J127" si="195">SUM(G126:I126)</f>
        <v>5.3337097899114942</v>
      </c>
      <c r="K126" s="300"/>
      <c r="L126" s="300">
        <v>4.681698211953484</v>
      </c>
      <c r="M126" s="300">
        <v>0.2017517992001169</v>
      </c>
      <c r="N126" s="300">
        <v>1.0272472309885727</v>
      </c>
      <c r="O126" s="300">
        <f t="shared" ref="O126:O127" si="196">SUM(L126:N126)</f>
        <v>5.9106972421421737</v>
      </c>
      <c r="P126" s="300"/>
      <c r="Q126" s="300">
        <v>4.5071458681625467</v>
      </c>
      <c r="R126" s="300">
        <v>0.20236716700953866</v>
      </c>
      <c r="S126" s="300">
        <v>1.0385253278939948</v>
      </c>
      <c r="T126" s="300">
        <f t="shared" ref="T126:T127" si="197">SUM(Q126:S126)</f>
        <v>5.7480383630660796</v>
      </c>
      <c r="U126" s="300"/>
      <c r="V126" s="300">
        <v>4.0409870818558566</v>
      </c>
      <c r="W126" s="300">
        <v>0.1938626693996347</v>
      </c>
      <c r="X126" s="300">
        <v>0.96865479016564859</v>
      </c>
      <c r="Y126" s="300">
        <f t="shared" ref="Y126:Y127" si="198">SUM(V126:X126)</f>
        <v>5.2035045414211396</v>
      </c>
    </row>
    <row r="127" spans="1:25" x14ac:dyDescent="0.2">
      <c r="A127" s="264" t="s">
        <v>363</v>
      </c>
      <c r="B127" s="301">
        <f>SUM(B125:B126)</f>
        <v>8.2402451121472353</v>
      </c>
      <c r="C127" s="301">
        <f t="shared" ref="C127" si="199">SUM(C125:C126)</f>
        <v>1.4907438374462156</v>
      </c>
      <c r="D127" s="301">
        <f t="shared" ref="D127" si="200">SUM(D125:D126)</f>
        <v>1.1580110504065568</v>
      </c>
      <c r="E127" s="301">
        <f t="shared" si="194"/>
        <v>10.889000000000008</v>
      </c>
      <c r="F127" s="301"/>
      <c r="G127" s="301">
        <f>SUM(G125:G126)</f>
        <v>8.6034348490924373</v>
      </c>
      <c r="H127" s="301">
        <f t="shared" ref="H127" si="201">SUM(H125:H126)</f>
        <v>1.39227824941624</v>
      </c>
      <c r="I127" s="301">
        <f t="shared" ref="I127" si="202">SUM(I125:I126)</f>
        <v>0.9462869014913402</v>
      </c>
      <c r="J127" s="301">
        <f t="shared" si="195"/>
        <v>10.942000000000018</v>
      </c>
      <c r="K127" s="301"/>
      <c r="L127" s="301">
        <f>SUM(L125:L126)</f>
        <v>8.540030973106628</v>
      </c>
      <c r="M127" s="301">
        <f t="shared" ref="M127" si="203">SUM(M125:M126)</f>
        <v>1.2890644940488372</v>
      </c>
      <c r="N127" s="301">
        <f t="shared" ref="N127" si="204">SUM(N125:N126)</f>
        <v>1.239904532844563</v>
      </c>
      <c r="O127" s="301">
        <f t="shared" si="196"/>
        <v>11.069000000000027</v>
      </c>
      <c r="P127" s="301"/>
      <c r="Q127" s="301">
        <f>SUM(Q125:Q126)</f>
        <v>8.2059210538337481</v>
      </c>
      <c r="R127" s="301">
        <f t="shared" ref="R127" si="205">SUM(R125:R126)</f>
        <v>1.2335444383087852</v>
      </c>
      <c r="S127" s="301">
        <f t="shared" ref="S127" si="206">SUM(S125:S126)</f>
        <v>1.2515345078574709</v>
      </c>
      <c r="T127" s="301">
        <f t="shared" si="197"/>
        <v>10.691000000000004</v>
      </c>
      <c r="U127" s="301"/>
      <c r="V127" s="301">
        <f>SUM(V125:V126)</f>
        <v>7.3465308141644066</v>
      </c>
      <c r="W127" s="301">
        <f t="shared" ref="W127" si="207">SUM(W125:W126)</f>
        <v>1.1069517262741342</v>
      </c>
      <c r="X127" s="301">
        <f t="shared" ref="X127" si="208">SUM(X125:X126)</f>
        <v>1.1625174595614622</v>
      </c>
      <c r="Y127" s="301">
        <f t="shared" si="198"/>
        <v>9.6160000000000032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2.5477533397783403</v>
      </c>
      <c r="C134" s="300">
        <v>1.5330636979866796</v>
      </c>
      <c r="D134" s="300">
        <v>0.45516805421739498</v>
      </c>
      <c r="E134" s="300">
        <f>SUM(B134:D134)</f>
        <v>4.5359850919824147</v>
      </c>
      <c r="F134" s="300"/>
      <c r="G134" s="300">
        <v>2.4732037998713938</v>
      </c>
      <c r="H134" s="300">
        <v>1.2676030618094927</v>
      </c>
      <c r="I134" s="300">
        <v>0.76151571897833525</v>
      </c>
      <c r="J134" s="300">
        <f>SUM(G134:I134)</f>
        <v>4.5023225806592215</v>
      </c>
      <c r="K134" s="300"/>
      <c r="L134" s="300">
        <v>2.7315147340619301</v>
      </c>
      <c r="M134" s="300">
        <v>2.0865232864170804</v>
      </c>
      <c r="N134" s="300">
        <v>0.56654509762323468</v>
      </c>
      <c r="O134" s="300">
        <f>SUM(L134:N134)</f>
        <v>5.3845831181022445</v>
      </c>
      <c r="P134" s="300"/>
      <c r="Q134" s="300">
        <v>2.8029470253715085</v>
      </c>
      <c r="R134" s="300">
        <v>1.9774047594855291</v>
      </c>
      <c r="S134" s="300">
        <v>0.56938354887712139</v>
      </c>
      <c r="T134" s="300">
        <f>SUM(Q134:S134)</f>
        <v>5.3497353337341593</v>
      </c>
      <c r="U134" s="300"/>
      <c r="V134" s="300">
        <v>3.3322434820433222</v>
      </c>
      <c r="W134" s="300">
        <v>2.0097814931461797</v>
      </c>
      <c r="X134" s="300">
        <v>0.63664552640424832</v>
      </c>
      <c r="Y134" s="300">
        <f>SUM(V134:X134)</f>
        <v>5.9786705015937507</v>
      </c>
    </row>
    <row r="135" spans="1:25" x14ac:dyDescent="0.2">
      <c r="A135" s="260" t="s">
        <v>364</v>
      </c>
      <c r="B135" s="300">
        <v>2.7369471442196796</v>
      </c>
      <c r="C135" s="300">
        <v>0.66631427879587957</v>
      </c>
      <c r="D135" s="300">
        <v>0.82475348500203294</v>
      </c>
      <c r="E135" s="300">
        <f t="shared" ref="E135:E136" si="209">SUM(B135:D135)</f>
        <v>4.2280149080175917</v>
      </c>
      <c r="F135" s="300"/>
      <c r="G135" s="300">
        <v>2.3868244942407082</v>
      </c>
      <c r="H135" s="300">
        <v>0.32760544012906595</v>
      </c>
      <c r="I135" s="300">
        <v>0.53724748497100716</v>
      </c>
      <c r="J135" s="300">
        <f t="shared" ref="J135:J136" si="210">SUM(G135:I135)</f>
        <v>3.2516774193407811</v>
      </c>
      <c r="K135" s="300"/>
      <c r="L135" s="300">
        <v>2.8041898267590395</v>
      </c>
      <c r="M135" s="300">
        <v>0.68453524813023747</v>
      </c>
      <c r="N135" s="300">
        <v>0.43669180700847149</v>
      </c>
      <c r="O135" s="300">
        <f t="shared" ref="O135:O136" si="211">SUM(L135:N135)</f>
        <v>3.9254168818977484</v>
      </c>
      <c r="P135" s="300"/>
      <c r="Q135" s="300">
        <v>2.7765433005246112</v>
      </c>
      <c r="R135" s="300">
        <v>0.6795765131808873</v>
      </c>
      <c r="S135" s="300">
        <v>0.45514485256034493</v>
      </c>
      <c r="T135" s="300">
        <f t="shared" ref="T135:T136" si="212">SUM(Q135:S135)</f>
        <v>3.9112646662658435</v>
      </c>
      <c r="U135" s="300"/>
      <c r="V135" s="300">
        <v>3.0815575959896919</v>
      </c>
      <c r="W135" s="300">
        <v>0.76794695620929521</v>
      </c>
      <c r="X135" s="300">
        <v>0.54882494620725508</v>
      </c>
      <c r="Y135" s="300">
        <f t="shared" ref="Y135:Y136" si="213">SUM(V135:X135)</f>
        <v>4.398329498406242</v>
      </c>
    </row>
    <row r="136" spans="1:25" x14ac:dyDescent="0.2">
      <c r="A136" s="264" t="s">
        <v>363</v>
      </c>
      <c r="B136" s="301">
        <f>SUM(B134:B135)</f>
        <v>5.2847004839980194</v>
      </c>
      <c r="C136" s="301">
        <f t="shared" ref="C136" si="214">SUM(C134:C135)</f>
        <v>2.199377976782559</v>
      </c>
      <c r="D136" s="301">
        <f t="shared" ref="D136" si="215">SUM(D134:D135)</f>
        <v>1.2799215392194279</v>
      </c>
      <c r="E136" s="301">
        <f t="shared" si="209"/>
        <v>8.7640000000000065</v>
      </c>
      <c r="F136" s="301"/>
      <c r="G136" s="301">
        <f>SUM(G134:G135)</f>
        <v>4.8600282941121016</v>
      </c>
      <c r="H136" s="301">
        <f t="shared" ref="H136" si="216">SUM(H134:H135)</f>
        <v>1.5952085019385587</v>
      </c>
      <c r="I136" s="301">
        <f t="shared" ref="I136" si="217">SUM(I134:I135)</f>
        <v>1.2987632039493424</v>
      </c>
      <c r="J136" s="301">
        <f t="shared" si="210"/>
        <v>7.7540000000000031</v>
      </c>
      <c r="K136" s="301"/>
      <c r="L136" s="301">
        <f>SUM(L134:L135)</f>
        <v>5.5357045608209692</v>
      </c>
      <c r="M136" s="301">
        <f t="shared" ref="M136" si="218">SUM(M134:M135)</f>
        <v>2.771058534547318</v>
      </c>
      <c r="N136" s="301">
        <f t="shared" ref="N136" si="219">SUM(N134:N135)</f>
        <v>1.0032369046317062</v>
      </c>
      <c r="O136" s="301">
        <f t="shared" si="211"/>
        <v>9.3099999999999934</v>
      </c>
      <c r="P136" s="301"/>
      <c r="Q136" s="301">
        <f>SUM(Q134:Q135)</f>
        <v>5.5794903258961197</v>
      </c>
      <c r="R136" s="301">
        <f t="shared" ref="R136" si="220">SUM(R134:R135)</f>
        <v>2.6569812726664166</v>
      </c>
      <c r="S136" s="301">
        <f t="shared" ref="S136" si="221">SUM(S134:S135)</f>
        <v>1.0245284014374663</v>
      </c>
      <c r="T136" s="301">
        <f t="shared" si="212"/>
        <v>9.2610000000000028</v>
      </c>
      <c r="U136" s="301"/>
      <c r="V136" s="301">
        <f>SUM(V134:V135)</f>
        <v>6.4138010780330141</v>
      </c>
      <c r="W136" s="301">
        <f t="shared" ref="W136" si="222">SUM(W134:W135)</f>
        <v>2.7777284493554748</v>
      </c>
      <c r="X136" s="301">
        <f t="shared" ref="X136" si="223">SUM(X134:X135)</f>
        <v>1.1854704726115033</v>
      </c>
      <c r="Y136" s="301">
        <f t="shared" si="213"/>
        <v>10.376999999999992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14.910689610473741</v>
      </c>
      <c r="C143" s="300">
        <v>9.8337194403835291</v>
      </c>
      <c r="D143" s="300">
        <v>5.0091068418797979</v>
      </c>
      <c r="E143" s="300">
        <f>SUM(B143:D143)</f>
        <v>29.75351589273707</v>
      </c>
      <c r="F143" s="300"/>
      <c r="G143" s="300">
        <v>18.606940349151337</v>
      </c>
      <c r="H143" s="300">
        <v>8.0294694869025278</v>
      </c>
      <c r="I143" s="300">
        <v>7.2414004076276406</v>
      </c>
      <c r="J143" s="300">
        <f>SUM(G143:I143)</f>
        <v>33.877810243681509</v>
      </c>
      <c r="K143" s="300"/>
      <c r="L143" s="300">
        <v>17.459807205625825</v>
      </c>
      <c r="M143" s="300">
        <v>7.3916644036844117</v>
      </c>
      <c r="N143" s="300">
        <v>4.4334903504875998</v>
      </c>
      <c r="O143" s="300">
        <f>SUM(L143:N143)</f>
        <v>29.284961959797837</v>
      </c>
      <c r="P143" s="300"/>
      <c r="Q143" s="300">
        <v>18.650095787442098</v>
      </c>
      <c r="R143" s="300">
        <v>7.9047137117101736</v>
      </c>
      <c r="S143" s="300">
        <v>4.8844534818258625</v>
      </c>
      <c r="T143" s="300">
        <f>SUM(Q143:S143)</f>
        <v>31.439262980978132</v>
      </c>
      <c r="U143" s="300"/>
      <c r="V143" s="300">
        <v>20.197758406387468</v>
      </c>
      <c r="W143" s="300">
        <v>8.5910630110961534</v>
      </c>
      <c r="X143" s="300">
        <v>5.6049781818950848</v>
      </c>
      <c r="Y143" s="300">
        <f>SUM(V143:X143)</f>
        <v>34.39379959937871</v>
      </c>
    </row>
    <row r="144" spans="1:25" x14ac:dyDescent="0.2">
      <c r="A144" s="260" t="s">
        <v>364</v>
      </c>
      <c r="B144" s="300">
        <v>24.430210653694012</v>
      </c>
      <c r="C144" s="300">
        <v>3.102029802232642</v>
      </c>
      <c r="D144" s="300">
        <v>6.7102436513362997</v>
      </c>
      <c r="E144" s="300">
        <f t="shared" ref="E144:E145" si="224">SUM(B144:D144)</f>
        <v>34.242484107262953</v>
      </c>
      <c r="F144" s="300"/>
      <c r="G144" s="300">
        <v>26.269117048339197</v>
      </c>
      <c r="H144" s="300">
        <v>3.2076804980891835</v>
      </c>
      <c r="I144" s="300">
        <v>6.8783922098900776</v>
      </c>
      <c r="J144" s="300">
        <f t="shared" ref="J144:J145" si="225">SUM(G144:I144)</f>
        <v>36.35518975631846</v>
      </c>
      <c r="K144" s="300"/>
      <c r="L144" s="300">
        <v>26.101135639592826</v>
      </c>
      <c r="M144" s="300">
        <v>4.18077755590088</v>
      </c>
      <c r="N144" s="300">
        <v>5.3621248447084442</v>
      </c>
      <c r="O144" s="300">
        <f t="shared" ref="O144:O145" si="226">SUM(L144:N144)</f>
        <v>35.644038040202155</v>
      </c>
      <c r="P144" s="300"/>
      <c r="Q144" s="300">
        <v>27.037184345293443</v>
      </c>
      <c r="R144" s="300">
        <v>4.4908356073724711</v>
      </c>
      <c r="S144" s="300">
        <v>5.7067170663558997</v>
      </c>
      <c r="T144" s="300">
        <f t="shared" ref="T144:T145" si="227">SUM(Q144:S144)</f>
        <v>37.234737019021814</v>
      </c>
      <c r="U144" s="300"/>
      <c r="V144" s="300">
        <v>28.161344190888631</v>
      </c>
      <c r="W144" s="300">
        <v>5.0073454715537107</v>
      </c>
      <c r="X144" s="300">
        <v>6.207510738179093</v>
      </c>
      <c r="Y144" s="300">
        <f t="shared" ref="Y144:Y145" si="228">SUM(V144:X144)</f>
        <v>39.376200400621435</v>
      </c>
    </row>
    <row r="145" spans="1:25" x14ac:dyDescent="0.2">
      <c r="A145" s="264" t="s">
        <v>363</v>
      </c>
      <c r="B145" s="301">
        <f>SUM(B143:B144)</f>
        <v>39.34090026416775</v>
      </c>
      <c r="C145" s="301">
        <f t="shared" ref="C145" si="229">SUM(C143:C144)</f>
        <v>12.935749242616172</v>
      </c>
      <c r="D145" s="301">
        <f t="shared" ref="D145" si="230">SUM(D143:D144)</f>
        <v>11.719350493216098</v>
      </c>
      <c r="E145" s="301">
        <f t="shared" si="224"/>
        <v>63.996000000000024</v>
      </c>
      <c r="F145" s="301"/>
      <c r="G145" s="301">
        <f>SUM(G143:G144)</f>
        <v>44.876057397490534</v>
      </c>
      <c r="H145" s="301">
        <f t="shared" ref="H145" si="231">SUM(H143:H144)</f>
        <v>11.237149984991712</v>
      </c>
      <c r="I145" s="301">
        <f t="shared" ref="I145" si="232">SUM(I143:I144)</f>
        <v>14.119792617517717</v>
      </c>
      <c r="J145" s="301">
        <f t="shared" si="225"/>
        <v>70.232999999999961</v>
      </c>
      <c r="K145" s="301"/>
      <c r="L145" s="301">
        <f>SUM(L143:L144)</f>
        <v>43.560942845218648</v>
      </c>
      <c r="M145" s="301">
        <f t="shared" ref="M145" si="233">SUM(M143:M144)</f>
        <v>11.572441959585291</v>
      </c>
      <c r="N145" s="301">
        <f t="shared" ref="N145" si="234">SUM(N143:N144)</f>
        <v>9.795615195196044</v>
      </c>
      <c r="O145" s="301">
        <f t="shared" si="226"/>
        <v>64.928999999999988</v>
      </c>
      <c r="P145" s="301"/>
      <c r="Q145" s="301">
        <f>SUM(Q143:Q144)</f>
        <v>45.687280132735538</v>
      </c>
      <c r="R145" s="301">
        <f t="shared" ref="R145" si="235">SUM(R143:R144)</f>
        <v>12.395549319082644</v>
      </c>
      <c r="S145" s="301">
        <f t="shared" ref="S145" si="236">SUM(S143:S144)</f>
        <v>10.591170548181761</v>
      </c>
      <c r="T145" s="301">
        <f t="shared" si="227"/>
        <v>68.67399999999995</v>
      </c>
      <c r="U145" s="301"/>
      <c r="V145" s="301">
        <f>SUM(V143:V144)</f>
        <v>48.359102597276099</v>
      </c>
      <c r="W145" s="301">
        <f t="shared" ref="W145" si="237">SUM(W143:W144)</f>
        <v>13.598408482649864</v>
      </c>
      <c r="X145" s="301">
        <f t="shared" ref="X145" si="238">SUM(X143:X144)</f>
        <v>11.812488920074177</v>
      </c>
      <c r="Y145" s="301">
        <f t="shared" si="228"/>
        <v>73.770000000000138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8.6068998450286625</v>
      </c>
      <c r="C152" s="300">
        <v>7.711456645595411</v>
      </c>
      <c r="D152" s="300">
        <v>2.7138121212448181</v>
      </c>
      <c r="E152" s="300">
        <f>SUM(B152:D152)</f>
        <v>19.03216861186889</v>
      </c>
      <c r="F152" s="300"/>
      <c r="G152" s="300">
        <v>11.471143764517514</v>
      </c>
      <c r="H152" s="300">
        <v>9.6488603554628405</v>
      </c>
      <c r="I152" s="300">
        <v>4.3215761348953956</v>
      </c>
      <c r="J152" s="300">
        <f>SUM(G152:I152)</f>
        <v>25.441580254875749</v>
      </c>
      <c r="K152" s="300"/>
      <c r="L152" s="300">
        <v>9.3418486141378931</v>
      </c>
      <c r="M152" s="300">
        <v>9.5160134546195749</v>
      </c>
      <c r="N152" s="300">
        <v>3.817704007744565</v>
      </c>
      <c r="O152" s="300">
        <f>SUM(L152:N152)</f>
        <v>22.675566076502037</v>
      </c>
      <c r="P152" s="300"/>
      <c r="Q152" s="300">
        <v>9.9707284377598686</v>
      </c>
      <c r="R152" s="300">
        <v>9.7900231233880834</v>
      </c>
      <c r="S152" s="300">
        <v>3.9361290161062814</v>
      </c>
      <c r="T152" s="300">
        <f>SUM(Q152:S152)</f>
        <v>23.696880577254234</v>
      </c>
      <c r="U152" s="300"/>
      <c r="V152" s="300">
        <v>11.092771588651004</v>
      </c>
      <c r="W152" s="300">
        <v>10.290168432512306</v>
      </c>
      <c r="X152" s="300">
        <v>4.3218521690024216</v>
      </c>
      <c r="Y152" s="300">
        <f>SUM(V152:X152)</f>
        <v>25.704792190165733</v>
      </c>
    </row>
    <row r="153" spans="1:25" x14ac:dyDescent="0.2">
      <c r="A153" s="260" t="s">
        <v>364</v>
      </c>
      <c r="B153" s="300">
        <v>15.434625251982085</v>
      </c>
      <c r="C153" s="300">
        <v>5.4047801205018882</v>
      </c>
      <c r="D153" s="300">
        <v>3.7754260156470782</v>
      </c>
      <c r="E153" s="300">
        <f t="shared" ref="E153:E154" si="239">SUM(B153:D153)</f>
        <v>24.614831388131051</v>
      </c>
      <c r="F153" s="300"/>
      <c r="G153" s="300">
        <v>19.1699755000297</v>
      </c>
      <c r="H153" s="300">
        <v>7.8022637144818452</v>
      </c>
      <c r="I153" s="300">
        <v>5.2321805306127684</v>
      </c>
      <c r="J153" s="300">
        <f t="shared" ref="J153:J154" si="240">SUM(G153:I153)</f>
        <v>32.204419745124312</v>
      </c>
      <c r="K153" s="300"/>
      <c r="L153" s="300">
        <v>16.917015140068461</v>
      </c>
      <c r="M153" s="300">
        <v>7.4169322129922657</v>
      </c>
      <c r="N153" s="300">
        <v>4.2124865704371608</v>
      </c>
      <c r="O153" s="300">
        <f t="shared" ref="O153:O154" si="241">SUM(L153:N153)</f>
        <v>28.546433923497887</v>
      </c>
      <c r="P153" s="300"/>
      <c r="Q153" s="300">
        <v>17.737064945267583</v>
      </c>
      <c r="R153" s="300">
        <v>7.7604815491583716</v>
      </c>
      <c r="S153" s="300">
        <v>4.3475729283198152</v>
      </c>
      <c r="T153" s="300">
        <f t="shared" ref="T153:T154" si="242">SUM(Q153:S153)</f>
        <v>29.845119422745768</v>
      </c>
      <c r="U153" s="300"/>
      <c r="V153" s="300">
        <v>19.302804899072409</v>
      </c>
      <c r="W153" s="300">
        <v>8.3682986931403534</v>
      </c>
      <c r="X153" s="300">
        <v>4.7461042176214701</v>
      </c>
      <c r="Y153" s="300">
        <f t="shared" ref="Y153:Y154" si="243">SUM(V153:X153)</f>
        <v>32.417207809834231</v>
      </c>
    </row>
    <row r="154" spans="1:25" x14ac:dyDescent="0.2">
      <c r="A154" s="264" t="s">
        <v>363</v>
      </c>
      <c r="B154" s="301">
        <f>SUM(B152:B153)</f>
        <v>24.041525097010748</v>
      </c>
      <c r="C154" s="301">
        <f t="shared" ref="C154" si="244">SUM(C152:C153)</f>
        <v>13.116236766097298</v>
      </c>
      <c r="D154" s="301">
        <f t="shared" ref="D154" si="245">SUM(D152:D153)</f>
        <v>6.4892381368918963</v>
      </c>
      <c r="E154" s="301">
        <f t="shared" si="239"/>
        <v>43.646999999999949</v>
      </c>
      <c r="F154" s="301"/>
      <c r="G154" s="301">
        <f>SUM(G152:G153)</f>
        <v>30.641119264547214</v>
      </c>
      <c r="H154" s="301">
        <f t="shared" ref="H154" si="246">SUM(H152:H153)</f>
        <v>17.451124069944687</v>
      </c>
      <c r="I154" s="301">
        <f t="shared" ref="I154" si="247">SUM(I152:I153)</f>
        <v>9.553756665508164</v>
      </c>
      <c r="J154" s="301">
        <f t="shared" si="240"/>
        <v>57.646000000000058</v>
      </c>
      <c r="K154" s="301"/>
      <c r="L154" s="301">
        <f>SUM(L152:L153)</f>
        <v>26.258863754206352</v>
      </c>
      <c r="M154" s="301">
        <f t="shared" ref="M154" si="248">SUM(M152:M153)</f>
        <v>16.93294566761184</v>
      </c>
      <c r="N154" s="301">
        <f t="shared" ref="N154" si="249">SUM(N152:N153)</f>
        <v>8.0301905781817258</v>
      </c>
      <c r="O154" s="301">
        <f t="shared" si="241"/>
        <v>51.221999999999916</v>
      </c>
      <c r="P154" s="301"/>
      <c r="Q154" s="301">
        <f>SUM(Q152:Q153)</f>
        <v>27.70779338302745</v>
      </c>
      <c r="R154" s="301">
        <f t="shared" ref="R154" si="250">SUM(R152:R153)</f>
        <v>17.550504672546456</v>
      </c>
      <c r="S154" s="301">
        <f t="shared" ref="S154" si="251">SUM(S152:S153)</f>
        <v>8.2837019444260971</v>
      </c>
      <c r="T154" s="301">
        <f t="shared" si="242"/>
        <v>53.542000000000002</v>
      </c>
      <c r="U154" s="301"/>
      <c r="V154" s="301">
        <f>SUM(V152:V153)</f>
        <v>30.395576487723414</v>
      </c>
      <c r="W154" s="301">
        <f t="shared" ref="W154" si="252">SUM(W152:W153)</f>
        <v>18.65846712565266</v>
      </c>
      <c r="X154" s="301">
        <f t="shared" ref="X154" si="253">SUM(X152:X153)</f>
        <v>9.0679563866238908</v>
      </c>
      <c r="Y154" s="301">
        <f t="shared" si="243"/>
        <v>58.121999999999964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4.8230730586818575</v>
      </c>
      <c r="C161" s="300">
        <v>3.9930705584942503</v>
      </c>
      <c r="D161" s="300">
        <v>0.48056621217019863</v>
      </c>
      <c r="E161" s="300">
        <f>SUM(B161:D161)</f>
        <v>9.2967098293463071</v>
      </c>
      <c r="F161" s="300"/>
      <c r="G161" s="300">
        <v>4.2738438444770956</v>
      </c>
      <c r="H161" s="300">
        <v>3.4498076178387769</v>
      </c>
      <c r="I161" s="300">
        <v>0.3353994397974952</v>
      </c>
      <c r="J161" s="300">
        <f>SUM(G161:I161)</f>
        <v>8.0590509021133681</v>
      </c>
      <c r="K161" s="300"/>
      <c r="L161" s="300">
        <v>4.3504272898562188</v>
      </c>
      <c r="M161" s="300">
        <v>3.462776716520847</v>
      </c>
      <c r="N161" s="300">
        <v>0.46773453330961079</v>
      </c>
      <c r="O161" s="300">
        <f>SUM(L161:N161)</f>
        <v>8.2809385396866766</v>
      </c>
      <c r="P161" s="300"/>
      <c r="Q161" s="300">
        <v>4.5648234542314308</v>
      </c>
      <c r="R161" s="300">
        <v>3.6409105416236711</v>
      </c>
      <c r="S161" s="300">
        <v>0.49141636599166938</v>
      </c>
      <c r="T161" s="300">
        <f>SUM(Q161:S161)</f>
        <v>8.6971503618467718</v>
      </c>
      <c r="U161" s="300"/>
      <c r="V161" s="300">
        <v>4.5173058247636479</v>
      </c>
      <c r="W161" s="300">
        <v>3.6046018282735184</v>
      </c>
      <c r="X161" s="300">
        <v>0.49032094119063846</v>
      </c>
      <c r="Y161" s="300">
        <f>SUM(V161:X161)</f>
        <v>8.6122285942278047</v>
      </c>
    </row>
    <row r="162" spans="1:25" x14ac:dyDescent="0.2">
      <c r="A162" s="260" t="s">
        <v>364</v>
      </c>
      <c r="B162" s="300">
        <v>6.0766605227177966</v>
      </c>
      <c r="C162" s="300">
        <v>0.87687809983251053</v>
      </c>
      <c r="D162" s="300">
        <v>0.5017515481033995</v>
      </c>
      <c r="E162" s="300">
        <f t="shared" ref="E162:E163" si="254">SUM(B162:D162)</f>
        <v>7.4552901706537069</v>
      </c>
      <c r="F162" s="300"/>
      <c r="G162" s="300">
        <v>5.1247843382777223</v>
      </c>
      <c r="H162" s="300">
        <v>0.7419409928648566</v>
      </c>
      <c r="I162" s="300">
        <v>0.34922376674407429</v>
      </c>
      <c r="J162" s="300">
        <f t="shared" ref="J162:J163" si="255">SUM(G162:I162)</f>
        <v>6.2159490978866536</v>
      </c>
      <c r="K162" s="300"/>
      <c r="L162" s="300">
        <v>5.2275219044922654</v>
      </c>
      <c r="M162" s="300">
        <v>0.75285097982632299</v>
      </c>
      <c r="N162" s="300">
        <v>0.28268857599471825</v>
      </c>
      <c r="O162" s="300">
        <f t="shared" ref="O162:O163" si="256">SUM(L162:N162)</f>
        <v>6.2630614603133061</v>
      </c>
      <c r="P162" s="300"/>
      <c r="Q162" s="300">
        <v>5.3744486320240759</v>
      </c>
      <c r="R162" s="300">
        <v>0.83250361833090369</v>
      </c>
      <c r="S162" s="300">
        <v>0.29689738779824942</v>
      </c>
      <c r="T162" s="300">
        <f t="shared" ref="T162:T163" si="257">SUM(Q162:S162)</f>
        <v>6.5038496381532287</v>
      </c>
      <c r="U162" s="300"/>
      <c r="V162" s="300">
        <v>5.102002019147263</v>
      </c>
      <c r="W162" s="300">
        <v>0.90881012067015376</v>
      </c>
      <c r="X162" s="300">
        <v>0.29695926595478628</v>
      </c>
      <c r="Y162" s="300">
        <f t="shared" ref="Y162:Y163" si="258">SUM(V162:X162)</f>
        <v>6.3077714057722032</v>
      </c>
    </row>
    <row r="163" spans="1:25" x14ac:dyDescent="0.2">
      <c r="A163" s="264" t="s">
        <v>363</v>
      </c>
      <c r="B163" s="301">
        <f>SUM(B161:B162)</f>
        <v>10.899733581399655</v>
      </c>
      <c r="C163" s="301">
        <f t="shared" ref="C163" si="259">SUM(C161:C162)</f>
        <v>4.869948658326761</v>
      </c>
      <c r="D163" s="301">
        <f t="shared" ref="D163" si="260">SUM(D161:D162)</f>
        <v>0.98231776027359818</v>
      </c>
      <c r="E163" s="301">
        <f t="shared" si="254"/>
        <v>16.752000000000013</v>
      </c>
      <c r="F163" s="301"/>
      <c r="G163" s="301">
        <f>SUM(G161:G162)</f>
        <v>9.3986281827548179</v>
      </c>
      <c r="H163" s="301">
        <f t="shared" ref="H163" si="261">SUM(H161:H162)</f>
        <v>4.1917486107036339</v>
      </c>
      <c r="I163" s="301">
        <f t="shared" ref="I163" si="262">SUM(I161:I162)</f>
        <v>0.6846232065415695</v>
      </c>
      <c r="J163" s="301">
        <f t="shared" si="255"/>
        <v>14.275000000000022</v>
      </c>
      <c r="K163" s="301"/>
      <c r="L163" s="301">
        <f>SUM(L161:L162)</f>
        <v>9.5779491943484842</v>
      </c>
      <c r="M163" s="301">
        <f t="shared" ref="M163" si="263">SUM(M161:M162)</f>
        <v>4.2156276963471697</v>
      </c>
      <c r="N163" s="301">
        <f t="shared" ref="N163" si="264">SUM(N161:N162)</f>
        <v>0.75042310930432898</v>
      </c>
      <c r="O163" s="301">
        <f t="shared" si="256"/>
        <v>14.543999999999983</v>
      </c>
      <c r="P163" s="301"/>
      <c r="Q163" s="301">
        <f>SUM(Q161:Q162)</f>
        <v>9.9392720862555066</v>
      </c>
      <c r="R163" s="301">
        <f t="shared" ref="R163" si="265">SUM(R161:R162)</f>
        <v>4.4734141599545749</v>
      </c>
      <c r="S163" s="301">
        <f t="shared" ref="S163" si="266">SUM(S161:S162)</f>
        <v>0.78831375378991875</v>
      </c>
      <c r="T163" s="301">
        <f t="shared" si="257"/>
        <v>15.201000000000001</v>
      </c>
      <c r="U163" s="301"/>
      <c r="V163" s="301">
        <f>SUM(V161:V162)</f>
        <v>9.6193078439109101</v>
      </c>
      <c r="W163" s="301">
        <f t="shared" ref="W163" si="267">SUM(W161:W162)</f>
        <v>4.5134119489436717</v>
      </c>
      <c r="X163" s="301">
        <f t="shared" ref="X163" si="268">SUM(X161:X162)</f>
        <v>0.78728020714542479</v>
      </c>
      <c r="Y163" s="301">
        <f t="shared" si="258"/>
        <v>14.920000000000007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13.438145302251893</v>
      </c>
      <c r="C170" s="300">
        <v>17.131890025663623</v>
      </c>
      <c r="D170" s="300">
        <v>4.1372032117760407</v>
      </c>
      <c r="E170" s="300">
        <f>SUM(B170:D170)</f>
        <v>34.707238539691559</v>
      </c>
      <c r="F170" s="300"/>
      <c r="G170" s="300">
        <v>13.70181470803859</v>
      </c>
      <c r="H170" s="300">
        <v>18.115708816498085</v>
      </c>
      <c r="I170" s="300">
        <v>4.111912200046711</v>
      </c>
      <c r="J170" s="300">
        <f>SUM(G170:I170)</f>
        <v>35.929435724583385</v>
      </c>
      <c r="K170" s="300"/>
      <c r="L170" s="300">
        <v>12.728076648809489</v>
      </c>
      <c r="M170" s="300">
        <v>17.538716718224286</v>
      </c>
      <c r="N170" s="300">
        <v>3.9650885913468685</v>
      </c>
      <c r="O170" s="300">
        <f>SUM(L170:N170)</f>
        <v>34.231881958380647</v>
      </c>
      <c r="P170" s="300"/>
      <c r="Q170" s="300">
        <v>12.935189311338428</v>
      </c>
      <c r="R170" s="300">
        <v>17.061286051565759</v>
      </c>
      <c r="S170" s="300">
        <v>3.9860243274762746</v>
      </c>
      <c r="T170" s="300">
        <f>SUM(Q170:S170)</f>
        <v>33.982499690380457</v>
      </c>
      <c r="U170" s="300"/>
      <c r="V170" s="300">
        <v>13.965035572465201</v>
      </c>
      <c r="W170" s="300">
        <v>16.83790357461368</v>
      </c>
      <c r="X170" s="300">
        <v>4.1183580189589524</v>
      </c>
      <c r="Y170" s="300">
        <f>SUM(V170:X170)</f>
        <v>34.921297166037832</v>
      </c>
    </row>
    <row r="171" spans="1:25" x14ac:dyDescent="0.2">
      <c r="A171" s="260" t="s">
        <v>364</v>
      </c>
      <c r="B171" s="300">
        <v>8.8180172326468451</v>
      </c>
      <c r="C171" s="300">
        <v>3.51291699148002</v>
      </c>
      <c r="D171" s="300">
        <v>1.8838272361815567</v>
      </c>
      <c r="E171" s="300">
        <f t="shared" ref="E171" si="269">SUM(B171:D171)</f>
        <v>14.214761460308422</v>
      </c>
      <c r="F171" s="300"/>
      <c r="G171" s="300">
        <v>8.6767972646837563</v>
      </c>
      <c r="H171" s="300">
        <v>3.9704316450396449</v>
      </c>
      <c r="I171" s="300">
        <v>2.4233353656931329</v>
      </c>
      <c r="J171" s="300">
        <f t="shared" ref="J171:J172" si="270">SUM(G171:I171)</f>
        <v>15.070564275416533</v>
      </c>
      <c r="K171" s="300"/>
      <c r="L171" s="300">
        <v>8.1322219425774733</v>
      </c>
      <c r="M171" s="300">
        <v>4.0952551050160499</v>
      </c>
      <c r="N171" s="300">
        <v>2.6396409940258478</v>
      </c>
      <c r="O171" s="300">
        <f t="shared" ref="O171:O172" si="271">SUM(L171:N171)</f>
        <v>14.867118041619372</v>
      </c>
      <c r="P171" s="300"/>
      <c r="Q171" s="300">
        <v>7.979253589911413</v>
      </c>
      <c r="R171" s="300">
        <v>4.1260967401244271</v>
      </c>
      <c r="S171" s="300">
        <v>2.6751499795836904</v>
      </c>
      <c r="T171" s="300">
        <f t="shared" ref="T171:T172" si="272">SUM(Q171:S171)</f>
        <v>14.78050030961953</v>
      </c>
      <c r="U171" s="300"/>
      <c r="V171" s="300">
        <v>8.0246386533625245</v>
      </c>
      <c r="W171" s="300">
        <v>4.3492324472570649</v>
      </c>
      <c r="X171" s="300">
        <v>2.8448317333425535</v>
      </c>
      <c r="Y171" s="300">
        <f t="shared" ref="Y171:Y172" si="273">SUM(V171:X171)</f>
        <v>15.218702833962142</v>
      </c>
    </row>
    <row r="172" spans="1:25" x14ac:dyDescent="0.2">
      <c r="A172" s="264" t="s">
        <v>363</v>
      </c>
      <c r="B172" s="301">
        <f>SUM(B170:B171)</f>
        <v>22.256162534898738</v>
      </c>
      <c r="C172" s="301">
        <f t="shared" ref="C172" si="274">SUM(C170:C171)</f>
        <v>20.644807017143641</v>
      </c>
      <c r="D172" s="301">
        <f t="shared" ref="D172" si="275">SUM(D170:D171)</f>
        <v>6.0210304479575978</v>
      </c>
      <c r="E172" s="301">
        <f>SUM(B172:D172)</f>
        <v>48.921999999999983</v>
      </c>
      <c r="F172" s="301"/>
      <c r="G172" s="301">
        <f>SUM(G170:G171)</f>
        <v>22.378611972722346</v>
      </c>
      <c r="H172" s="301">
        <f t="shared" ref="H172" si="276">SUM(H170:H171)</f>
        <v>22.086140461537731</v>
      </c>
      <c r="I172" s="301">
        <f t="shared" ref="I172" si="277">SUM(I170:I171)</f>
        <v>6.5352475657398443</v>
      </c>
      <c r="J172" s="301">
        <f t="shared" si="270"/>
        <v>50.999999999999922</v>
      </c>
      <c r="K172" s="301"/>
      <c r="L172" s="301">
        <f>SUM(L170:L171)</f>
        <v>20.860298591386965</v>
      </c>
      <c r="M172" s="301">
        <f t="shared" ref="M172" si="278">SUM(M170:M171)</f>
        <v>21.633971823240337</v>
      </c>
      <c r="N172" s="301">
        <f t="shared" ref="N172" si="279">SUM(N170:N171)</f>
        <v>6.6047295853727164</v>
      </c>
      <c r="O172" s="301">
        <f t="shared" si="271"/>
        <v>49.099000000000018</v>
      </c>
      <c r="P172" s="301"/>
      <c r="Q172" s="301">
        <f>SUM(Q170:Q171)</f>
        <v>20.914442901249842</v>
      </c>
      <c r="R172" s="301">
        <f t="shared" ref="R172" si="280">SUM(R170:R171)</f>
        <v>21.187382791690187</v>
      </c>
      <c r="S172" s="301">
        <f t="shared" ref="S172" si="281">SUM(S170:S171)</f>
        <v>6.6611743070599649</v>
      </c>
      <c r="T172" s="301">
        <f t="shared" si="272"/>
        <v>48.762999999999991</v>
      </c>
      <c r="U172" s="301"/>
      <c r="V172" s="301">
        <f>SUM(V170:V171)</f>
        <v>21.989674225827727</v>
      </c>
      <c r="W172" s="301">
        <f t="shared" ref="W172" si="282">SUM(W170:W171)</f>
        <v>21.187136021870746</v>
      </c>
      <c r="X172" s="301">
        <f t="shared" ref="X172" si="283">SUM(X170:X171)</f>
        <v>6.9631897523015063</v>
      </c>
      <c r="Y172" s="301">
        <f t="shared" si="273"/>
        <v>50.139999999999972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17.173513993115108</v>
      </c>
      <c r="C179" s="300">
        <v>16.216204147576292</v>
      </c>
      <c r="D179" s="300">
        <v>3.780235055966823</v>
      </c>
      <c r="E179" s="300">
        <f>SUM(B179:D179)</f>
        <v>37.16995319665822</v>
      </c>
      <c r="F179" s="300"/>
      <c r="G179" s="300">
        <v>19.828842732296117</v>
      </c>
      <c r="H179" s="300">
        <v>18.719157254282177</v>
      </c>
      <c r="I179" s="300">
        <v>3.8510351697322536</v>
      </c>
      <c r="J179" s="300">
        <f>SUM(G179:I179)</f>
        <v>42.399035156310546</v>
      </c>
      <c r="K179" s="300"/>
      <c r="L179" s="300">
        <v>19.401638784969336</v>
      </c>
      <c r="M179" s="300">
        <v>18.117884238208433</v>
      </c>
      <c r="N179" s="300">
        <v>3.7462503017823638</v>
      </c>
      <c r="O179" s="300">
        <f>SUM(L179:N179)</f>
        <v>41.265773324960129</v>
      </c>
      <c r="P179" s="300"/>
      <c r="Q179" s="300">
        <v>20.667775147571916</v>
      </c>
      <c r="R179" s="300">
        <v>18.175998363118349</v>
      </c>
      <c r="S179" s="300">
        <v>4.0884031702272035</v>
      </c>
      <c r="T179" s="300">
        <f>SUM(Q179:S179)</f>
        <v>42.932176680917472</v>
      </c>
      <c r="U179" s="300"/>
      <c r="V179" s="300">
        <v>21.993427799245747</v>
      </c>
      <c r="W179" s="300">
        <v>17.085384489109494</v>
      </c>
      <c r="X179" s="300">
        <v>4.4602671217984975</v>
      </c>
      <c r="Y179" s="300">
        <f>SUM(V179:X179)</f>
        <v>43.539079410153732</v>
      </c>
    </row>
    <row r="180" spans="1:25" x14ac:dyDescent="0.2">
      <c r="A180" s="260" t="s">
        <v>364</v>
      </c>
      <c r="B180" s="300">
        <v>7.1827571976568709</v>
      </c>
      <c r="C180" s="300">
        <v>2.6839358308687351</v>
      </c>
      <c r="D180" s="300">
        <v>0.57735377481615824</v>
      </c>
      <c r="E180" s="300">
        <f t="shared" ref="E180:E181" si="284">SUM(B180:D180)</f>
        <v>10.444046803341765</v>
      </c>
      <c r="F180" s="300"/>
      <c r="G180" s="300">
        <v>6.8767590920358064</v>
      </c>
      <c r="H180" s="300">
        <v>2.2524585236625727</v>
      </c>
      <c r="I180" s="300">
        <v>1.0237472279910884</v>
      </c>
      <c r="J180" s="300">
        <f t="shared" ref="J180:J181" si="285">SUM(G180:I180)</f>
        <v>10.152964843689468</v>
      </c>
      <c r="K180" s="300"/>
      <c r="L180" s="300">
        <v>6.9267691716325883</v>
      </c>
      <c r="M180" s="300">
        <v>2.9654873024040165</v>
      </c>
      <c r="N180" s="300">
        <v>0.93797020100330797</v>
      </c>
      <c r="O180" s="300">
        <f t="shared" ref="O180:O181" si="286">SUM(L180:N180)</f>
        <v>10.830226675039913</v>
      </c>
      <c r="P180" s="300"/>
      <c r="Q180" s="300">
        <v>7.2128257954889019</v>
      </c>
      <c r="R180" s="300">
        <v>3.1264839448120423</v>
      </c>
      <c r="S180" s="300">
        <v>0.93951357878163411</v>
      </c>
      <c r="T180" s="300">
        <f t="shared" ref="T180:T181" si="287">SUM(Q180:S180)</f>
        <v>11.278823319082578</v>
      </c>
      <c r="U180" s="300"/>
      <c r="V180" s="300">
        <v>7.3494149065777963</v>
      </c>
      <c r="W180" s="300">
        <v>3.2594984371507101</v>
      </c>
      <c r="X180" s="300">
        <v>0.87500724611777225</v>
      </c>
      <c r="Y180" s="300">
        <f t="shared" ref="Y180:Y181" si="288">SUM(V180:X180)</f>
        <v>11.483920589846278</v>
      </c>
    </row>
    <row r="181" spans="1:25" x14ac:dyDescent="0.2">
      <c r="A181" s="264" t="s">
        <v>363</v>
      </c>
      <c r="B181" s="301">
        <f>SUM(B179:B180)</f>
        <v>24.356271190771977</v>
      </c>
      <c r="C181" s="301">
        <f t="shared" ref="C181" si="289">SUM(C179:C180)</f>
        <v>18.900139978445026</v>
      </c>
      <c r="D181" s="301">
        <f t="shared" ref="D181" si="290">SUM(D179:D180)</f>
        <v>4.3575888307829809</v>
      </c>
      <c r="E181" s="301">
        <f t="shared" si="284"/>
        <v>47.613999999999983</v>
      </c>
      <c r="F181" s="301"/>
      <c r="G181" s="301">
        <f>SUM(G179:G180)</f>
        <v>26.705601824331922</v>
      </c>
      <c r="H181" s="301">
        <f t="shared" ref="H181" si="291">SUM(H179:H180)</f>
        <v>20.971615777944749</v>
      </c>
      <c r="I181" s="301">
        <f t="shared" ref="I181" si="292">SUM(I179:I180)</f>
        <v>4.874782397723342</v>
      </c>
      <c r="J181" s="301">
        <f t="shared" si="285"/>
        <v>52.552000000000014</v>
      </c>
      <c r="K181" s="301"/>
      <c r="L181" s="301">
        <f>SUM(L179:L180)</f>
        <v>26.328407956601925</v>
      </c>
      <c r="M181" s="301">
        <f t="shared" ref="M181" si="293">SUM(M179:M180)</f>
        <v>21.08337154061245</v>
      </c>
      <c r="N181" s="301">
        <f t="shared" ref="N181" si="294">SUM(N179:N180)</f>
        <v>4.6842205027856716</v>
      </c>
      <c r="O181" s="301">
        <f t="shared" si="286"/>
        <v>52.096000000000046</v>
      </c>
      <c r="P181" s="301"/>
      <c r="Q181" s="301">
        <f>SUM(Q179:Q180)</f>
        <v>27.88060094306082</v>
      </c>
      <c r="R181" s="301">
        <f t="shared" ref="R181" si="295">SUM(R179:R180)</f>
        <v>21.30248230793039</v>
      </c>
      <c r="S181" s="301">
        <f t="shared" ref="S181" si="296">SUM(S179:S180)</f>
        <v>5.0279167490088374</v>
      </c>
      <c r="T181" s="301">
        <f t="shared" si="287"/>
        <v>54.211000000000048</v>
      </c>
      <c r="U181" s="301"/>
      <c r="V181" s="301">
        <f>SUM(V179:V180)</f>
        <v>29.342842705823543</v>
      </c>
      <c r="W181" s="301">
        <f t="shared" ref="W181" si="297">SUM(W179:W180)</f>
        <v>20.344882926260205</v>
      </c>
      <c r="X181" s="301">
        <f t="shared" ref="X181" si="298">SUM(X179:X180)</f>
        <v>5.33527436791627</v>
      </c>
      <c r="Y181" s="301">
        <f t="shared" si="288"/>
        <v>55.023000000000017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1.9992262636537268</v>
      </c>
      <c r="C188" s="300">
        <v>3.3497965383863968</v>
      </c>
      <c r="D188" s="300">
        <v>2.2191314888857456</v>
      </c>
      <c r="E188" s="300">
        <f>SUM(B188:D188)</f>
        <v>7.5681542909258699</v>
      </c>
      <c r="F188" s="300"/>
      <c r="G188" s="300">
        <v>1.8687495453224248</v>
      </c>
      <c r="H188" s="300">
        <v>3.7243071216075583</v>
      </c>
      <c r="I188" s="300">
        <v>2.2189568632867043</v>
      </c>
      <c r="J188" s="300">
        <f>SUM(G188:I188)</f>
        <v>7.8120135302166869</v>
      </c>
      <c r="K188" s="300"/>
      <c r="L188" s="300">
        <v>2.0666877728741535</v>
      </c>
      <c r="M188" s="300">
        <v>3.4799119684068143</v>
      </c>
      <c r="N188" s="300">
        <v>2.593692594831837</v>
      </c>
      <c r="O188" s="300">
        <f>SUM(L188:N188)</f>
        <v>8.1402923361128039</v>
      </c>
      <c r="P188" s="300"/>
      <c r="Q188" s="300">
        <v>2.2052721920795082</v>
      </c>
      <c r="R188" s="300">
        <v>3.8734361549720977</v>
      </c>
      <c r="S188" s="300">
        <v>2.6950525572360435</v>
      </c>
      <c r="T188" s="300">
        <f>SUM(Q188:S188)</f>
        <v>8.7737609042876485</v>
      </c>
      <c r="U188" s="300"/>
      <c r="V188" s="300">
        <v>2.2804176109993923</v>
      </c>
      <c r="W188" s="300">
        <v>4.2368904406471222</v>
      </c>
      <c r="X188" s="300">
        <v>2.9925606840432626</v>
      </c>
      <c r="Y188" s="300">
        <f>SUM(V188:X188)</f>
        <v>9.5098687356897766</v>
      </c>
    </row>
    <row r="189" spans="1:25" x14ac:dyDescent="0.2">
      <c r="A189" s="260" t="s">
        <v>364</v>
      </c>
      <c r="B189" s="300">
        <v>3.2664730741150483</v>
      </c>
      <c r="C189" s="300">
        <v>2.3035287091067986</v>
      </c>
      <c r="D189" s="300">
        <v>3.2398439258523171</v>
      </c>
      <c r="E189" s="300">
        <f t="shared" ref="E189:E190" si="299">SUM(B189:D189)</f>
        <v>8.809845709074164</v>
      </c>
      <c r="F189" s="300"/>
      <c r="G189" s="300">
        <v>2.8018840474207365</v>
      </c>
      <c r="H189" s="300">
        <v>2.4145813632240749</v>
      </c>
      <c r="I189" s="300">
        <v>2.4715210591384937</v>
      </c>
      <c r="J189" s="300">
        <f t="shared" ref="J189:J190" si="300">SUM(G189:I189)</f>
        <v>7.687986469783306</v>
      </c>
      <c r="K189" s="300"/>
      <c r="L189" s="300">
        <v>2.7903813234132242</v>
      </c>
      <c r="M189" s="300">
        <v>2.2354861292964885</v>
      </c>
      <c r="N189" s="300">
        <v>2.0718402111774989</v>
      </c>
      <c r="O189" s="300">
        <f t="shared" ref="O189:O190" si="301">SUM(L189:N189)</f>
        <v>7.0977076638872116</v>
      </c>
      <c r="P189" s="300"/>
      <c r="Q189" s="300">
        <v>3.1185968320105473</v>
      </c>
      <c r="R189" s="300">
        <v>2.5624657808907685</v>
      </c>
      <c r="S189" s="300">
        <v>2.2861764828110211</v>
      </c>
      <c r="T189" s="300">
        <f t="shared" ref="T189:T190" si="302">SUM(Q189:S189)</f>
        <v>7.9672390957123369</v>
      </c>
      <c r="U189" s="300"/>
      <c r="V189" s="300">
        <v>3.4610758636659074</v>
      </c>
      <c r="W189" s="300">
        <v>2.9441377487526625</v>
      </c>
      <c r="X189" s="300">
        <v>2.645917651891637</v>
      </c>
      <c r="Y189" s="300">
        <f t="shared" ref="Y189:Y190" si="303">SUM(V189:X189)</f>
        <v>9.0511312643102073</v>
      </c>
    </row>
    <row r="190" spans="1:25" x14ac:dyDescent="0.2">
      <c r="A190" s="264" t="s">
        <v>363</v>
      </c>
      <c r="B190" s="301">
        <f>SUM(B188:B189)</f>
        <v>5.2656993377687753</v>
      </c>
      <c r="C190" s="301">
        <f t="shared" ref="C190" si="304">SUM(C188:C189)</f>
        <v>5.6533252474931954</v>
      </c>
      <c r="D190" s="301">
        <f t="shared" ref="D190" si="305">SUM(D188:D189)</f>
        <v>5.4589754147380631</v>
      </c>
      <c r="E190" s="301">
        <f t="shared" si="299"/>
        <v>16.378000000000036</v>
      </c>
      <c r="F190" s="301"/>
      <c r="G190" s="301">
        <f>SUM(G188:G189)</f>
        <v>4.6706335927431617</v>
      </c>
      <c r="H190" s="301">
        <f t="shared" ref="H190" si="306">SUM(H188:H189)</f>
        <v>6.1388884848316332</v>
      </c>
      <c r="I190" s="301">
        <f t="shared" ref="I190" si="307">SUM(I188:I189)</f>
        <v>4.690477922425198</v>
      </c>
      <c r="J190" s="301">
        <f t="shared" si="300"/>
        <v>15.499999999999993</v>
      </c>
      <c r="K190" s="301"/>
      <c r="L190" s="301">
        <f>SUM(L188:L189)</f>
        <v>4.8570690962873773</v>
      </c>
      <c r="M190" s="301">
        <f t="shared" ref="M190" si="308">SUM(M188:M189)</f>
        <v>5.7153980977033028</v>
      </c>
      <c r="N190" s="301">
        <f t="shared" ref="N190" si="309">SUM(N188:N189)</f>
        <v>4.6655328060093364</v>
      </c>
      <c r="O190" s="301">
        <f t="shared" si="301"/>
        <v>15.238000000000016</v>
      </c>
      <c r="P190" s="301"/>
      <c r="Q190" s="301">
        <f>SUM(Q188:Q189)</f>
        <v>5.3238690240900555</v>
      </c>
      <c r="R190" s="301">
        <f t="shared" ref="R190" si="310">SUM(R188:R189)</f>
        <v>6.4359019358628657</v>
      </c>
      <c r="S190" s="301">
        <f t="shared" ref="S190" si="311">SUM(S188:S189)</f>
        <v>4.9812290400470651</v>
      </c>
      <c r="T190" s="301">
        <f t="shared" si="302"/>
        <v>16.740999999999985</v>
      </c>
      <c r="U190" s="301"/>
      <c r="V190" s="301">
        <f>SUM(V188:V189)</f>
        <v>5.7414934746652992</v>
      </c>
      <c r="W190" s="301">
        <f t="shared" ref="W190" si="312">SUM(W188:W189)</f>
        <v>7.1810281893997843</v>
      </c>
      <c r="X190" s="301">
        <f t="shared" ref="X190" si="313">SUM(X188:X189)</f>
        <v>5.6384783359348996</v>
      </c>
      <c r="Y190" s="301">
        <f t="shared" si="303"/>
        <v>18.560999999999982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2.9591133176586779</v>
      </c>
      <c r="C197" s="300">
        <v>3.7046736622767371</v>
      </c>
      <c r="D197" s="300">
        <v>4.4288492674460471</v>
      </c>
      <c r="E197" s="300">
        <f>SUM(B197:D197)</f>
        <v>11.092636247381462</v>
      </c>
      <c r="F197" s="300"/>
      <c r="G197" s="300">
        <v>3.3818495358370146</v>
      </c>
      <c r="H197" s="300">
        <v>3.2918412318561656</v>
      </c>
      <c r="I197" s="300">
        <v>3.9480518941660425</v>
      </c>
      <c r="J197" s="300">
        <f>SUM(G197:I197)</f>
        <v>10.621742661859223</v>
      </c>
      <c r="K197" s="300"/>
      <c r="L197" s="300">
        <v>3.3020212370119326</v>
      </c>
      <c r="M197" s="300">
        <v>4.2203958936363621</v>
      </c>
      <c r="N197" s="300">
        <v>4.3258893246206576</v>
      </c>
      <c r="O197" s="300">
        <f>SUM(L197:N197)</f>
        <v>11.848306455268952</v>
      </c>
      <c r="P197" s="300"/>
      <c r="Q197" s="300">
        <v>3.0673286721183519</v>
      </c>
      <c r="R197" s="300">
        <v>3.9894083916579919</v>
      </c>
      <c r="S197" s="300">
        <v>4.1611433878867361</v>
      </c>
      <c r="T197" s="300">
        <f>SUM(Q197:S197)</f>
        <v>11.217880451663081</v>
      </c>
      <c r="U197" s="300"/>
      <c r="V197" s="300">
        <v>2.9304758979396328</v>
      </c>
      <c r="W197" s="300">
        <v>3.8645761974360733</v>
      </c>
      <c r="X197" s="300">
        <v>4.099267509388997</v>
      </c>
      <c r="Y197" s="300">
        <f>SUM(V197:X197)</f>
        <v>10.894319604764704</v>
      </c>
    </row>
    <row r="198" spans="1:25" x14ac:dyDescent="0.2">
      <c r="A198" s="260" t="s">
        <v>364</v>
      </c>
      <c r="B198" s="300">
        <v>4.5376325070168075</v>
      </c>
      <c r="C198" s="300">
        <v>1.0341381053687608</v>
      </c>
      <c r="D198" s="300">
        <v>2.5075931402329639</v>
      </c>
      <c r="E198" s="300">
        <f t="shared" ref="E198:E199" si="314">SUM(B198:D198)</f>
        <v>8.0793637526185336</v>
      </c>
      <c r="F198" s="300"/>
      <c r="G198" s="300">
        <v>3.9332321248975233</v>
      </c>
      <c r="H198" s="300">
        <v>1.0317174611136422</v>
      </c>
      <c r="I198" s="300">
        <v>1.7873077521296448</v>
      </c>
      <c r="J198" s="300">
        <f t="shared" ref="J198:J199" si="315">SUM(G198:I198)</f>
        <v>6.7522573381408106</v>
      </c>
      <c r="K198" s="300"/>
      <c r="L198" s="300">
        <v>2.8112188117915813</v>
      </c>
      <c r="M198" s="300">
        <v>0.83264066100343426</v>
      </c>
      <c r="N198" s="300">
        <v>1.3278340719360426</v>
      </c>
      <c r="O198" s="300">
        <f t="shared" ref="O198:O199" si="316">SUM(L198:N198)</f>
        <v>4.9716935447310586</v>
      </c>
      <c r="P198" s="300"/>
      <c r="Q198" s="300">
        <v>2.7841651052466245</v>
      </c>
      <c r="R198" s="300">
        <v>0.79560220606873722</v>
      </c>
      <c r="S198" s="300">
        <v>1.3133522370215722</v>
      </c>
      <c r="T198" s="300">
        <f t="shared" ref="T198:T199" si="317">SUM(Q198:S198)</f>
        <v>4.8931195483369336</v>
      </c>
      <c r="U198" s="300"/>
      <c r="V198" s="300">
        <v>2.9194799490909964</v>
      </c>
      <c r="W198" s="300">
        <v>0.7988168078444664</v>
      </c>
      <c r="X198" s="300">
        <v>1.3713836382998297</v>
      </c>
      <c r="Y198" s="300">
        <f t="shared" ref="Y198:Y199" si="318">SUM(V198:X198)</f>
        <v>5.0896803952352929</v>
      </c>
    </row>
    <row r="199" spans="1:25" x14ac:dyDescent="0.2">
      <c r="A199" s="264" t="s">
        <v>363</v>
      </c>
      <c r="B199" s="301">
        <f>SUM(B197:B198)</f>
        <v>7.4967458246754859</v>
      </c>
      <c r="C199" s="301">
        <f t="shared" ref="C199" si="319">SUM(C197:C198)</f>
        <v>4.7388117676454975</v>
      </c>
      <c r="D199" s="301">
        <f t="shared" ref="D199" si="320">SUM(D197:D198)</f>
        <v>6.936442407679011</v>
      </c>
      <c r="E199" s="301">
        <f t="shared" si="314"/>
        <v>19.171999999999993</v>
      </c>
      <c r="F199" s="301"/>
      <c r="G199" s="301">
        <f>SUM(G197:G198)</f>
        <v>7.3150816607345384</v>
      </c>
      <c r="H199" s="301">
        <f t="shared" ref="H199" si="321">SUM(H197:H198)</f>
        <v>4.323558692969808</v>
      </c>
      <c r="I199" s="301">
        <f t="shared" ref="I199" si="322">SUM(I197:I198)</f>
        <v>5.7353596462956871</v>
      </c>
      <c r="J199" s="301">
        <f t="shared" si="315"/>
        <v>17.374000000000034</v>
      </c>
      <c r="K199" s="301"/>
      <c r="L199" s="301">
        <f>SUM(L197:L198)</f>
        <v>6.1132400488035135</v>
      </c>
      <c r="M199" s="301">
        <f t="shared" ref="M199" si="323">SUM(M197:M198)</f>
        <v>5.053036554639796</v>
      </c>
      <c r="N199" s="301">
        <f t="shared" ref="N199" si="324">SUM(N197:N198)</f>
        <v>5.6537233965566998</v>
      </c>
      <c r="O199" s="301">
        <f t="shared" si="316"/>
        <v>16.820000000000007</v>
      </c>
      <c r="P199" s="301"/>
      <c r="Q199" s="301">
        <f>SUM(Q197:Q198)</f>
        <v>5.8514937773649764</v>
      </c>
      <c r="R199" s="301">
        <f t="shared" ref="R199" si="325">SUM(R197:R198)</f>
        <v>4.7850105977267292</v>
      </c>
      <c r="S199" s="301">
        <f t="shared" ref="S199" si="326">SUM(S197:S198)</f>
        <v>5.4744956249083083</v>
      </c>
      <c r="T199" s="301">
        <f t="shared" si="317"/>
        <v>16.111000000000015</v>
      </c>
      <c r="U199" s="301"/>
      <c r="V199" s="301">
        <f>SUM(V197:V198)</f>
        <v>5.8499558470306292</v>
      </c>
      <c r="W199" s="301">
        <f t="shared" ref="W199" si="327">SUM(W197:W198)</f>
        <v>4.6633930052805397</v>
      </c>
      <c r="X199" s="301">
        <f t="shared" ref="X199" si="328">SUM(X197:X198)</f>
        <v>5.4706511476888267</v>
      </c>
      <c r="Y199" s="301">
        <f t="shared" si="318"/>
        <v>15.983999999999995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Thames Valley Berkshire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0.94123530379766063</v>
      </c>
      <c r="N7">
        <f>'Ind T4'!C122</f>
        <v>0.52075022441306906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1.8155102912946308</v>
      </c>
      <c r="N9">
        <f>'Ind T4'!C120</f>
        <v>0.36508554805081417</v>
      </c>
    </row>
    <row r="10" spans="1:16" x14ac:dyDescent="0.2">
      <c r="L10" s="13" t="str">
        <f>'Ind T4'!A80</f>
        <v>Education</v>
      </c>
      <c r="M10">
        <f>'Ind T4'!B119</f>
        <v>7.2255590516201451E-2</v>
      </c>
      <c r="N10">
        <f>'Ind T4'!C119</f>
        <v>0.13996736124319842</v>
      </c>
    </row>
    <row r="11" spans="1:16" x14ac:dyDescent="0.2">
      <c r="L11" s="13" t="str">
        <f>'Ind T4'!A79</f>
        <v>Public admin. and defence</v>
      </c>
      <c r="M11">
        <f>'Ind T4'!B118</f>
        <v>-2.7872026626302393</v>
      </c>
      <c r="N11">
        <f>'Ind T4'!C118</f>
        <v>0.17030523719867574</v>
      </c>
    </row>
    <row r="12" spans="1:16" x14ac:dyDescent="0.2">
      <c r="L12" s="1" t="str">
        <f>CONCATENATE("[",'Ind T4'!A78,"]")</f>
        <v>[Non-marketed services]</v>
      </c>
      <c r="M12">
        <f>'Ind T4'!B117</f>
        <v>0.42900574885618159</v>
      </c>
      <c r="N12">
        <f>'Ind T4'!C117</f>
        <v>0.24593869629416787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-2.5836812121580843</v>
      </c>
      <c r="N14" s="13">
        <f>'Ind T4'!C115</f>
        <v>-0.3392926481231906</v>
      </c>
    </row>
    <row r="15" spans="1:16" x14ac:dyDescent="0.2">
      <c r="L15" s="13" t="str">
        <f>'Ind T4'!A75</f>
        <v>Arts and entertainment</v>
      </c>
      <c r="M15" s="13">
        <f>'Ind T4'!B114</f>
        <v>-1.4325728650746994</v>
      </c>
      <c r="N15" s="13">
        <f>'Ind T4'!C114</f>
        <v>1.3238212544383066</v>
      </c>
    </row>
    <row r="16" spans="1:16" x14ac:dyDescent="0.2">
      <c r="L16" s="13" t="str">
        <f>'Ind T4'!A74</f>
        <v>Support services</v>
      </c>
      <c r="M16" s="13">
        <f>'Ind T4'!B113</f>
        <v>3.252464536488775</v>
      </c>
      <c r="N16" s="13">
        <f>'Ind T4'!C113</f>
        <v>0.84605984215282426</v>
      </c>
    </row>
    <row r="17" spans="12:14" x14ac:dyDescent="0.2">
      <c r="L17" s="13" t="str">
        <f>'Ind T4'!A73</f>
        <v>Professional services</v>
      </c>
      <c r="M17" s="13">
        <f>'Ind T4'!B112</f>
        <v>0.2898950612906237</v>
      </c>
      <c r="N17" s="13">
        <f>'Ind T4'!C112</f>
        <v>0.85468360637728225</v>
      </c>
    </row>
    <row r="18" spans="12:14" x14ac:dyDescent="0.2">
      <c r="L18" s="13" t="str">
        <f>'Ind T4'!A72</f>
        <v>Real estate</v>
      </c>
      <c r="M18" s="13">
        <f>'Ind T4'!B111</f>
        <v>1.2160680957189252</v>
      </c>
      <c r="N18" s="13">
        <f>'Ind T4'!C111</f>
        <v>0.72597402213663287</v>
      </c>
    </row>
    <row r="19" spans="12:14" x14ac:dyDescent="0.2">
      <c r="L19" t="str">
        <f>'Ind T4'!A71</f>
        <v>Finance and insurance</v>
      </c>
      <c r="M19">
        <f>'Ind T4'!B110</f>
        <v>0.32844426081757305</v>
      </c>
      <c r="N19">
        <f>'Ind T4'!C110</f>
        <v>-0.93374679329109034</v>
      </c>
    </row>
    <row r="20" spans="12:14" x14ac:dyDescent="0.2">
      <c r="L20" t="str">
        <f>'Ind T4'!A70</f>
        <v>Information technology</v>
      </c>
      <c r="M20">
        <f>'Ind T4'!B109</f>
        <v>0.61720770785422818</v>
      </c>
      <c r="N20">
        <f>'Ind T4'!C109</f>
        <v>1.1803402880453229</v>
      </c>
    </row>
    <row r="21" spans="12:14" x14ac:dyDescent="0.2">
      <c r="L21" t="str">
        <f>'Ind T4'!A69</f>
        <v>Media</v>
      </c>
      <c r="M21">
        <f>'Ind T4'!B108</f>
        <v>-3.4102135699658254</v>
      </c>
      <c r="N21">
        <f>'Ind T4'!C108</f>
        <v>-0.37076410209977428</v>
      </c>
    </row>
    <row r="22" spans="12:14" x14ac:dyDescent="0.2">
      <c r="L22" s="1" t="str">
        <f>CONCATENATE("[",'Ind T4'!A68,"]")</f>
        <v>[Business and other services]</v>
      </c>
      <c r="M22">
        <f>'Ind T4'!B107</f>
        <v>0.59188943825263518</v>
      </c>
      <c r="N22">
        <f>'Ind T4'!C107</f>
        <v>0.80858465592825723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1.9179801098933025</v>
      </c>
      <c r="N24">
        <f>'Ind T4'!C105</f>
        <v>1.0027394646112242</v>
      </c>
    </row>
    <row r="25" spans="12:14" x14ac:dyDescent="0.2">
      <c r="L25" s="13" t="str">
        <f>'Ind T4'!A65</f>
        <v>Transport and storage</v>
      </c>
      <c r="M25">
        <f>'Ind T4'!B104</f>
        <v>-1.4291591562926809</v>
      </c>
      <c r="N25">
        <f>'Ind T4'!C104</f>
        <v>0.445314534763952</v>
      </c>
    </row>
    <row r="26" spans="12:14" x14ac:dyDescent="0.2">
      <c r="L26" s="13" t="str">
        <f>'Ind T4'!A64</f>
        <v>Wholesale and retail trade</v>
      </c>
      <c r="M26">
        <f>'Ind T4'!B103</f>
        <v>1.2086709585682032</v>
      </c>
      <c r="N26">
        <f>'Ind T4'!C103</f>
        <v>0.15376250654528523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0.91931561976525966</v>
      </c>
      <c r="N27">
        <f>'Ind T4'!C102</f>
        <v>0.40102037915705768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4.2770912215462031</v>
      </c>
      <c r="N29">
        <f>'Ind T4'!C100</f>
        <v>0.9031872078078429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0.33257684968401868</v>
      </c>
      <c r="N31">
        <f>'Ind T4'!C98</f>
        <v>-1.1051991394798399</v>
      </c>
    </row>
    <row r="32" spans="12:14" x14ac:dyDescent="0.2">
      <c r="L32" s="13" t="str">
        <f>'Ind T4'!A58</f>
        <v>Engineering</v>
      </c>
      <c r="M32">
        <f>'Ind T4'!B97</f>
        <v>3.4520228607735071</v>
      </c>
      <c r="N32">
        <f>'Ind T4'!C97</f>
        <v>-1.9700693574493222</v>
      </c>
    </row>
    <row r="33" spans="12:14" x14ac:dyDescent="0.2">
      <c r="L33" s="13" t="str">
        <f>'Ind T4'!A57</f>
        <v>Food drink and tobacco</v>
      </c>
      <c r="M33">
        <f>'Ind T4'!B96</f>
        <v>9.6486926827910047E-2</v>
      </c>
      <c r="N33">
        <f>'Ind T4'!C96</f>
        <v>1.2168446896397178</v>
      </c>
    </row>
    <row r="34" spans="12:14" x14ac:dyDescent="0.2">
      <c r="L34" s="1" t="str">
        <f>CONCATENATE("[",'Ind T4'!A56,"]")</f>
        <v>[Manufacturing]</v>
      </c>
      <c r="M34">
        <f>'Ind T4'!B95</f>
        <v>0.8346378943017152</v>
      </c>
      <c r="N34">
        <f>'Ind T4'!C95</f>
        <v>-0.91977085578656137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7.3917732524554358</v>
      </c>
      <c r="N36">
        <f>'Ind T4'!C93</f>
        <v>1.2339370125804328</v>
      </c>
    </row>
    <row r="37" spans="12:14" x14ac:dyDescent="0.2">
      <c r="L37" s="13" t="str">
        <f>'Ind T4'!A53</f>
        <v>Electricity and gas</v>
      </c>
      <c r="M37">
        <f>'Ind T4'!B92</f>
        <v>12.357098965023772</v>
      </c>
      <c r="N37">
        <f>'Ind T4'!C92</f>
        <v>-0.15026381779212894</v>
      </c>
    </row>
    <row r="38" spans="12:14" x14ac:dyDescent="0.2">
      <c r="L38" s="13" t="str">
        <f>'Ind T4'!A52</f>
        <v>Mining and quarrying</v>
      </c>
      <c r="M38">
        <f>'Ind T4'!B91</f>
        <v>-24.648873377992309</v>
      </c>
      <c r="N38">
        <f>'Ind T4'!C91</f>
        <v>-2.087791217024193</v>
      </c>
    </row>
    <row r="39" spans="12:14" x14ac:dyDescent="0.2">
      <c r="L39" s="45" t="str">
        <f>'Ind T4'!A51</f>
        <v>Agriculture</v>
      </c>
      <c r="M39">
        <f>'Ind T4'!B90</f>
        <v>0.56613409594750141</v>
      </c>
      <c r="N39">
        <f>'Ind T4'!C90</f>
        <v>0.43347991835949173</v>
      </c>
    </row>
    <row r="40" spans="12:14" x14ac:dyDescent="0.2">
      <c r="L40" s="1" t="str">
        <f>CONCATENATE("[",'Ind T4'!A50,"]")</f>
        <v>[Primary sector and utilities]</v>
      </c>
      <c r="M40">
        <f>'Ind T4'!B89</f>
        <v>5.1019892123523203</v>
      </c>
      <c r="N40">
        <f>'Ind T4'!C89</f>
        <v>0.59747646838457236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Thames Valley Berkshire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11.208</v>
      </c>
      <c r="N5" s="11">
        <f t="shared" ref="N5:AL5" si="1">SUM(N6:N9)</f>
        <v>11.11399999999999</v>
      </c>
      <c r="O5" s="11">
        <f t="shared" si="1"/>
        <v>11.115</v>
      </c>
      <c r="P5" s="11">
        <f t="shared" si="1"/>
        <v>10.27300000000001</v>
      </c>
      <c r="Q5" s="11">
        <f t="shared" si="1"/>
        <v>10.936000000000011</v>
      </c>
      <c r="R5" s="11">
        <f t="shared" si="1"/>
        <v>10.994999999999989</v>
      </c>
      <c r="S5" s="11">
        <f t="shared" si="1"/>
        <v>11.160999999999987</v>
      </c>
      <c r="T5" s="11">
        <f t="shared" si="1"/>
        <v>11.941999999999997</v>
      </c>
      <c r="U5" s="11">
        <f t="shared" si="1"/>
        <v>13.693999999999999</v>
      </c>
      <c r="V5" s="11">
        <f t="shared" si="1"/>
        <v>14.596000000000013</v>
      </c>
      <c r="W5" s="11">
        <f t="shared" si="1"/>
        <v>14.10100000000001</v>
      </c>
      <c r="X5" s="11">
        <f t="shared" si="1"/>
        <v>13.975999999999985</v>
      </c>
      <c r="Y5" s="11">
        <f t="shared" si="1"/>
        <v>13.883000000000001</v>
      </c>
      <c r="Z5" s="11">
        <f t="shared" si="1"/>
        <v>14.015999999999977</v>
      </c>
      <c r="AA5" s="11">
        <f t="shared" si="1"/>
        <v>14.331999999999994</v>
      </c>
      <c r="AB5" s="11">
        <f t="shared" si="1"/>
        <v>14.503000000000021</v>
      </c>
      <c r="AC5" s="11">
        <f t="shared" si="1"/>
        <v>14.636999999999972</v>
      </c>
      <c r="AD5" s="11">
        <f t="shared" si="1"/>
        <v>14.744999999999976</v>
      </c>
      <c r="AE5" s="11">
        <f t="shared" si="1"/>
        <v>14.836999999999993</v>
      </c>
      <c r="AF5" s="11">
        <f t="shared" si="1"/>
        <v>14.921999999999992</v>
      </c>
      <c r="AG5" s="11">
        <f t="shared" si="1"/>
        <v>15.009000000000004</v>
      </c>
      <c r="AH5" s="11">
        <f t="shared" si="1"/>
        <v>15.092000000000013</v>
      </c>
      <c r="AI5" s="11">
        <f t="shared" si="1"/>
        <v>15.175999999999995</v>
      </c>
      <c r="AJ5" s="11">
        <f t="shared" si="1"/>
        <v>15.254999999999999</v>
      </c>
      <c r="AK5" s="11">
        <f t="shared" si="1"/>
        <v>15.337000000000014</v>
      </c>
      <c r="AL5" s="11">
        <f t="shared" si="1"/>
        <v>15.418999999999986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2.1850000000000023</v>
      </c>
      <c r="N6" s="11">
        <v>2.5600000000000005</v>
      </c>
      <c r="O6" s="11">
        <v>3.0460000000000056</v>
      </c>
      <c r="P6" s="11">
        <v>1.8070000000000035</v>
      </c>
      <c r="Q6" s="11">
        <v>3.7790000000000101</v>
      </c>
      <c r="R6" s="11">
        <v>2.4799999999999991</v>
      </c>
      <c r="S6" s="11">
        <v>2.3310000000000044</v>
      </c>
      <c r="T6" s="11">
        <v>2.7369999999999974</v>
      </c>
      <c r="U6" s="11">
        <v>2.4590000000000001</v>
      </c>
      <c r="V6" s="11">
        <v>3.3190000000000053</v>
      </c>
      <c r="W6" s="11">
        <v>2.5510000000000046</v>
      </c>
      <c r="X6" s="11">
        <v>2.5720000000000049</v>
      </c>
      <c r="Y6" s="11">
        <v>2.5900000000000016</v>
      </c>
      <c r="Z6" s="11">
        <v>2.6190000000000073</v>
      </c>
      <c r="AA6" s="11">
        <v>2.6379999999999977</v>
      </c>
      <c r="AB6" s="11">
        <v>2.6439999999999979</v>
      </c>
      <c r="AC6" s="11">
        <v>2.652000000000001</v>
      </c>
      <c r="AD6" s="11">
        <v>2.659000000000006</v>
      </c>
      <c r="AE6" s="11">
        <v>2.6650000000000049</v>
      </c>
      <c r="AF6" s="11">
        <v>2.6709999999999972</v>
      </c>
      <c r="AG6" s="11">
        <v>2.680000000000001</v>
      </c>
      <c r="AH6" s="11">
        <v>2.6890000000000014</v>
      </c>
      <c r="AI6" s="11">
        <v>2.6979999999999977</v>
      </c>
      <c r="AJ6" s="11">
        <v>2.7060000000000026</v>
      </c>
      <c r="AK6" s="172">
        <v>2.7139999999999946</v>
      </c>
      <c r="AL6" s="11">
        <v>2.7219999999999986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1.7479999999999984</v>
      </c>
      <c r="N7" s="11">
        <v>1.3380000000000036</v>
      </c>
      <c r="O7" s="11">
        <v>1.6399999999999977</v>
      </c>
      <c r="P7" s="11">
        <v>2.0099999999999989</v>
      </c>
      <c r="Q7" s="11">
        <v>1.2470000000000003</v>
      </c>
      <c r="R7" s="11">
        <v>1.3049999999999993</v>
      </c>
      <c r="S7" s="11">
        <v>1.0370000000000026</v>
      </c>
      <c r="T7" s="11">
        <v>0.35599999999999921</v>
      </c>
      <c r="U7" s="11">
        <v>0.21300000000000005</v>
      </c>
      <c r="V7" s="11">
        <v>0.38199999999999956</v>
      </c>
      <c r="W7" s="11">
        <v>0.31700000000000023</v>
      </c>
      <c r="X7" s="11">
        <v>0.30600000000000083</v>
      </c>
      <c r="Y7" s="11">
        <v>0.30299999999999955</v>
      </c>
      <c r="Z7" s="11">
        <v>0.29199999999999976</v>
      </c>
      <c r="AA7" s="11">
        <v>0.28000000000000025</v>
      </c>
      <c r="AB7" s="11">
        <v>0.2709999999999998</v>
      </c>
      <c r="AC7" s="11">
        <v>0.26599999999999979</v>
      </c>
      <c r="AD7" s="11">
        <v>0.25999999999999995</v>
      </c>
      <c r="AE7" s="11">
        <v>0.25500000000000067</v>
      </c>
      <c r="AF7" s="11">
        <v>0.2510000000000005</v>
      </c>
      <c r="AG7" s="11">
        <v>0.247</v>
      </c>
      <c r="AH7" s="11">
        <v>0.24299999999999991</v>
      </c>
      <c r="AI7" s="11">
        <v>0.24000000000000005</v>
      </c>
      <c r="AJ7" s="11">
        <v>0.23600000000000024</v>
      </c>
      <c r="AK7" s="172">
        <v>0.23300000000000007</v>
      </c>
      <c r="AL7" s="11">
        <v>0.23099999999999971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3.2220000000000031</v>
      </c>
      <c r="N8" s="11">
        <v>3.0409999999999879</v>
      </c>
      <c r="O8" s="11">
        <v>2.598999999999998</v>
      </c>
      <c r="P8" s="11">
        <v>2.2100000000000035</v>
      </c>
      <c r="Q8" s="11">
        <v>1.5890000000000002</v>
      </c>
      <c r="R8" s="11">
        <v>2.5789999999999886</v>
      </c>
      <c r="S8" s="11">
        <v>3.2170000000000001</v>
      </c>
      <c r="T8" s="11">
        <v>3.4690000000000065</v>
      </c>
      <c r="U8" s="11">
        <v>4.4319999999999995</v>
      </c>
      <c r="V8" s="11">
        <v>3.7159999999999975</v>
      </c>
      <c r="W8" s="11">
        <v>4.6180000000000128</v>
      </c>
      <c r="X8" s="11">
        <v>4.5869999999999971</v>
      </c>
      <c r="Y8" s="11">
        <v>4.505000000000007</v>
      </c>
      <c r="Z8" s="11">
        <v>4.4849999999999941</v>
      </c>
      <c r="AA8" s="11">
        <v>4.4840000000000044</v>
      </c>
      <c r="AB8" s="11">
        <v>4.4810000000000123</v>
      </c>
      <c r="AC8" s="11">
        <v>4.4769999999999932</v>
      </c>
      <c r="AD8" s="11">
        <v>4.4760000000000009</v>
      </c>
      <c r="AE8" s="11">
        <v>4.4750000000000014</v>
      </c>
      <c r="AF8" s="11">
        <v>4.4760000000000097</v>
      </c>
      <c r="AG8" s="11">
        <v>4.4810000000000016</v>
      </c>
      <c r="AH8" s="11">
        <v>4.4860000000000051</v>
      </c>
      <c r="AI8" s="11">
        <v>4.4930000000000039</v>
      </c>
      <c r="AJ8" s="11">
        <v>4.4989999999999899</v>
      </c>
      <c r="AK8" s="172">
        <v>4.5070000000000139</v>
      </c>
      <c r="AL8" s="11">
        <v>4.5149999999999979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4.0529999999999964</v>
      </c>
      <c r="N9" s="11">
        <v>4.1749999999999972</v>
      </c>
      <c r="O9" s="11">
        <v>3.8299999999999979</v>
      </c>
      <c r="P9" s="11">
        <v>4.246000000000004</v>
      </c>
      <c r="Q9" s="11">
        <v>4.3209999999999988</v>
      </c>
      <c r="R9" s="11">
        <v>4.631000000000002</v>
      </c>
      <c r="S9" s="11">
        <v>4.5759999999999792</v>
      </c>
      <c r="T9" s="11">
        <v>5.3799999999999946</v>
      </c>
      <c r="U9" s="11">
        <v>6.5900000000000007</v>
      </c>
      <c r="V9" s="11">
        <v>7.17900000000001</v>
      </c>
      <c r="W9" s="11">
        <v>6.6149999999999913</v>
      </c>
      <c r="X9" s="11">
        <v>6.5109999999999815</v>
      </c>
      <c r="Y9" s="11">
        <v>6.4849999999999923</v>
      </c>
      <c r="Z9" s="11">
        <v>6.6199999999999761</v>
      </c>
      <c r="AA9" s="11">
        <v>6.9299999999999899</v>
      </c>
      <c r="AB9" s="11">
        <v>7.1070000000000118</v>
      </c>
      <c r="AC9" s="11">
        <v>7.2419999999999787</v>
      </c>
      <c r="AD9" s="11">
        <v>7.3499999999999686</v>
      </c>
      <c r="AE9" s="11">
        <v>7.441999999999986</v>
      </c>
      <c r="AF9" s="11">
        <v>7.5239999999999849</v>
      </c>
      <c r="AG9" s="11">
        <v>7.6010000000000009</v>
      </c>
      <c r="AH9" s="11">
        <v>7.6740000000000066</v>
      </c>
      <c r="AI9" s="11">
        <v>7.744999999999993</v>
      </c>
      <c r="AJ9" s="11">
        <v>7.8140000000000063</v>
      </c>
      <c r="AK9" s="172">
        <v>7.8830000000000044</v>
      </c>
      <c r="AL9" s="11">
        <v>7.9509999999999899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31.073000000000025</v>
      </c>
      <c r="N11" s="11">
        <f t="shared" si="2"/>
        <v>29.062999999999988</v>
      </c>
      <c r="O11" s="11">
        <f t="shared" si="2"/>
        <v>30.418999999999969</v>
      </c>
      <c r="P11" s="11">
        <f t="shared" si="2"/>
        <v>28.642000000000056</v>
      </c>
      <c r="Q11" s="11">
        <f t="shared" si="2"/>
        <v>27.618000000000031</v>
      </c>
      <c r="R11" s="11">
        <f t="shared" ref="R11" si="3">SUM(R12:R14)</f>
        <v>27.571999999999953</v>
      </c>
      <c r="S11" s="11">
        <f t="shared" ref="S11" si="4">SUM(S12:S14)</f>
        <v>28.911999999999999</v>
      </c>
      <c r="T11" s="11">
        <f t="shared" ref="T11" si="5">SUM(T12:T14)</f>
        <v>30.27299999999995</v>
      </c>
      <c r="U11" s="11">
        <f t="shared" ref="U11" si="6">SUM(U12:U14)</f>
        <v>26.934999999999988</v>
      </c>
      <c r="V11" s="11">
        <f t="shared" ref="V11" si="7">SUM(V12:V14)</f>
        <v>29.580999999999985</v>
      </c>
      <c r="W11" s="11">
        <f t="shared" ref="W11" si="8">SUM(W12:W14)</f>
        <v>28.742000000000001</v>
      </c>
      <c r="X11" s="11">
        <f t="shared" ref="X11" si="9">SUM(X12:X14)</f>
        <v>29.100000000000044</v>
      </c>
      <c r="Y11" s="11">
        <f t="shared" ref="Y11" si="10">SUM(Y12:Y14)</f>
        <v>28.746000000000002</v>
      </c>
      <c r="Z11" s="11">
        <f t="shared" ref="Z11" si="11">SUM(Z12:Z14)</f>
        <v>28.421000000000042</v>
      </c>
      <c r="AA11" s="11">
        <f t="shared" ref="AA11" si="12">SUM(AA12:AA14)</f>
        <v>28.22800000000003</v>
      </c>
      <c r="AB11" s="11">
        <f t="shared" ref="AB11" si="13">SUM(AB12:AB14)</f>
        <v>27.90899999999997</v>
      </c>
      <c r="AC11" s="11">
        <f t="shared" ref="AC11" si="14">SUM(AC12:AC14)</f>
        <v>27.558999999999969</v>
      </c>
      <c r="AD11" s="11">
        <f>SUM(AD12:AD14)</f>
        <v>27.209999999999997</v>
      </c>
      <c r="AE11" s="11">
        <f t="shared" ref="AE11" si="15">SUM(AE12:AE14)</f>
        <v>26.876999999999967</v>
      </c>
      <c r="AF11" s="11">
        <f t="shared" ref="AF11" si="16">SUM(AF12:AF14)</f>
        <v>26.560000000000052</v>
      </c>
      <c r="AG11" s="11">
        <f t="shared" ref="AG11:AL11" si="17">SUM(AG12:AG14)</f>
        <v>26.283999999999946</v>
      </c>
      <c r="AH11" s="11">
        <f t="shared" si="17"/>
        <v>26.009000000000029</v>
      </c>
      <c r="AI11" s="11">
        <f t="shared" si="17"/>
        <v>25.746000000000006</v>
      </c>
      <c r="AJ11" s="11">
        <f t="shared" si="17"/>
        <v>25.493000000000038</v>
      </c>
      <c r="AK11" s="11">
        <f t="shared" si="17"/>
        <v>25.250999999999987</v>
      </c>
      <c r="AL11" s="11">
        <f t="shared" si="17"/>
        <v>25.022000000000059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3.7329999999999961</v>
      </c>
      <c r="N12" s="11">
        <v>3.8869999999999996</v>
      </c>
      <c r="O12" s="11">
        <v>3.7949999999999999</v>
      </c>
      <c r="P12" s="11">
        <v>3.6090000000000027</v>
      </c>
      <c r="Q12" s="11">
        <v>3.092000000000005</v>
      </c>
      <c r="R12" s="11">
        <v>3.5169999999999972</v>
      </c>
      <c r="S12" s="11">
        <v>3.3140000000000001</v>
      </c>
      <c r="T12" s="11">
        <v>3.6780000000000053</v>
      </c>
      <c r="U12" s="11">
        <v>2.6090000000000035</v>
      </c>
      <c r="V12" s="11">
        <v>3.5469999999999882</v>
      </c>
      <c r="W12" s="11">
        <v>3.5340000000000091</v>
      </c>
      <c r="X12" s="11">
        <v>3.612999999999996</v>
      </c>
      <c r="Y12" s="11">
        <v>3.7039999999999957</v>
      </c>
      <c r="Z12" s="11">
        <v>3.7590000000000039</v>
      </c>
      <c r="AA12" s="11">
        <v>3.8079999999999998</v>
      </c>
      <c r="AB12" s="11">
        <v>3.8539999999999952</v>
      </c>
      <c r="AC12" s="11">
        <v>3.8909999999999902</v>
      </c>
      <c r="AD12" s="11">
        <v>3.9279999999999968</v>
      </c>
      <c r="AE12" s="11">
        <v>3.9660000000000015</v>
      </c>
      <c r="AF12" s="11">
        <v>4.0029999999999957</v>
      </c>
      <c r="AG12" s="11">
        <v>4.042999999999993</v>
      </c>
      <c r="AH12" s="11">
        <v>4.0830000000000055</v>
      </c>
      <c r="AI12" s="11">
        <v>4.1229999999999976</v>
      </c>
      <c r="AJ12" s="11">
        <v>4.1619999999999999</v>
      </c>
      <c r="AK12" s="172">
        <v>4.1999999999999966</v>
      </c>
      <c r="AL12" s="11">
        <v>4.2370000000000116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6.4580000000000037</v>
      </c>
      <c r="N13" s="11">
        <v>6.0519999999999898</v>
      </c>
      <c r="O13" s="11">
        <v>5.1180000000000065</v>
      </c>
      <c r="P13" s="11">
        <v>5.8559999999999901</v>
      </c>
      <c r="Q13" s="11">
        <v>4.5629999999999997</v>
      </c>
      <c r="R13" s="11">
        <v>4.4609999999999914</v>
      </c>
      <c r="S13" s="11">
        <v>5.0579999999999909</v>
      </c>
      <c r="T13" s="11">
        <v>5.6350000000000016</v>
      </c>
      <c r="U13" s="11">
        <v>4.7750000000000066</v>
      </c>
      <c r="V13" s="11">
        <v>5.4809999999999937</v>
      </c>
      <c r="W13" s="11">
        <v>5.2860000000000023</v>
      </c>
      <c r="X13" s="11">
        <v>5.4190000000000165</v>
      </c>
      <c r="Y13" s="11">
        <v>5.3189999999999964</v>
      </c>
      <c r="Z13" s="11">
        <v>5.3050000000000024</v>
      </c>
      <c r="AA13" s="11">
        <v>5.2479999999999816</v>
      </c>
      <c r="AB13" s="11">
        <v>5.1529999999999898</v>
      </c>
      <c r="AC13" s="11">
        <v>5.012000000000004</v>
      </c>
      <c r="AD13" s="11">
        <v>4.8739999999999952</v>
      </c>
      <c r="AE13" s="11">
        <v>4.7400000000000038</v>
      </c>
      <c r="AF13" s="11">
        <v>4.6100000000000056</v>
      </c>
      <c r="AG13" s="11">
        <v>4.4899999999999949</v>
      </c>
      <c r="AH13" s="11">
        <v>4.3710000000000147</v>
      </c>
      <c r="AI13" s="11">
        <v>4.2550000000000017</v>
      </c>
      <c r="AJ13" s="11">
        <v>4.1409999999999982</v>
      </c>
      <c r="AK13" s="172">
        <v>4.03</v>
      </c>
      <c r="AL13" s="11">
        <v>3.9220000000000059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20.882000000000026</v>
      </c>
      <c r="N14" s="11">
        <v>19.123999999999999</v>
      </c>
      <c r="O14" s="11">
        <v>21.505999999999961</v>
      </c>
      <c r="P14" s="11">
        <v>19.177000000000064</v>
      </c>
      <c r="Q14" s="11">
        <v>19.963000000000026</v>
      </c>
      <c r="R14" s="11">
        <v>19.593999999999966</v>
      </c>
      <c r="S14" s="11">
        <v>20.54000000000001</v>
      </c>
      <c r="T14" s="11">
        <v>20.959999999999944</v>
      </c>
      <c r="U14" s="11">
        <v>19.550999999999977</v>
      </c>
      <c r="V14" s="11">
        <v>20.553000000000004</v>
      </c>
      <c r="W14" s="11">
        <v>19.92199999999999</v>
      </c>
      <c r="X14" s="11">
        <v>20.06800000000003</v>
      </c>
      <c r="Y14" s="11">
        <v>19.72300000000001</v>
      </c>
      <c r="Z14" s="11">
        <v>19.357000000000035</v>
      </c>
      <c r="AA14" s="11">
        <v>19.172000000000047</v>
      </c>
      <c r="AB14" s="11">
        <v>18.901999999999983</v>
      </c>
      <c r="AC14" s="11">
        <v>18.655999999999974</v>
      </c>
      <c r="AD14" s="11">
        <v>18.408000000000005</v>
      </c>
      <c r="AE14" s="11">
        <v>18.170999999999964</v>
      </c>
      <c r="AF14" s="11">
        <v>17.947000000000052</v>
      </c>
      <c r="AG14" s="11">
        <v>17.750999999999959</v>
      </c>
      <c r="AH14" s="11">
        <v>17.555000000000007</v>
      </c>
      <c r="AI14" s="11">
        <v>17.368000000000006</v>
      </c>
      <c r="AJ14" s="11">
        <v>17.19000000000004</v>
      </c>
      <c r="AK14" s="172">
        <v>17.02099999999999</v>
      </c>
      <c r="AL14" s="11">
        <v>16.863000000000042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32.250999999999969</v>
      </c>
      <c r="N16" s="11">
        <v>29.561000000000035</v>
      </c>
      <c r="O16" s="11">
        <v>27.672000000000043</v>
      </c>
      <c r="P16" s="11">
        <v>28.011000000000045</v>
      </c>
      <c r="Q16" s="11">
        <v>27.111999999999949</v>
      </c>
      <c r="R16" s="11">
        <v>26.946000000000087</v>
      </c>
      <c r="S16" s="11">
        <v>32.997</v>
      </c>
      <c r="T16" s="11">
        <v>36.908999999999992</v>
      </c>
      <c r="U16" s="11">
        <v>30.803000000000058</v>
      </c>
      <c r="V16" s="11">
        <v>32.304000000000009</v>
      </c>
      <c r="W16" s="11">
        <v>33.222999999999935</v>
      </c>
      <c r="X16" s="11">
        <v>32.906000000000006</v>
      </c>
      <c r="Y16" s="11">
        <v>33.326999999999948</v>
      </c>
      <c r="Z16" s="11">
        <v>34.289999999999949</v>
      </c>
      <c r="AA16" s="11">
        <v>35.025000000000027</v>
      </c>
      <c r="AB16" s="11">
        <v>35.34000000000011</v>
      </c>
      <c r="AC16" s="11">
        <v>35.619000000000021</v>
      </c>
      <c r="AD16" s="11">
        <v>35.824999999999953</v>
      </c>
      <c r="AE16" s="11">
        <v>36.068999999999996</v>
      </c>
      <c r="AF16" s="11">
        <v>36.296999999999976</v>
      </c>
      <c r="AG16" s="11">
        <v>36.566000000000088</v>
      </c>
      <c r="AH16" s="11">
        <v>36.843000000000046</v>
      </c>
      <c r="AI16" s="11">
        <v>37.129000000000069</v>
      </c>
      <c r="AJ16" s="11">
        <v>37.422000000000033</v>
      </c>
      <c r="AK16" s="172">
        <v>37.718999999999987</v>
      </c>
      <c r="AL16" s="11">
        <v>38.020000000000017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129.946</v>
      </c>
      <c r="N18" s="11">
        <f t="shared" ref="N18:AL18" si="18">SUM(N19:N21)</f>
        <v>135.93900000000019</v>
      </c>
      <c r="O18" s="11">
        <f t="shared" si="18"/>
        <v>140.0419999999998</v>
      </c>
      <c r="P18" s="11">
        <f t="shared" si="18"/>
        <v>135.1039999999997</v>
      </c>
      <c r="Q18" s="11">
        <f t="shared" si="18"/>
        <v>139.08800000000011</v>
      </c>
      <c r="R18" s="11">
        <f t="shared" si="18"/>
        <v>138.27799999999993</v>
      </c>
      <c r="S18" s="11">
        <f t="shared" si="18"/>
        <v>147.5570000000001</v>
      </c>
      <c r="T18" s="11">
        <f t="shared" si="18"/>
        <v>141.69000000000017</v>
      </c>
      <c r="U18" s="11">
        <f t="shared" si="18"/>
        <v>146.59299999999985</v>
      </c>
      <c r="V18" s="11">
        <f t="shared" si="18"/>
        <v>148.10399999999998</v>
      </c>
      <c r="W18" s="11">
        <f t="shared" si="18"/>
        <v>144.75199999999967</v>
      </c>
      <c r="X18" s="11">
        <f t="shared" si="18"/>
        <v>144.83099999999993</v>
      </c>
      <c r="Y18" s="11">
        <f t="shared" si="18"/>
        <v>145.52099999999979</v>
      </c>
      <c r="Z18" s="11">
        <f t="shared" si="18"/>
        <v>146.42699999999996</v>
      </c>
      <c r="AA18" s="11">
        <f t="shared" si="18"/>
        <v>147.47299999999996</v>
      </c>
      <c r="AB18" s="11">
        <f t="shared" si="18"/>
        <v>148.30799999999994</v>
      </c>
      <c r="AC18" s="11">
        <f t="shared" si="18"/>
        <v>148.96500000000015</v>
      </c>
      <c r="AD18" s="11">
        <f t="shared" si="18"/>
        <v>149.55199999999999</v>
      </c>
      <c r="AE18" s="11">
        <f t="shared" si="18"/>
        <v>150.09700000000004</v>
      </c>
      <c r="AF18" s="11">
        <f t="shared" si="18"/>
        <v>150.62200000000013</v>
      </c>
      <c r="AG18" s="11">
        <f t="shared" si="18"/>
        <v>151.16200000000023</v>
      </c>
      <c r="AH18" s="11">
        <f t="shared" si="18"/>
        <v>151.68699999999964</v>
      </c>
      <c r="AI18" s="11">
        <f t="shared" si="18"/>
        <v>152.19399999999987</v>
      </c>
      <c r="AJ18" s="11">
        <f t="shared" si="18"/>
        <v>152.71399999999983</v>
      </c>
      <c r="AK18" s="11">
        <f t="shared" si="18"/>
        <v>153.21599999999998</v>
      </c>
      <c r="AL18" s="11">
        <f t="shared" si="18"/>
        <v>153.70799999999986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82.903999999999996</v>
      </c>
      <c r="N19" s="11">
        <v>82.981000000000108</v>
      </c>
      <c r="O19" s="11">
        <v>84.989999999999782</v>
      </c>
      <c r="P19" s="11">
        <v>85.327999999999847</v>
      </c>
      <c r="Q19" s="11">
        <v>87.180000000000092</v>
      </c>
      <c r="R19" s="11">
        <v>83.892999999999887</v>
      </c>
      <c r="S19" s="11">
        <v>88.516000000000133</v>
      </c>
      <c r="T19" s="11">
        <v>84.713000000000264</v>
      </c>
      <c r="U19" s="11">
        <v>87.518999999999991</v>
      </c>
      <c r="V19" s="11">
        <v>87.673999999999992</v>
      </c>
      <c r="W19" s="11">
        <v>89.086999999999804</v>
      </c>
      <c r="X19" s="11">
        <v>89.405999999999921</v>
      </c>
      <c r="Y19" s="11">
        <v>89.502999999999886</v>
      </c>
      <c r="Z19" s="11">
        <v>89.588999999999956</v>
      </c>
      <c r="AA19" s="11">
        <v>89.772000000000006</v>
      </c>
      <c r="AB19" s="11">
        <v>89.972999999999999</v>
      </c>
      <c r="AC19" s="11">
        <v>90.099000000000174</v>
      </c>
      <c r="AD19" s="11">
        <v>90.203000000000017</v>
      </c>
      <c r="AE19" s="11">
        <v>90.296999999999983</v>
      </c>
      <c r="AF19" s="11">
        <v>90.389000000000038</v>
      </c>
      <c r="AG19" s="11">
        <v>90.500000000000156</v>
      </c>
      <c r="AH19" s="11">
        <v>90.616999999999763</v>
      </c>
      <c r="AI19" s="11">
        <v>90.732999999999819</v>
      </c>
      <c r="AJ19" s="11">
        <v>90.877999999999787</v>
      </c>
      <c r="AK19" s="172">
        <v>91.02</v>
      </c>
      <c r="AL19" s="11">
        <v>91.163999999999902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19.978999999999967</v>
      </c>
      <c r="N20" s="11">
        <v>22.626000000000101</v>
      </c>
      <c r="O20" s="11">
        <v>24.064000000000028</v>
      </c>
      <c r="P20" s="11">
        <v>20.498999999999935</v>
      </c>
      <c r="Q20" s="11">
        <v>22.705999999999953</v>
      </c>
      <c r="R20" s="11">
        <v>24.479999999999986</v>
      </c>
      <c r="S20" s="11">
        <v>28.371999999999936</v>
      </c>
      <c r="T20" s="11">
        <v>26.261999999999958</v>
      </c>
      <c r="U20" s="11">
        <v>25.754999999999935</v>
      </c>
      <c r="V20" s="11">
        <v>25.292999999999935</v>
      </c>
      <c r="W20" s="11">
        <v>22.779999999999948</v>
      </c>
      <c r="X20" s="11">
        <v>23.763999999999943</v>
      </c>
      <c r="Y20" s="11">
        <v>23.70699999999993</v>
      </c>
      <c r="Z20" s="11">
        <v>23.768999999999991</v>
      </c>
      <c r="AA20" s="11">
        <v>23.887999999999941</v>
      </c>
      <c r="AB20" s="11">
        <v>23.957999999999924</v>
      </c>
      <c r="AC20" s="11">
        <v>24.002999999999982</v>
      </c>
      <c r="AD20" s="11">
        <v>24.044999999999941</v>
      </c>
      <c r="AE20" s="11">
        <v>24.083000000000052</v>
      </c>
      <c r="AF20" s="11">
        <v>24.123000000000044</v>
      </c>
      <c r="AG20" s="11">
        <v>24.167000000000012</v>
      </c>
      <c r="AH20" s="11">
        <v>24.205999999999978</v>
      </c>
      <c r="AI20" s="11">
        <v>24.243000000000006</v>
      </c>
      <c r="AJ20" s="11">
        <v>24.279000000000032</v>
      </c>
      <c r="AK20" s="172">
        <v>24.313999999999965</v>
      </c>
      <c r="AL20" s="11">
        <v>24.349999999999948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27.063000000000041</v>
      </c>
      <c r="N21" s="11">
        <v>30.331999999999972</v>
      </c>
      <c r="O21" s="11">
        <v>30.988000000000014</v>
      </c>
      <c r="P21" s="11">
        <v>29.276999999999926</v>
      </c>
      <c r="Q21" s="11">
        <v>29.202000000000059</v>
      </c>
      <c r="R21" s="11">
        <v>29.905000000000051</v>
      </c>
      <c r="S21" s="11">
        <v>30.669000000000029</v>
      </c>
      <c r="T21" s="11">
        <v>30.714999999999939</v>
      </c>
      <c r="U21" s="11">
        <v>33.318999999999924</v>
      </c>
      <c r="V21" s="11">
        <v>35.137000000000057</v>
      </c>
      <c r="W21" s="11">
        <v>32.884999999999906</v>
      </c>
      <c r="X21" s="11">
        <v>31.661000000000065</v>
      </c>
      <c r="Y21" s="11">
        <v>32.310999999999979</v>
      </c>
      <c r="Z21" s="11">
        <v>33.069000000000024</v>
      </c>
      <c r="AA21" s="11">
        <v>33.813000000000017</v>
      </c>
      <c r="AB21" s="11">
        <v>34.376999999999995</v>
      </c>
      <c r="AC21" s="11">
        <v>34.862999999999985</v>
      </c>
      <c r="AD21" s="11">
        <v>35.304000000000038</v>
      </c>
      <c r="AE21" s="11">
        <v>35.716999999999985</v>
      </c>
      <c r="AF21" s="11">
        <v>36.110000000000042</v>
      </c>
      <c r="AG21" s="11">
        <v>36.495000000000054</v>
      </c>
      <c r="AH21" s="11">
        <v>36.863999999999912</v>
      </c>
      <c r="AI21" s="11">
        <v>37.218000000000039</v>
      </c>
      <c r="AJ21" s="11">
        <v>37.557000000000031</v>
      </c>
      <c r="AK21" s="172">
        <v>37.882000000000012</v>
      </c>
      <c r="AL21" s="11">
        <v>38.194000000000003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207.14099999999991</v>
      </c>
      <c r="N23" s="11">
        <f t="shared" ref="N23:AL23" si="19">SUM(N24:N31)</f>
        <v>213.60700000000008</v>
      </c>
      <c r="O23" s="11">
        <f t="shared" si="19"/>
        <v>221.06700000000006</v>
      </c>
      <c r="P23" s="11">
        <f t="shared" si="19"/>
        <v>225.58299999999991</v>
      </c>
      <c r="Q23" s="11">
        <f t="shared" si="19"/>
        <v>232.26599999999996</v>
      </c>
      <c r="R23" s="11">
        <f t="shared" si="19"/>
        <v>237.21999999999994</v>
      </c>
      <c r="S23" s="11">
        <f t="shared" si="19"/>
        <v>247.80099999999948</v>
      </c>
      <c r="T23" s="11">
        <f t="shared" si="19"/>
        <v>241.52599999999956</v>
      </c>
      <c r="U23" s="11">
        <f t="shared" si="19"/>
        <v>236.12800000000018</v>
      </c>
      <c r="V23" s="11">
        <f t="shared" si="19"/>
        <v>253.46900000000014</v>
      </c>
      <c r="W23" s="11">
        <f t="shared" si="19"/>
        <v>244.32400000000013</v>
      </c>
      <c r="X23" s="11">
        <f t="shared" si="19"/>
        <v>248.34499999999989</v>
      </c>
      <c r="Y23" s="11">
        <f t="shared" si="19"/>
        <v>250.07699999999986</v>
      </c>
      <c r="Z23" s="11">
        <f t="shared" si="19"/>
        <v>252.48600000000002</v>
      </c>
      <c r="AA23" s="11">
        <f t="shared" si="19"/>
        <v>254.92700000000025</v>
      </c>
      <c r="AB23" s="11">
        <f t="shared" si="19"/>
        <v>256.84999999999985</v>
      </c>
      <c r="AC23" s="11">
        <f t="shared" si="19"/>
        <v>258.82500000000022</v>
      </c>
      <c r="AD23" s="11">
        <f t="shared" si="19"/>
        <v>260.68200000000019</v>
      </c>
      <c r="AE23" s="11">
        <f t="shared" si="19"/>
        <v>262.52200000000005</v>
      </c>
      <c r="AF23" s="11">
        <f t="shared" si="19"/>
        <v>264.3730000000001</v>
      </c>
      <c r="AG23" s="11">
        <f t="shared" si="19"/>
        <v>266.31500000000028</v>
      </c>
      <c r="AH23" s="11">
        <f t="shared" si="19"/>
        <v>268.2240000000005</v>
      </c>
      <c r="AI23" s="11">
        <f t="shared" si="19"/>
        <v>270.12900000000013</v>
      </c>
      <c r="AJ23" s="11">
        <f t="shared" si="19"/>
        <v>272.01199999999994</v>
      </c>
      <c r="AK23" s="11">
        <f t="shared" si="19"/>
        <v>273.86500000000012</v>
      </c>
      <c r="AL23" s="11">
        <f t="shared" si="19"/>
        <v>275.69500000000011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3.347000000000004</v>
      </c>
      <c r="N24" s="11">
        <v>3.4850000000000034</v>
      </c>
      <c r="O24" s="11">
        <v>6.0559999999999965</v>
      </c>
      <c r="P24" s="11">
        <v>3.8219999999999907</v>
      </c>
      <c r="Q24" s="11">
        <v>3.9110000000000009</v>
      </c>
      <c r="R24" s="11">
        <v>5.0479999999999974</v>
      </c>
      <c r="S24" s="11">
        <v>3.7769999999999975</v>
      </c>
      <c r="T24" s="11">
        <v>4.263999999999994</v>
      </c>
      <c r="U24" s="11">
        <v>4.5970000000000066</v>
      </c>
      <c r="V24" s="11">
        <v>3.8590000000000066</v>
      </c>
      <c r="W24" s="11">
        <v>4.2440000000000007</v>
      </c>
      <c r="X24" s="11">
        <v>4.1779999999999999</v>
      </c>
      <c r="Y24" s="11">
        <v>4.1540000000000061</v>
      </c>
      <c r="Z24" s="11">
        <v>4.126999999999998</v>
      </c>
      <c r="AA24" s="11">
        <v>4.1070000000000038</v>
      </c>
      <c r="AB24" s="11">
        <v>4.1029999999999962</v>
      </c>
      <c r="AC24" s="11">
        <v>4.0940000000000163</v>
      </c>
      <c r="AD24" s="11">
        <v>4.0859999999999959</v>
      </c>
      <c r="AE24" s="11">
        <v>4.0780000000000074</v>
      </c>
      <c r="AF24" s="11">
        <v>4.0689999999999928</v>
      </c>
      <c r="AG24" s="11">
        <v>4.0600000000000041</v>
      </c>
      <c r="AH24" s="11">
        <v>4.0509999999999939</v>
      </c>
      <c r="AI24" s="11">
        <v>4.0419999999999998</v>
      </c>
      <c r="AJ24" s="11">
        <v>4.0320000000000018</v>
      </c>
      <c r="AK24" s="172">
        <v>4.0229999999999997</v>
      </c>
      <c r="AL24" s="11">
        <v>4.0140000000000038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52.359999999999907</v>
      </c>
      <c r="N25" s="11">
        <v>59.316000000000059</v>
      </c>
      <c r="O25" s="11">
        <v>56.678000000000075</v>
      </c>
      <c r="P25" s="11">
        <v>63.062999999999946</v>
      </c>
      <c r="Q25" s="11">
        <v>66.550999999999988</v>
      </c>
      <c r="R25" s="11">
        <v>69.325999999999979</v>
      </c>
      <c r="S25" s="11">
        <v>70.152000000000001</v>
      </c>
      <c r="T25" s="11">
        <v>68.686999999999756</v>
      </c>
      <c r="U25" s="11">
        <v>63.745999999999967</v>
      </c>
      <c r="V25" s="11">
        <v>70.161000000000072</v>
      </c>
      <c r="W25" s="11">
        <v>71.492000000000033</v>
      </c>
      <c r="X25" s="11">
        <v>73.417999999999822</v>
      </c>
      <c r="Y25" s="11">
        <v>74.151000000000096</v>
      </c>
      <c r="Z25" s="11">
        <v>75.621999999999986</v>
      </c>
      <c r="AA25" s="11">
        <v>76.775000000000134</v>
      </c>
      <c r="AB25" s="11">
        <v>77.727000000000075</v>
      </c>
      <c r="AC25" s="11">
        <v>78.621000000000279</v>
      </c>
      <c r="AD25" s="11">
        <v>79.405000000000086</v>
      </c>
      <c r="AE25" s="11">
        <v>80.151000000000053</v>
      </c>
      <c r="AF25" s="11">
        <v>80.892000000000095</v>
      </c>
      <c r="AG25" s="11">
        <v>81.672000000000153</v>
      </c>
      <c r="AH25" s="11">
        <v>82.438000000000144</v>
      </c>
      <c r="AI25" s="11">
        <v>83.189000000000121</v>
      </c>
      <c r="AJ25" s="11">
        <v>83.910999999999945</v>
      </c>
      <c r="AK25" s="172">
        <v>84.597000000000108</v>
      </c>
      <c r="AL25" s="11">
        <v>85.251000000000076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13.361999999999995</v>
      </c>
      <c r="N26" s="11">
        <v>11.300000000000004</v>
      </c>
      <c r="O26" s="11">
        <v>11.452000000000007</v>
      </c>
      <c r="P26" s="11">
        <v>11.60199999999999</v>
      </c>
      <c r="Q26" s="11">
        <v>10.704000000000006</v>
      </c>
      <c r="R26" s="11">
        <v>10.889000000000006</v>
      </c>
      <c r="S26" s="11">
        <v>11.457000000000024</v>
      </c>
      <c r="T26" s="11">
        <v>11.011999999999999</v>
      </c>
      <c r="U26" s="11">
        <v>10.598999999999997</v>
      </c>
      <c r="V26" s="11">
        <v>10.942000000000037</v>
      </c>
      <c r="W26" s="11">
        <v>11.069000000000049</v>
      </c>
      <c r="X26" s="11">
        <v>11.248000000000005</v>
      </c>
      <c r="Y26" s="11">
        <v>11.123000000000019</v>
      </c>
      <c r="Z26" s="11">
        <v>10.97399999999999</v>
      </c>
      <c r="AA26" s="11">
        <v>10.812000000000014</v>
      </c>
      <c r="AB26" s="11">
        <v>10.690999999999992</v>
      </c>
      <c r="AC26" s="11">
        <v>10.585999999999999</v>
      </c>
      <c r="AD26" s="11">
        <v>10.480000000000009</v>
      </c>
      <c r="AE26" s="11">
        <v>10.373000000000014</v>
      </c>
      <c r="AF26" s="11">
        <v>10.267000000000003</v>
      </c>
      <c r="AG26" s="11">
        <v>10.161999999999979</v>
      </c>
      <c r="AH26" s="11">
        <v>10.051000000000021</v>
      </c>
      <c r="AI26" s="11">
        <v>9.9409999999999918</v>
      </c>
      <c r="AJ26" s="11">
        <v>9.8320000000000185</v>
      </c>
      <c r="AK26" s="172">
        <v>9.7239999999999949</v>
      </c>
      <c r="AL26" s="11">
        <v>9.6159999999999943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8.0040000000000138</v>
      </c>
      <c r="N27" s="11">
        <v>9.2169999999999987</v>
      </c>
      <c r="O27" s="11">
        <v>9.1960000000000086</v>
      </c>
      <c r="P27" s="11">
        <v>8.4240000000000066</v>
      </c>
      <c r="Q27" s="11">
        <v>8.1489999999999991</v>
      </c>
      <c r="R27" s="11">
        <v>8.7640000000000082</v>
      </c>
      <c r="S27" s="11">
        <v>9.2319999999999744</v>
      </c>
      <c r="T27" s="11">
        <v>8.0670000000000091</v>
      </c>
      <c r="U27" s="11">
        <v>6.9800000000000173</v>
      </c>
      <c r="V27" s="11">
        <v>7.7539999999999987</v>
      </c>
      <c r="W27" s="11">
        <v>9.31</v>
      </c>
      <c r="X27" s="11">
        <v>9.2430000000000092</v>
      </c>
      <c r="Y27" s="11">
        <v>9.1610000000000067</v>
      </c>
      <c r="Z27" s="11">
        <v>9.1419999999999852</v>
      </c>
      <c r="AA27" s="11">
        <v>9.1970000000000063</v>
      </c>
      <c r="AB27" s="11">
        <v>9.261000000000001</v>
      </c>
      <c r="AC27" s="11">
        <v>9.3520000000000163</v>
      </c>
      <c r="AD27" s="11">
        <v>9.4560000000000013</v>
      </c>
      <c r="AE27" s="11">
        <v>9.5660000000000061</v>
      </c>
      <c r="AF27" s="11">
        <v>9.6800000000000068</v>
      </c>
      <c r="AG27" s="11">
        <v>9.7960000000000171</v>
      </c>
      <c r="AH27" s="11">
        <v>9.9129999999999914</v>
      </c>
      <c r="AI27" s="11">
        <v>10.030000000000017</v>
      </c>
      <c r="AJ27" s="11">
        <v>10.147000000000007</v>
      </c>
      <c r="AK27" s="172">
        <v>10.262000000000032</v>
      </c>
      <c r="AL27" s="11">
        <v>10.377000000000002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56.418999999999855</v>
      </c>
      <c r="N28" s="11">
        <v>57.226000000000035</v>
      </c>
      <c r="O28" s="11">
        <v>62.010999999999996</v>
      </c>
      <c r="P28" s="11">
        <v>61.192999999999977</v>
      </c>
      <c r="Q28" s="11">
        <v>63.391999999999967</v>
      </c>
      <c r="R28" s="11">
        <v>63.996000000000031</v>
      </c>
      <c r="S28" s="11">
        <v>68.945999999999771</v>
      </c>
      <c r="T28" s="11">
        <v>59.976999999999904</v>
      </c>
      <c r="U28" s="11">
        <v>63.108000000000125</v>
      </c>
      <c r="V28" s="11">
        <v>70.232999999999947</v>
      </c>
      <c r="W28" s="11">
        <v>64.929000000000002</v>
      </c>
      <c r="X28" s="11">
        <v>66.343000000000018</v>
      </c>
      <c r="Y28" s="11">
        <v>66.890999999999835</v>
      </c>
      <c r="Z28" s="11">
        <v>67.516000000000076</v>
      </c>
      <c r="AA28" s="11">
        <v>68.161000000000058</v>
      </c>
      <c r="AB28" s="11">
        <v>68.673999999999893</v>
      </c>
      <c r="AC28" s="11">
        <v>69.153999999999911</v>
      </c>
      <c r="AD28" s="11">
        <v>69.646000000000043</v>
      </c>
      <c r="AE28" s="11">
        <v>70.148999999999944</v>
      </c>
      <c r="AF28" s="11">
        <v>70.662999999999968</v>
      </c>
      <c r="AG28" s="11">
        <v>71.196000000000112</v>
      </c>
      <c r="AH28" s="11">
        <v>71.711000000000269</v>
      </c>
      <c r="AI28" s="11">
        <v>72.226000000000042</v>
      </c>
      <c r="AJ28" s="11">
        <v>72.742000000000075</v>
      </c>
      <c r="AK28" s="172">
        <v>73.256000000000057</v>
      </c>
      <c r="AL28" s="11">
        <v>73.770000000000152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45.132000000000083</v>
      </c>
      <c r="N29" s="11">
        <v>42.399999999999977</v>
      </c>
      <c r="O29" s="11">
        <v>44.732999999999969</v>
      </c>
      <c r="P29" s="11">
        <v>43.063000000000024</v>
      </c>
      <c r="Q29" s="11">
        <v>45.61699999999999</v>
      </c>
      <c r="R29" s="11">
        <v>43.646999999999871</v>
      </c>
      <c r="S29" s="11">
        <v>53.413999999999724</v>
      </c>
      <c r="T29" s="11">
        <v>54.977999999999881</v>
      </c>
      <c r="U29" s="11">
        <v>54.653000000000041</v>
      </c>
      <c r="V29" s="11">
        <v>57.646000000000051</v>
      </c>
      <c r="W29" s="11">
        <v>51.222000000000023</v>
      </c>
      <c r="X29" s="11">
        <v>51.710999999999991</v>
      </c>
      <c r="Y29" s="11">
        <v>52.433999999999898</v>
      </c>
      <c r="Z29" s="11">
        <v>52.641999999999982</v>
      </c>
      <c r="AA29" s="11">
        <v>53.120000000000054</v>
      </c>
      <c r="AB29" s="11">
        <v>53.541999999999931</v>
      </c>
      <c r="AC29" s="11">
        <v>53.997999999999983</v>
      </c>
      <c r="AD29" s="11">
        <v>54.450999999999929</v>
      </c>
      <c r="AE29" s="11">
        <v>54.903000000000027</v>
      </c>
      <c r="AF29" s="11">
        <v>55.357000000000028</v>
      </c>
      <c r="AG29" s="11">
        <v>55.821000000000019</v>
      </c>
      <c r="AH29" s="11">
        <v>56.276000000000103</v>
      </c>
      <c r="AI29" s="11">
        <v>56.733999999999966</v>
      </c>
      <c r="AJ29" s="11">
        <v>57.193999999999875</v>
      </c>
      <c r="AK29" s="172">
        <v>57.656999999999989</v>
      </c>
      <c r="AL29" s="11">
        <v>58.121999999999908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13.443999999999983</v>
      </c>
      <c r="N30" s="11">
        <v>15.888999999999998</v>
      </c>
      <c r="O30" s="11">
        <v>15.122000000000009</v>
      </c>
      <c r="P30" s="11">
        <v>15.766999999999978</v>
      </c>
      <c r="Q30" s="11">
        <v>16.199000000000005</v>
      </c>
      <c r="R30" s="11">
        <v>16.378000000000053</v>
      </c>
      <c r="S30" s="11">
        <v>14.778000000000024</v>
      </c>
      <c r="T30" s="11">
        <v>17.160999999999994</v>
      </c>
      <c r="U30" s="11">
        <v>15.745000000000012</v>
      </c>
      <c r="V30" s="11">
        <v>15.499999999999991</v>
      </c>
      <c r="W30" s="11">
        <v>15.238</v>
      </c>
      <c r="X30" s="11">
        <v>15.803000000000029</v>
      </c>
      <c r="Y30" s="11">
        <v>16.025000000000016</v>
      </c>
      <c r="Z30" s="11">
        <v>16.333999999999971</v>
      </c>
      <c r="AA30" s="11">
        <v>16.616</v>
      </c>
      <c r="AB30" s="11">
        <v>16.740999999999978</v>
      </c>
      <c r="AC30" s="11">
        <v>16.943999999999985</v>
      </c>
      <c r="AD30" s="11">
        <v>17.114000000000058</v>
      </c>
      <c r="AE30" s="11">
        <v>17.286000000000001</v>
      </c>
      <c r="AF30" s="11">
        <v>17.45</v>
      </c>
      <c r="AG30" s="11">
        <v>17.625999999999998</v>
      </c>
      <c r="AH30" s="11">
        <v>17.808000000000021</v>
      </c>
      <c r="AI30" s="11">
        <v>17.994</v>
      </c>
      <c r="AJ30" s="11">
        <v>18.180999999999997</v>
      </c>
      <c r="AK30" s="172">
        <v>18.369999999999973</v>
      </c>
      <c r="AL30" s="11">
        <v>18.560999999999986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15.073000000000031</v>
      </c>
      <c r="N31" s="11">
        <v>14.773999999999994</v>
      </c>
      <c r="O31" s="11">
        <v>15.818999999999983</v>
      </c>
      <c r="P31" s="11">
        <v>18.649000000000044</v>
      </c>
      <c r="Q31" s="11">
        <v>17.742999999999999</v>
      </c>
      <c r="R31" s="11">
        <v>19.171999999999986</v>
      </c>
      <c r="S31" s="11">
        <v>16.044999999999948</v>
      </c>
      <c r="T31" s="11">
        <v>17.38000000000001</v>
      </c>
      <c r="U31" s="11">
        <v>16.700000000000024</v>
      </c>
      <c r="V31" s="11">
        <v>17.374000000000027</v>
      </c>
      <c r="W31" s="11">
        <v>16.819999999999986</v>
      </c>
      <c r="X31" s="11">
        <v>16.401000000000042</v>
      </c>
      <c r="Y31" s="11">
        <v>16.13799999999998</v>
      </c>
      <c r="Z31" s="11">
        <v>16.129000000000016</v>
      </c>
      <c r="AA31" s="11">
        <v>16.139000000000021</v>
      </c>
      <c r="AB31" s="11">
        <v>16.111000000000011</v>
      </c>
      <c r="AC31" s="11">
        <v>16.076000000000008</v>
      </c>
      <c r="AD31" s="11">
        <v>16.044000000000029</v>
      </c>
      <c r="AE31" s="11">
        <v>16.016000000000034</v>
      </c>
      <c r="AF31" s="11">
        <v>15.994999999999983</v>
      </c>
      <c r="AG31" s="11">
        <v>15.982000000000001</v>
      </c>
      <c r="AH31" s="11">
        <v>15.975999999999955</v>
      </c>
      <c r="AI31" s="11">
        <v>15.972999999999999</v>
      </c>
      <c r="AJ31" s="11">
        <v>15.972999999999992</v>
      </c>
      <c r="AK31" s="172">
        <v>15.975999999999988</v>
      </c>
      <c r="AL31" s="11">
        <v>15.983999999999984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107.29400000000012</v>
      </c>
      <c r="N33" s="11">
        <f t="shared" ref="N33:AK33" si="20">SUM(N34:N36)</f>
        <v>104.90899999999999</v>
      </c>
      <c r="O33" s="11">
        <f t="shared" si="20"/>
        <v>105.15600000000006</v>
      </c>
      <c r="P33" s="11">
        <f t="shared" si="20"/>
        <v>106.62700000000011</v>
      </c>
      <c r="Q33" s="11">
        <f t="shared" si="20"/>
        <v>105.19300000000001</v>
      </c>
      <c r="R33" s="11">
        <f t="shared" si="20"/>
        <v>113.28800000000004</v>
      </c>
      <c r="S33" s="11">
        <f t="shared" si="20"/>
        <v>113.13799999999995</v>
      </c>
      <c r="T33" s="11">
        <f t="shared" si="20"/>
        <v>113.70100000000012</v>
      </c>
      <c r="U33" s="11">
        <f t="shared" si="20"/>
        <v>114.90400000000011</v>
      </c>
      <c r="V33" s="11">
        <f t="shared" si="20"/>
        <v>117.82699999999997</v>
      </c>
      <c r="W33" s="11">
        <f t="shared" si="20"/>
        <v>115.739</v>
      </c>
      <c r="X33" s="11">
        <f t="shared" si="20"/>
        <v>116.25099999999986</v>
      </c>
      <c r="Y33" s="11">
        <f t="shared" si="20"/>
        <v>116.66300000000007</v>
      </c>
      <c r="Z33" s="11">
        <f t="shared" si="20"/>
        <v>117.07600000000008</v>
      </c>
      <c r="AA33" s="11">
        <f t="shared" si="20"/>
        <v>117.74199999999993</v>
      </c>
      <c r="AB33" s="11">
        <f t="shared" si="20"/>
        <v>118.17500000000001</v>
      </c>
      <c r="AC33" s="11">
        <f t="shared" si="20"/>
        <v>118.39899999999994</v>
      </c>
      <c r="AD33" s="11">
        <f t="shared" si="20"/>
        <v>118.58299999999993</v>
      </c>
      <c r="AE33" s="11">
        <f t="shared" si="20"/>
        <v>118.75800000000011</v>
      </c>
      <c r="AF33" s="11">
        <f t="shared" si="20"/>
        <v>118.93600000000009</v>
      </c>
      <c r="AG33" s="11">
        <f t="shared" si="20"/>
        <v>119.14900000000003</v>
      </c>
      <c r="AH33" s="11">
        <f t="shared" si="20"/>
        <v>119.34300000000003</v>
      </c>
      <c r="AI33" s="11">
        <f t="shared" si="20"/>
        <v>119.52399999999999</v>
      </c>
      <c r="AJ33" s="11">
        <f t="shared" si="20"/>
        <v>119.70800000000006</v>
      </c>
      <c r="AK33" s="11">
        <f t="shared" si="20"/>
        <v>119.89400000000003</v>
      </c>
      <c r="AL33" s="11">
        <f>SUM(AL34:AL36)</f>
        <v>120.08299999999991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19.851000000000059</v>
      </c>
      <c r="N34" s="11">
        <v>18.202000000000041</v>
      </c>
      <c r="O34" s="11">
        <v>17.786000000000033</v>
      </c>
      <c r="P34" s="11">
        <v>16.900000000000002</v>
      </c>
      <c r="Q34" s="11">
        <v>17.461000000000027</v>
      </c>
      <c r="R34" s="11">
        <v>16.752000000000013</v>
      </c>
      <c r="S34" s="11">
        <v>15.796000000000003</v>
      </c>
      <c r="T34" s="11">
        <v>15.22000000000001</v>
      </c>
      <c r="U34" s="11">
        <v>15.571000000000012</v>
      </c>
      <c r="V34" s="11">
        <v>14.27500000000005</v>
      </c>
      <c r="W34" s="11">
        <v>14.543999999999974</v>
      </c>
      <c r="X34" s="11">
        <v>14.763000000000005</v>
      </c>
      <c r="Y34" s="11">
        <v>15.012999999999996</v>
      </c>
      <c r="Z34" s="11">
        <v>15.08900000000005</v>
      </c>
      <c r="AA34" s="11">
        <v>15.213999999999992</v>
      </c>
      <c r="AB34" s="11">
        <v>15.201000000000011</v>
      </c>
      <c r="AC34" s="11">
        <v>15.177999999999995</v>
      </c>
      <c r="AD34" s="11">
        <v>15.154000000000002</v>
      </c>
      <c r="AE34" s="11">
        <v>15.131000000000023</v>
      </c>
      <c r="AF34" s="11">
        <v>15.106999999999982</v>
      </c>
      <c r="AG34" s="11">
        <v>15.083000000000013</v>
      </c>
      <c r="AH34" s="11">
        <v>15.05</v>
      </c>
      <c r="AI34" s="11">
        <v>15.016</v>
      </c>
      <c r="AJ34" s="11">
        <v>14.984000000000005</v>
      </c>
      <c r="AK34" s="172">
        <v>14.950999999999993</v>
      </c>
      <c r="AL34" s="11">
        <v>14.920000000000011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41.129000000000019</v>
      </c>
      <c r="N35" s="11">
        <v>41.633999999999922</v>
      </c>
      <c r="O35" s="11">
        <v>42.046999999999983</v>
      </c>
      <c r="P35" s="11">
        <v>44.409000000000049</v>
      </c>
      <c r="Q35" s="11">
        <v>44.435000000000045</v>
      </c>
      <c r="R35" s="11">
        <v>48.921999999999983</v>
      </c>
      <c r="S35" s="11">
        <v>48.256999999999927</v>
      </c>
      <c r="T35" s="11">
        <v>49.295000000000108</v>
      </c>
      <c r="U35" s="11">
        <v>49.00600000000005</v>
      </c>
      <c r="V35" s="11">
        <v>50.999999999999893</v>
      </c>
      <c r="W35" s="11">
        <v>49.099000000000039</v>
      </c>
      <c r="X35" s="11">
        <v>48.748999999999988</v>
      </c>
      <c r="Y35" s="11">
        <v>48.461000000000112</v>
      </c>
      <c r="Z35" s="11">
        <v>48.474000000000096</v>
      </c>
      <c r="AA35" s="11">
        <v>48.577999999999953</v>
      </c>
      <c r="AB35" s="11">
        <v>48.762999999999977</v>
      </c>
      <c r="AC35" s="11">
        <v>48.864999999999974</v>
      </c>
      <c r="AD35" s="11">
        <v>48.967000000000048</v>
      </c>
      <c r="AE35" s="11">
        <v>49.074000000000076</v>
      </c>
      <c r="AF35" s="11">
        <v>49.193000000000026</v>
      </c>
      <c r="AG35" s="11">
        <v>49.355000000000089</v>
      </c>
      <c r="AH35" s="11">
        <v>49.514999999999958</v>
      </c>
      <c r="AI35" s="11">
        <v>49.669999999999973</v>
      </c>
      <c r="AJ35" s="11">
        <v>49.826000000000022</v>
      </c>
      <c r="AK35" s="172">
        <v>49.982999999999961</v>
      </c>
      <c r="AL35" s="11">
        <v>50.139999999999951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46.314000000000057</v>
      </c>
      <c r="N36" s="11">
        <v>45.073000000000036</v>
      </c>
      <c r="O36" s="11">
        <v>45.323000000000043</v>
      </c>
      <c r="P36" s="11">
        <v>45.318000000000055</v>
      </c>
      <c r="Q36" s="11">
        <v>43.296999999999947</v>
      </c>
      <c r="R36" s="11">
        <v>47.61400000000004</v>
      </c>
      <c r="S36" s="11">
        <v>49.085000000000022</v>
      </c>
      <c r="T36" s="11">
        <v>49.186000000000007</v>
      </c>
      <c r="U36" s="11">
        <v>50.327000000000055</v>
      </c>
      <c r="V36" s="11">
        <v>52.552000000000021</v>
      </c>
      <c r="W36" s="11">
        <v>52.095999999999989</v>
      </c>
      <c r="X36" s="11">
        <v>52.738999999999876</v>
      </c>
      <c r="Y36" s="11">
        <v>53.188999999999965</v>
      </c>
      <c r="Z36" s="11">
        <v>53.512999999999934</v>
      </c>
      <c r="AA36" s="11">
        <v>53.949999999999989</v>
      </c>
      <c r="AB36" s="11">
        <v>54.21100000000002</v>
      </c>
      <c r="AC36" s="11">
        <v>54.355999999999973</v>
      </c>
      <c r="AD36" s="11">
        <v>54.461999999999875</v>
      </c>
      <c r="AE36" s="11">
        <v>54.553000000000011</v>
      </c>
      <c r="AF36" s="11">
        <v>54.636000000000081</v>
      </c>
      <c r="AG36" s="11">
        <v>54.710999999999935</v>
      </c>
      <c r="AH36" s="11">
        <v>54.778000000000077</v>
      </c>
      <c r="AI36" s="11">
        <v>54.838000000000008</v>
      </c>
      <c r="AJ36" s="11">
        <v>54.898000000000032</v>
      </c>
      <c r="AK36" s="172">
        <v>54.960000000000086</v>
      </c>
      <c r="AL36" s="11">
        <v>55.022999999999961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518.91300000000001</v>
      </c>
      <c r="N38" s="11">
        <f t="shared" ref="N38:AL38" si="21">SUM(N5,N11,N16,N18,N23,N33)</f>
        <v>524.19300000000021</v>
      </c>
      <c r="O38" s="11">
        <f t="shared" si="21"/>
        <v>535.471</v>
      </c>
      <c r="P38" s="11">
        <f t="shared" si="21"/>
        <v>534.23999999999978</v>
      </c>
      <c r="Q38" s="11">
        <f t="shared" si="21"/>
        <v>542.21300000000008</v>
      </c>
      <c r="R38" s="11">
        <f t="shared" si="21"/>
        <v>554.29899999999998</v>
      </c>
      <c r="S38" s="11">
        <f t="shared" si="21"/>
        <v>581.56599999999946</v>
      </c>
      <c r="T38" s="11">
        <f t="shared" si="21"/>
        <v>576.04099999999983</v>
      </c>
      <c r="U38" s="11">
        <f t="shared" si="21"/>
        <v>569.05700000000024</v>
      </c>
      <c r="V38" s="11">
        <f t="shared" si="21"/>
        <v>595.88100000000009</v>
      </c>
      <c r="W38" s="11">
        <f t="shared" si="21"/>
        <v>580.88099999999974</v>
      </c>
      <c r="X38" s="11">
        <f t="shared" si="21"/>
        <v>585.40899999999965</v>
      </c>
      <c r="Y38" s="11">
        <f t="shared" si="21"/>
        <v>588.21699999999964</v>
      </c>
      <c r="Z38" s="11">
        <f t="shared" si="21"/>
        <v>592.71600000000012</v>
      </c>
      <c r="AA38" s="11">
        <f t="shared" si="21"/>
        <v>597.7270000000002</v>
      </c>
      <c r="AB38" s="11">
        <f t="shared" si="21"/>
        <v>601.08499999999981</v>
      </c>
      <c r="AC38" s="11">
        <f t="shared" si="21"/>
        <v>604.00400000000036</v>
      </c>
      <c r="AD38" s="11">
        <f t="shared" si="21"/>
        <v>606.59700000000009</v>
      </c>
      <c r="AE38" s="11">
        <f t="shared" si="21"/>
        <v>609.1600000000002</v>
      </c>
      <c r="AF38" s="11">
        <f t="shared" si="21"/>
        <v>611.71000000000026</v>
      </c>
      <c r="AG38" s="11">
        <f t="shared" si="21"/>
        <v>614.48500000000058</v>
      </c>
      <c r="AH38" s="11">
        <f t="shared" si="21"/>
        <v>617.19800000000032</v>
      </c>
      <c r="AI38" s="11">
        <f t="shared" si="21"/>
        <v>619.89800000000002</v>
      </c>
      <c r="AJ38" s="11">
        <f t="shared" si="21"/>
        <v>622.60399999999993</v>
      </c>
      <c r="AK38" s="11">
        <f t="shared" si="21"/>
        <v>625.28200000000015</v>
      </c>
      <c r="AL38" s="11">
        <f t="shared" si="21"/>
        <v>627.94699999999989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Thames Valley Berkshire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Thames Valley Berkshire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Thames Valley Berkshire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Thames Valley Berkshire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Thames Valley Berkshire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Thames Valley Berkshire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Thames Valley Berkshire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20.438066819532427</v>
      </c>
      <c r="N231" s="40">
        <f>'Ind T1'!D25</f>
        <v>19.9247350145727</v>
      </c>
      <c r="O231" s="40">
        <f>'Ind T1'!F25</f>
        <v>19.123110708387799</v>
      </c>
    </row>
    <row r="232" spans="1:15" x14ac:dyDescent="0.2">
      <c r="L232" t="str">
        <f>L23</f>
        <v>Business and other services</v>
      </c>
      <c r="M232" s="40">
        <f>'Ind T1'!B24</f>
        <v>42.796396890486896</v>
      </c>
      <c r="N232" s="40">
        <f>'Ind T1'!D24</f>
        <v>42.060938471046605</v>
      </c>
      <c r="O232" s="40">
        <f>'Ind T1'!F24</f>
        <v>43.904182996335706</v>
      </c>
    </row>
    <row r="233" spans="1:15" x14ac:dyDescent="0.2">
      <c r="L233" t="str">
        <f>L18</f>
        <v>Trade, accomod. and transport</v>
      </c>
      <c r="M233" s="40">
        <f>'Ind T1'!B23</f>
        <v>24.946463912076322</v>
      </c>
      <c r="N233" s="40">
        <f>'Ind T1'!D23</f>
        <v>24.91938968566707</v>
      </c>
      <c r="O233" s="40">
        <f>'Ind T1'!F23</f>
        <v>24.477861985167522</v>
      </c>
    </row>
    <row r="234" spans="1:15" x14ac:dyDescent="0.2">
      <c r="L234" t="str">
        <f>L16</f>
        <v>Construction</v>
      </c>
      <c r="M234" s="40">
        <f>'Ind T1'!B22</f>
        <v>4.8612752323204784</v>
      </c>
      <c r="N234" s="40">
        <f>'Ind T1'!D22</f>
        <v>5.7194158528166605</v>
      </c>
      <c r="O234" s="40">
        <f>'Ind T1'!F22</f>
        <v>6.0546511090904209</v>
      </c>
    </row>
    <row r="235" spans="1:15" x14ac:dyDescent="0.2">
      <c r="L235" t="str">
        <f>L11</f>
        <v>Manufacturing</v>
      </c>
      <c r="M235" s="40">
        <f>'Ind T1'!B21</f>
        <v>4.9742106696927024</v>
      </c>
      <c r="N235" s="40">
        <f>'Ind T1'!D21</f>
        <v>4.9480013978766761</v>
      </c>
      <c r="O235" s="40">
        <f>'Ind T1'!F21</f>
        <v>3.9847311954671434</v>
      </c>
    </row>
    <row r="236" spans="1:15" x14ac:dyDescent="0.2">
      <c r="L236" t="str">
        <f>L5</f>
        <v>Primary sector and utilities</v>
      </c>
      <c r="M236" s="40">
        <f>'Ind T1'!B20</f>
        <v>1.9835864758911685</v>
      </c>
      <c r="N236" s="40">
        <f>'Ind T1'!D20</f>
        <v>2.4275195780202856</v>
      </c>
      <c r="O236" s="40">
        <f>'Ind T1'!F20</f>
        <v>2.4554620055514222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Thames Valley Berkshire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2.450999999999965</v>
      </c>
      <c r="O261" s="11">
        <f>'Ind T1'!F50</f>
        <v>4.3439999999999088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7.1040000000001839</v>
      </c>
      <c r="O262" s="11">
        <f>'Ind T1'!F49</f>
        <v>31.370999999999981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6.4739999999997337</v>
      </c>
      <c r="O263" s="11">
        <f>'Ind T1'!F48</f>
        <v>8.9560000000001878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6.2769999999998483</v>
      </c>
      <c r="O264" s="11">
        <f>'Ind T1'!F47</f>
        <v>4.7970000000000823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1.1700000000000479</v>
      </c>
      <c r="O265" s="11">
        <f>'Ind T1'!F46</f>
        <v>-3.719999999999942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3.1060000000000212</v>
      </c>
      <c r="O266" s="11">
        <f>'Ind T1'!F45</f>
        <v>1.3179999999999765</v>
      </c>
    </row>
    <row r="268" spans="1:16" x14ac:dyDescent="0.2">
      <c r="L268" t="str">
        <f>L38</f>
        <v>All industries</v>
      </c>
      <c r="N268" s="11">
        <f>'Ind T1'!D14-'Ind T1'!B14</f>
        <v>26.581999999999766</v>
      </c>
      <c r="O268" s="11">
        <f>SUM(O261:O266)</f>
        <v>47.066000000000194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22.411124957655975</v>
      </c>
      <c r="C9" s="249">
        <f>SUM(C26,C43,C60,C77,C94,C111,C128,C145,C162,C179,C196,C213,C230,C247,C264,C281,C298,C315,C332,C349,C366,C383)</f>
        <v>44.25380272466154</v>
      </c>
      <c r="D9" s="249">
        <f>SUM(B9:C9)</f>
        <v>66.664927682317511</v>
      </c>
      <c r="E9" s="238"/>
      <c r="F9" s="249">
        <f>SUM(F26,F43,F60,F77,F94,F111,F128,F145,F162,F179,F196,F213,F230,F247,F264,F281,F298,F315,F332,F349,F366,F383)</f>
        <v>27.827993545702313</v>
      </c>
      <c r="G9" s="249">
        <f>SUM(G26,G43,G60,G77,G94,G111,G128,G145,G162,G179,G196,G213,G230,G247,G264,G281,G298,G315,G332,G349,G366,G383)</f>
        <v>48.170986570816076</v>
      </c>
      <c r="H9" s="249">
        <f>SUM(F9:G9)</f>
        <v>75.998980116518396</v>
      </c>
      <c r="I9" s="238"/>
      <c r="J9" s="249">
        <f>SUM(J26,J43,J60,J77,J94,J111,J128,J145,J162,J179,J196,J213,J230,J247,J264,J281,J298,J315,J332,J349,J366,J383)</f>
        <v>35.265238114642401</v>
      </c>
      <c r="K9" s="249">
        <f>SUM(K26,K43,K60,K77,K94,K111,K128,K145,K162,K179,K196,K213,K230,K247,K264,K281,K298,K315,K332,K349,K366,K383)</f>
        <v>52.846285042106139</v>
      </c>
      <c r="L9" s="249">
        <f>SUM(J9:K9)</f>
        <v>88.111523156748547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52.905722417683933</v>
      </c>
      <c r="C10" s="249">
        <f t="shared" si="0"/>
        <v>74.99910056014383</v>
      </c>
      <c r="D10" s="249">
        <f t="shared" ref="D10:D17" si="1">SUM(B10:C10)</f>
        <v>127.90482297782776</v>
      </c>
      <c r="E10" s="238"/>
      <c r="F10" s="249">
        <f t="shared" ref="F10:G17" si="2">SUM(F27,F44,F61,F78,F95,F112,F129,F146,F163,F180,F197,F214,F231,F248,F265,F282,F299,F316,F333,F350,F367,F384)</f>
        <v>65.146024050417779</v>
      </c>
      <c r="G10" s="249">
        <f t="shared" si="2"/>
        <v>84.307709580979306</v>
      </c>
      <c r="H10" s="249">
        <f t="shared" ref="H10:H17" si="3">SUM(F10:G10)</f>
        <v>149.45373363139709</v>
      </c>
      <c r="I10" s="238"/>
      <c r="J10" s="249">
        <f t="shared" ref="J10:K17" si="4">SUM(J27,J44,J61,J78,J95,J112,J129,J146,J163,J180,J197,J214,J231,J248,J265,J282,J299,J316,J333,J350,J367,J384)</f>
        <v>79.006057904363843</v>
      </c>
      <c r="K10" s="249">
        <f t="shared" si="4"/>
        <v>99.309976250411253</v>
      </c>
      <c r="L10" s="249">
        <f t="shared" ref="L10:L17" si="5">SUM(J10:K10)</f>
        <v>178.31603415477508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34.098506510706443</v>
      </c>
      <c r="C11" s="249">
        <f t="shared" si="0"/>
        <v>42.523033614382435</v>
      </c>
      <c r="D11" s="249">
        <f t="shared" si="1"/>
        <v>76.62154012508887</v>
      </c>
      <c r="E11" s="238"/>
      <c r="F11" s="249">
        <f t="shared" si="2"/>
        <v>39.251986858667777</v>
      </c>
      <c r="G11" s="249">
        <f t="shared" si="2"/>
        <v>45.271935845315468</v>
      </c>
      <c r="H11" s="249">
        <f t="shared" si="3"/>
        <v>84.523922703983246</v>
      </c>
      <c r="I11" s="238"/>
      <c r="J11" s="249">
        <f t="shared" si="4"/>
        <v>44.363739597267404</v>
      </c>
      <c r="K11" s="249">
        <f t="shared" si="4"/>
        <v>45.690498358282575</v>
      </c>
      <c r="L11" s="249">
        <f t="shared" si="5"/>
        <v>90.054237955549979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46.167004960566238</v>
      </c>
      <c r="C12" s="249">
        <f t="shared" si="0"/>
        <v>12.637944672757373</v>
      </c>
      <c r="D12" s="249">
        <f t="shared" si="1"/>
        <v>58.804949633323609</v>
      </c>
      <c r="E12" s="238"/>
      <c r="F12" s="249">
        <f t="shared" si="2"/>
        <v>43.836417005566467</v>
      </c>
      <c r="G12" s="249">
        <f t="shared" si="2"/>
        <v>13.579545598620589</v>
      </c>
      <c r="H12" s="249">
        <f t="shared" si="3"/>
        <v>57.415962604187058</v>
      </c>
      <c r="I12" s="238"/>
      <c r="J12" s="249">
        <f t="shared" si="4"/>
        <v>34.293830917749354</v>
      </c>
      <c r="K12" s="249">
        <f t="shared" si="4"/>
        <v>13.857950955158296</v>
      </c>
      <c r="L12" s="249">
        <f t="shared" si="5"/>
        <v>48.151781872907648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5.9998892636662609</v>
      </c>
      <c r="C13" s="249">
        <f t="shared" si="0"/>
        <v>42.273709174759311</v>
      </c>
      <c r="D13" s="249">
        <f t="shared" si="1"/>
        <v>48.273598438425573</v>
      </c>
      <c r="E13" s="238"/>
      <c r="F13" s="249">
        <f t="shared" si="2"/>
        <v>6.178100387168258</v>
      </c>
      <c r="G13" s="249">
        <f t="shared" si="2"/>
        <v>36.536713416061232</v>
      </c>
      <c r="H13" s="249">
        <f t="shared" si="3"/>
        <v>42.71481380322949</v>
      </c>
      <c r="I13" s="238"/>
      <c r="J13" s="249">
        <f t="shared" si="4"/>
        <v>8.4210251619054173</v>
      </c>
      <c r="K13" s="249">
        <f t="shared" si="4"/>
        <v>35.963538453013129</v>
      </c>
      <c r="L13" s="249">
        <f t="shared" si="5"/>
        <v>44.384563614918548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36.188738636490882</v>
      </c>
      <c r="C14" s="249">
        <f t="shared" si="0"/>
        <v>11.028734984458174</v>
      </c>
      <c r="D14" s="249">
        <f t="shared" si="1"/>
        <v>47.217473620949058</v>
      </c>
      <c r="E14" s="238"/>
      <c r="F14" s="249">
        <f t="shared" si="2"/>
        <v>36.724594654235929</v>
      </c>
      <c r="G14" s="249">
        <f t="shared" si="2"/>
        <v>11.205601255533047</v>
      </c>
      <c r="H14" s="249">
        <f t="shared" si="3"/>
        <v>47.930195909768976</v>
      </c>
      <c r="I14" s="238"/>
      <c r="J14" s="249">
        <f t="shared" si="4"/>
        <v>39.381879064964139</v>
      </c>
      <c r="K14" s="249">
        <f t="shared" si="4"/>
        <v>14.937809197752488</v>
      </c>
      <c r="L14" s="249">
        <f t="shared" si="5"/>
        <v>54.319688262716625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25.58364924709911</v>
      </c>
      <c r="C15" s="249">
        <f t="shared" si="0"/>
        <v>18.528814949610378</v>
      </c>
      <c r="D15" s="249">
        <f t="shared" si="1"/>
        <v>44.112464196709489</v>
      </c>
      <c r="E15" s="238"/>
      <c r="F15" s="249">
        <f t="shared" si="2"/>
        <v>24.991473028477092</v>
      </c>
      <c r="G15" s="249">
        <f t="shared" si="2"/>
        <v>18.903190319472454</v>
      </c>
      <c r="H15" s="249">
        <f t="shared" si="3"/>
        <v>43.894663347949546</v>
      </c>
      <c r="I15" s="238"/>
      <c r="J15" s="249">
        <f t="shared" si="4"/>
        <v>23.98840140797288</v>
      </c>
      <c r="K15" s="249">
        <f t="shared" si="4"/>
        <v>20.412565971419216</v>
      </c>
      <c r="L15" s="249">
        <f t="shared" si="5"/>
        <v>44.4009673793921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3.010309462845429</v>
      </c>
      <c r="C16" s="249">
        <f t="shared" si="0"/>
        <v>22.754228142604873</v>
      </c>
      <c r="D16" s="249">
        <f t="shared" si="1"/>
        <v>25.7645376054503</v>
      </c>
      <c r="E16" s="238"/>
      <c r="F16" s="249">
        <f t="shared" si="2"/>
        <v>2.6052520950377334</v>
      </c>
      <c r="G16" s="249">
        <f t="shared" si="2"/>
        <v>20.57220431036421</v>
      </c>
      <c r="H16" s="249">
        <f t="shared" si="3"/>
        <v>23.177456405401944</v>
      </c>
      <c r="I16" s="238"/>
      <c r="J16" s="249">
        <f t="shared" si="4"/>
        <v>3.8851862882156754</v>
      </c>
      <c r="K16" s="249">
        <f t="shared" si="4"/>
        <v>22.325490325043329</v>
      </c>
      <c r="L16" s="249">
        <f t="shared" si="5"/>
        <v>26.210676613259004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28.244763779292189</v>
      </c>
      <c r="C17" s="249">
        <f t="shared" si="0"/>
        <v>30.68992194061558</v>
      </c>
      <c r="D17" s="249">
        <f t="shared" si="1"/>
        <v>58.934685719907769</v>
      </c>
      <c r="E17" s="238"/>
      <c r="F17" s="249">
        <f t="shared" si="2"/>
        <v>26.961251123558075</v>
      </c>
      <c r="G17" s="249">
        <f t="shared" si="2"/>
        <v>28.810020354006063</v>
      </c>
      <c r="H17" s="249">
        <f t="shared" si="3"/>
        <v>55.771271477564142</v>
      </c>
      <c r="I17" s="238"/>
      <c r="J17" s="249">
        <f t="shared" si="4"/>
        <v>26.031900043816453</v>
      </c>
      <c r="K17" s="249">
        <f t="shared" si="4"/>
        <v>27.965626945916188</v>
      </c>
      <c r="L17" s="249">
        <f t="shared" si="5"/>
        <v>53.997526989732641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254.60970923600647</v>
      </c>
      <c r="C19" s="247">
        <f t="shared" ref="C19:L19" si="6">SUM(C9:C17)</f>
        <v>299.68929076399348</v>
      </c>
      <c r="D19" s="247">
        <f t="shared" si="6"/>
        <v>554.29899999999998</v>
      </c>
      <c r="E19" s="247"/>
      <c r="F19" s="247">
        <f t="shared" si="6"/>
        <v>273.52309274883146</v>
      </c>
      <c r="G19" s="247">
        <f t="shared" si="6"/>
        <v>307.35790725116846</v>
      </c>
      <c r="H19" s="247">
        <f t="shared" si="6"/>
        <v>580.88099999999997</v>
      </c>
      <c r="I19" s="247"/>
      <c r="J19" s="247">
        <f t="shared" si="6"/>
        <v>294.63725850089759</v>
      </c>
      <c r="K19" s="247">
        <f t="shared" si="6"/>
        <v>333.30974149910264</v>
      </c>
      <c r="L19" s="247">
        <f t="shared" si="6"/>
        <v>627.94700000000012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6.3417193889389475E-2</v>
      </c>
      <c r="C26" s="302">
        <v>0.11318259179113783</v>
      </c>
      <c r="D26" s="302">
        <f>SUM(B26:C26)</f>
        <v>0.17659978568052731</v>
      </c>
      <c r="E26" s="303"/>
      <c r="F26" s="302">
        <v>8.6515480448968216E-2</v>
      </c>
      <c r="G26" s="302">
        <v>0.1401433041157239</v>
      </c>
      <c r="H26" s="302">
        <f>SUM(F26:G26)</f>
        <v>0.22665878456469213</v>
      </c>
      <c r="I26" s="303"/>
      <c r="J26" s="302">
        <v>9.1842195143841648E-2</v>
      </c>
      <c r="K26" s="302">
        <v>0.21072497988867189</v>
      </c>
      <c r="L26" s="302">
        <f>SUM(J26:K26)</f>
        <v>0.30256717503251351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7.3757281994613191E-2</v>
      </c>
      <c r="C27" s="302">
        <v>0.10493433796739046</v>
      </c>
      <c r="D27" s="302">
        <f t="shared" ref="D27:D34" si="7">SUM(B27:C27)</f>
        <v>0.17869161996200367</v>
      </c>
      <c r="E27" s="303"/>
      <c r="F27" s="302">
        <v>0.120669595177953</v>
      </c>
      <c r="G27" s="302">
        <v>0.15141165815317972</v>
      </c>
      <c r="H27" s="302">
        <f t="shared" ref="H27:H34" si="8">SUM(F27:G27)</f>
        <v>0.27208125333113276</v>
      </c>
      <c r="I27" s="303"/>
      <c r="J27" s="302">
        <v>0.14590229068568941</v>
      </c>
      <c r="K27" s="302">
        <v>0.25815762645581497</v>
      </c>
      <c r="L27" s="302">
        <f t="shared" ref="L27:L34" si="9">SUM(J27:K27)</f>
        <v>0.40405991714150435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6.5020106601169761E-2</v>
      </c>
      <c r="C28" s="302">
        <v>6.4440791284615953E-2</v>
      </c>
      <c r="D28" s="302">
        <f t="shared" si="7"/>
        <v>0.12946089788578571</v>
      </c>
      <c r="E28" s="303"/>
      <c r="F28" s="302">
        <v>9.3111914072806404E-2</v>
      </c>
      <c r="G28" s="302">
        <v>7.8545367006306516E-2</v>
      </c>
      <c r="H28" s="302">
        <f t="shared" si="8"/>
        <v>0.17165728107911293</v>
      </c>
      <c r="I28" s="303"/>
      <c r="J28" s="302">
        <v>0.10219156177786023</v>
      </c>
      <c r="K28" s="302">
        <v>9.9613747765533014E-2</v>
      </c>
      <c r="L28" s="302">
        <f t="shared" si="9"/>
        <v>0.20180530954339326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0.15668878776386691</v>
      </c>
      <c r="C29" s="302">
        <v>2.8119936873513909E-2</v>
      </c>
      <c r="D29" s="302">
        <f t="shared" si="7"/>
        <v>0.18480872463738082</v>
      </c>
      <c r="E29" s="303"/>
      <c r="F29" s="302">
        <v>0.18673488876579566</v>
      </c>
      <c r="G29" s="302">
        <v>2.3422904734614055E-2</v>
      </c>
      <c r="H29" s="302">
        <f t="shared" si="8"/>
        <v>0.21015779350040972</v>
      </c>
      <c r="I29" s="303"/>
      <c r="J29" s="302">
        <v>0.11696178202943935</v>
      </c>
      <c r="K29" s="302">
        <v>2.6535600325613699E-2</v>
      </c>
      <c r="L29" s="302">
        <f t="shared" si="9"/>
        <v>0.14349738235505305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0.35004838792096304</v>
      </c>
      <c r="C30" s="302">
        <v>0.80306180013145878</v>
      </c>
      <c r="D30" s="302">
        <f t="shared" si="7"/>
        <v>1.1531101880524219</v>
      </c>
      <c r="E30" s="303"/>
      <c r="F30" s="302">
        <v>0.28198813157930258</v>
      </c>
      <c r="G30" s="302">
        <v>0.79457177780032684</v>
      </c>
      <c r="H30" s="302">
        <f t="shared" si="8"/>
        <v>1.0765599093796294</v>
      </c>
      <c r="I30" s="303"/>
      <c r="J30" s="302">
        <v>0.35420590505139782</v>
      </c>
      <c r="K30" s="302">
        <v>0.77840053372996598</v>
      </c>
      <c r="L30" s="302">
        <f t="shared" si="9"/>
        <v>1.1326064387813637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6.8011157907035991E-2</v>
      </c>
      <c r="C31" s="302">
        <v>3.3477814059708087E-2</v>
      </c>
      <c r="D31" s="302">
        <f t="shared" si="7"/>
        <v>0.10148897196674408</v>
      </c>
      <c r="E31" s="303"/>
      <c r="F31" s="302">
        <v>7.6368618386575438E-2</v>
      </c>
      <c r="G31" s="302">
        <v>3.6230122549473796E-2</v>
      </c>
      <c r="H31" s="302">
        <f t="shared" si="8"/>
        <v>0.11259874093604924</v>
      </c>
      <c r="I31" s="303"/>
      <c r="J31" s="302">
        <v>6.9302467757310457E-2</v>
      </c>
      <c r="K31" s="302">
        <v>4.2600374768043701E-2</v>
      </c>
      <c r="L31" s="302">
        <f t="shared" si="9"/>
        <v>0.11190284252535415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3.7276659521835932E-2</v>
      </c>
      <c r="C32" s="302">
        <v>3.3458694395148716E-2</v>
      </c>
      <c r="D32" s="302">
        <f t="shared" si="7"/>
        <v>7.0735353916984656E-2</v>
      </c>
      <c r="E32" s="303"/>
      <c r="F32" s="302">
        <v>4.1746855212707136E-2</v>
      </c>
      <c r="G32" s="302">
        <v>2.7162600704380875E-2</v>
      </c>
      <c r="H32" s="302">
        <f t="shared" si="8"/>
        <v>6.8909455917088011E-2</v>
      </c>
      <c r="I32" s="303"/>
      <c r="J32" s="302">
        <v>3.681430440428473E-2</v>
      </c>
      <c r="K32" s="302">
        <v>3.2753428887443703E-2</v>
      </c>
      <c r="L32" s="302">
        <f t="shared" si="9"/>
        <v>6.956773329172844E-2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2.7864059748156048E-2</v>
      </c>
      <c r="C33" s="302">
        <v>9.7651654017759798E-2</v>
      </c>
      <c r="D33" s="302">
        <f t="shared" si="7"/>
        <v>0.12551571376591586</v>
      </c>
      <c r="E33" s="303"/>
      <c r="F33" s="302">
        <v>3.0391205090268388E-2</v>
      </c>
      <c r="G33" s="302">
        <v>8.2170150998136501E-2</v>
      </c>
      <c r="H33" s="302">
        <f t="shared" si="8"/>
        <v>0.1125613560884049</v>
      </c>
      <c r="I33" s="303"/>
      <c r="J33" s="302">
        <v>3.0766252813380936E-2</v>
      </c>
      <c r="K33" s="302">
        <v>8.8826198513008991E-2</v>
      </c>
      <c r="L33" s="302">
        <f t="shared" si="9"/>
        <v>0.11959245132638993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0.11502761491676489</v>
      </c>
      <c r="C34" s="302">
        <v>0.2445611292154686</v>
      </c>
      <c r="D34" s="302">
        <f t="shared" si="7"/>
        <v>0.35958874413223352</v>
      </c>
      <c r="E34" s="303"/>
      <c r="F34" s="302">
        <v>0.10892971732478228</v>
      </c>
      <c r="G34" s="302">
        <v>0.1908857078787056</v>
      </c>
      <c r="H34" s="302">
        <f t="shared" si="8"/>
        <v>0.29981542520348786</v>
      </c>
      <c r="I34" s="303"/>
      <c r="J34" s="302">
        <v>9.2235083177813579E-2</v>
      </c>
      <c r="K34" s="302">
        <v>0.14416566682488297</v>
      </c>
      <c r="L34" s="302">
        <f t="shared" si="9"/>
        <v>0.23640075000269656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0.95711125026379507</v>
      </c>
      <c r="C36" s="311">
        <f t="shared" ref="C36:K36" si="10">SUM(C26:C34)</f>
        <v>1.5228887497362023</v>
      </c>
      <c r="D36" s="311">
        <f t="shared" si="10"/>
        <v>2.4799999999999978</v>
      </c>
      <c r="E36" s="311"/>
      <c r="F36" s="311">
        <f t="shared" si="10"/>
        <v>1.0264564060591592</v>
      </c>
      <c r="G36" s="311">
        <f t="shared" si="10"/>
        <v>1.524543593940848</v>
      </c>
      <c r="H36" s="311">
        <f t="shared" si="10"/>
        <v>2.5510000000000068</v>
      </c>
      <c r="I36" s="311"/>
      <c r="J36" s="311">
        <f t="shared" si="10"/>
        <v>1.0402218428410179</v>
      </c>
      <c r="K36" s="311">
        <f t="shared" si="10"/>
        <v>1.6817781571589789</v>
      </c>
      <c r="L36" s="311">
        <f>SUM(L26:L34)</f>
        <v>2.7219999999999969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1.2780042704751089E-2</v>
      </c>
      <c r="C43" s="302">
        <v>0.24683765522960605</v>
      </c>
      <c r="D43" s="302">
        <f>SUM(B43:C43)</f>
        <v>0.25961769793435713</v>
      </c>
      <c r="E43" s="303"/>
      <c r="F43" s="302">
        <v>4.0627992130240478E-3</v>
      </c>
      <c r="G43" s="302">
        <v>7.6578464628952361E-2</v>
      </c>
      <c r="H43" s="302">
        <f>SUM(F43:G43)</f>
        <v>8.064126384197641E-2</v>
      </c>
      <c r="I43" s="303"/>
      <c r="J43" s="302">
        <v>3.6758662339826005E-3</v>
      </c>
      <c r="K43" s="302">
        <v>6.1782667690498096E-2</v>
      </c>
      <c r="L43" s="302">
        <f>SUM(J43:K43)</f>
        <v>6.54585339244807E-2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1.7474272039402442E-2</v>
      </c>
      <c r="C44" s="302">
        <v>0.1448223305252157</v>
      </c>
      <c r="D44" s="302">
        <f t="shared" ref="D44:D51" si="11">SUM(B44:C44)</f>
        <v>0.16229660256461814</v>
      </c>
      <c r="E44" s="303"/>
      <c r="F44" s="302">
        <v>6.1075777756838699E-3</v>
      </c>
      <c r="G44" s="302">
        <v>3.9611439102472161E-2</v>
      </c>
      <c r="H44" s="302">
        <f t="shared" ref="H44:H51" si="12">SUM(F44:G44)</f>
        <v>4.5719016878156028E-2</v>
      </c>
      <c r="I44" s="303"/>
      <c r="J44" s="302">
        <v>5.1599528773461356E-3</v>
      </c>
      <c r="K44" s="302">
        <v>2.3209415769559975E-2</v>
      </c>
      <c r="L44" s="302">
        <f t="shared" ref="L44:L51" si="13">SUM(J44:K44)</f>
        <v>2.8369368646906111E-2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2.0799621353165269E-2</v>
      </c>
      <c r="C45" s="302">
        <v>9.6656370255110396E-2</v>
      </c>
      <c r="D45" s="302">
        <f t="shared" si="11"/>
        <v>0.11745599160827566</v>
      </c>
      <c r="E45" s="303"/>
      <c r="F45" s="302">
        <v>6.2645777115783192E-3</v>
      </c>
      <c r="G45" s="302">
        <v>2.4002086657216461E-2</v>
      </c>
      <c r="H45" s="302">
        <f t="shared" si="12"/>
        <v>3.0266664368794778E-2</v>
      </c>
      <c r="I45" s="303"/>
      <c r="J45" s="302">
        <v>4.599871577570005E-3</v>
      </c>
      <c r="K45" s="302">
        <v>1.4743520899823483E-2</v>
      </c>
      <c r="L45" s="302">
        <f t="shared" si="13"/>
        <v>1.9343392477393487E-2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4.4192366545873413E-2</v>
      </c>
      <c r="C46" s="302">
        <v>7.2900953968834808E-2</v>
      </c>
      <c r="D46" s="302">
        <f t="shared" si="11"/>
        <v>0.11709332051470822</v>
      </c>
      <c r="E46" s="303"/>
      <c r="F46" s="302">
        <v>1.0801881082804565E-2</v>
      </c>
      <c r="G46" s="302">
        <v>1.6922357448932994E-2</v>
      </c>
      <c r="H46" s="302">
        <f t="shared" si="12"/>
        <v>2.7724238531737559E-2</v>
      </c>
      <c r="I46" s="303"/>
      <c r="J46" s="302">
        <v>5.4374966792963076E-3</v>
      </c>
      <c r="K46" s="302">
        <v>1.438668762313958E-2</v>
      </c>
      <c r="L46" s="302">
        <f t="shared" si="13"/>
        <v>1.9824184302435887E-2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3.4919196411312805E-3</v>
      </c>
      <c r="C47" s="302">
        <v>0.26306494058995145</v>
      </c>
      <c r="D47" s="302">
        <f t="shared" si="11"/>
        <v>0.26655686023108272</v>
      </c>
      <c r="E47" s="303"/>
      <c r="F47" s="302">
        <v>7.977712557927358E-4</v>
      </c>
      <c r="G47" s="302">
        <v>5.1801352721479954E-2</v>
      </c>
      <c r="H47" s="302">
        <f>SUM(F47:G47)</f>
        <v>5.2599123977272691E-2</v>
      </c>
      <c r="I47" s="303"/>
      <c r="J47" s="302">
        <v>9.8037226828056917E-4</v>
      </c>
      <c r="K47" s="302">
        <v>2.4704908502130807E-2</v>
      </c>
      <c r="L47" s="302">
        <f t="shared" si="13"/>
        <v>2.5685280770411375E-2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8.88604420460486E-3</v>
      </c>
      <c r="C48" s="302">
        <v>1.7529725629584617E-2</v>
      </c>
      <c r="D48" s="302">
        <f t="shared" si="11"/>
        <v>2.6415769834189477E-2</v>
      </c>
      <c r="E48" s="303"/>
      <c r="F48" s="302">
        <v>2.1660372157389931E-3</v>
      </c>
      <c r="G48" s="302">
        <v>2.3010207802429852E-3</v>
      </c>
      <c r="H48" s="302">
        <f t="shared" si="12"/>
        <v>4.4670579959819783E-3</v>
      </c>
      <c r="I48" s="303"/>
      <c r="J48" s="302">
        <v>2.3169743982972696E-3</v>
      </c>
      <c r="K48" s="302">
        <v>2.2894476281883772E-3</v>
      </c>
      <c r="L48" s="302">
        <f t="shared" si="13"/>
        <v>4.6064220264856468E-3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1.5092031341289896E-2</v>
      </c>
      <c r="C49" s="302">
        <v>3.6750450915145366E-2</v>
      </c>
      <c r="D49" s="302">
        <f t="shared" si="11"/>
        <v>5.1842482256435264E-2</v>
      </c>
      <c r="E49" s="303"/>
      <c r="F49" s="302">
        <v>3.365650937269463E-3</v>
      </c>
      <c r="G49" s="302">
        <v>5.7303736756466979E-3</v>
      </c>
      <c r="H49" s="302">
        <f t="shared" si="12"/>
        <v>9.09602461291616E-3</v>
      </c>
      <c r="I49" s="303"/>
      <c r="J49" s="302">
        <v>2.2434880204994984E-3</v>
      </c>
      <c r="K49" s="302">
        <v>5.3307214958076467E-3</v>
      </c>
      <c r="L49" s="302">
        <f t="shared" si="13"/>
        <v>7.5742095163071448E-3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2.4609231504320655E-3</v>
      </c>
      <c r="C50" s="302">
        <v>0.24561047690919904</v>
      </c>
      <c r="D50" s="302">
        <f t="shared" si="11"/>
        <v>0.2480714000596311</v>
      </c>
      <c r="E50" s="303"/>
      <c r="F50" s="302">
        <v>4.7417799513271695E-4</v>
      </c>
      <c r="G50" s="302">
        <v>5.5436910639459429E-2</v>
      </c>
      <c r="H50" s="302">
        <f t="shared" si="12"/>
        <v>5.5911088634592147E-2</v>
      </c>
      <c r="I50" s="303"/>
      <c r="J50" s="302">
        <v>5.6295708347873412E-4</v>
      </c>
      <c r="K50" s="302">
        <v>5.0874421082233126E-2</v>
      </c>
      <c r="L50" s="302">
        <f t="shared" si="13"/>
        <v>5.143737816571186E-2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1.2891855089924988E-2</v>
      </c>
      <c r="C51" s="302">
        <v>4.2758019906775219E-2</v>
      </c>
      <c r="D51" s="302">
        <f t="shared" si="11"/>
        <v>5.564987499670021E-2</v>
      </c>
      <c r="E51" s="303"/>
      <c r="F51" s="302">
        <v>2.5766885289870071E-3</v>
      </c>
      <c r="G51" s="302">
        <v>7.9988326295851384E-3</v>
      </c>
      <c r="H51" s="302">
        <f t="shared" si="12"/>
        <v>1.0575521158572146E-2</v>
      </c>
      <c r="I51" s="303"/>
      <c r="J51" s="302">
        <v>1.8014862077355147E-3</v>
      </c>
      <c r="K51" s="302">
        <v>6.8997439621322583E-3</v>
      </c>
      <c r="L51" s="302">
        <f t="shared" si="13"/>
        <v>8.7012301698677734E-3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0.13806907607057531</v>
      </c>
      <c r="C53" s="311">
        <f t="shared" ref="C53:L53" si="14">SUM(C43:C51)</f>
        <v>1.1669309239294228</v>
      </c>
      <c r="D53" s="311">
        <f t="shared" si="14"/>
        <v>1.3049999999999979</v>
      </c>
      <c r="E53" s="311"/>
      <c r="F53" s="311">
        <f t="shared" si="14"/>
        <v>3.6617161716011717E-2</v>
      </c>
      <c r="G53" s="311">
        <f t="shared" si="14"/>
        <v>0.28038283828398813</v>
      </c>
      <c r="H53" s="311">
        <f t="shared" si="14"/>
        <v>0.31699999999999989</v>
      </c>
      <c r="I53" s="311"/>
      <c r="J53" s="311">
        <f t="shared" si="14"/>
        <v>2.6778465346486632E-2</v>
      </c>
      <c r="K53" s="311">
        <f t="shared" si="14"/>
        <v>0.20422153465351336</v>
      </c>
      <c r="L53" s="311">
        <f t="shared" si="14"/>
        <v>0.23099999999999998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0.17813589105123231</v>
      </c>
      <c r="C60" s="302">
        <v>0.24349276790210275</v>
      </c>
      <c r="D60" s="302">
        <f>SUM(B60:C60)</f>
        <v>0.42162865895333507</v>
      </c>
      <c r="E60" s="303"/>
      <c r="F60" s="302">
        <v>0.19521185123366322</v>
      </c>
      <c r="G60" s="302">
        <v>0.29214060318611262</v>
      </c>
      <c r="H60" s="302">
        <f>SUM(F60:G60)</f>
        <v>0.48735245441977582</v>
      </c>
      <c r="I60" s="303"/>
      <c r="J60" s="302">
        <v>0.27500750834136606</v>
      </c>
      <c r="K60" s="302">
        <v>0.33855472643693219</v>
      </c>
      <c r="L60" s="302">
        <f>SUM(J60:K60)</f>
        <v>0.6135622347782983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0.14718012595609264</v>
      </c>
      <c r="C61" s="302">
        <v>0.18530387762931916</v>
      </c>
      <c r="D61" s="302">
        <f t="shared" ref="D61:D68" si="15">SUM(B61:C61)</f>
        <v>0.3324840035854118</v>
      </c>
      <c r="E61" s="303"/>
      <c r="F61" s="302">
        <v>0.18621642581409295</v>
      </c>
      <c r="G61" s="302">
        <v>0.25149993483815664</v>
      </c>
      <c r="H61" s="302">
        <f t="shared" ref="H61:H68" si="16">SUM(F61:G61)</f>
        <v>0.43771636065224961</v>
      </c>
      <c r="I61" s="303"/>
      <c r="J61" s="302">
        <v>0.27263045599726937</v>
      </c>
      <c r="K61" s="302">
        <v>0.36137118331574924</v>
      </c>
      <c r="L61" s="302">
        <f t="shared" ref="L61:L68" si="17">SUM(J61:K61)</f>
        <v>0.63400163931301856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0.23316077741075442</v>
      </c>
      <c r="C62" s="302">
        <v>0.20568576712048475</v>
      </c>
      <c r="D62" s="302">
        <f t="shared" si="15"/>
        <v>0.43884654453123917</v>
      </c>
      <c r="E62" s="303"/>
      <c r="F62" s="302">
        <v>0.26646764585463761</v>
      </c>
      <c r="G62" s="302">
        <v>0.25680580778640522</v>
      </c>
      <c r="H62" s="302">
        <f t="shared" si="16"/>
        <v>0.52327345364104283</v>
      </c>
      <c r="I62" s="303"/>
      <c r="J62" s="302">
        <v>0.35558498963669799</v>
      </c>
      <c r="K62" s="302">
        <v>0.28083528154917381</v>
      </c>
      <c r="L62" s="302">
        <f t="shared" si="17"/>
        <v>0.63642027118587174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0.24232934182410809</v>
      </c>
      <c r="C63" s="302">
        <v>0.12461406275467675</v>
      </c>
      <c r="D63" s="302">
        <f t="shared" si="15"/>
        <v>0.36694340457878483</v>
      </c>
      <c r="E63" s="303"/>
      <c r="F63" s="302">
        <v>0.24561797493336174</v>
      </c>
      <c r="G63" s="302">
        <v>0.14397031779273955</v>
      </c>
      <c r="H63" s="302">
        <f t="shared" si="16"/>
        <v>0.38958829272610129</v>
      </c>
      <c r="I63" s="303"/>
      <c r="J63" s="302">
        <v>0.24287594100231605</v>
      </c>
      <c r="K63" s="302">
        <v>0.15937755238520926</v>
      </c>
      <c r="L63" s="302">
        <f t="shared" si="17"/>
        <v>0.40225349338752531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0.15353296218196785</v>
      </c>
      <c r="C64" s="302">
        <v>0.34078453905884792</v>
      </c>
      <c r="D64" s="302">
        <f t="shared" si="15"/>
        <v>0.49431750124081575</v>
      </c>
      <c r="E64" s="303"/>
      <c r="F64" s="302">
        <v>0.10911364994889113</v>
      </c>
      <c r="G64" s="302">
        <v>0.26485250473623195</v>
      </c>
      <c r="H64" s="302">
        <f t="shared" si="16"/>
        <v>0.37396615468512306</v>
      </c>
      <c r="I64" s="303"/>
      <c r="J64" s="302">
        <v>9.8535693608796937E-2</v>
      </c>
      <c r="K64" s="302">
        <v>0.28751782685125626</v>
      </c>
      <c r="L64" s="302">
        <f t="shared" si="17"/>
        <v>0.3860535204600532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2.87561812725802E-2</v>
      </c>
      <c r="C65" s="302">
        <v>1.5919396724805593E-2</v>
      </c>
      <c r="D65" s="302">
        <f t="shared" si="15"/>
        <v>4.4675577997385793E-2</v>
      </c>
      <c r="E65" s="303"/>
      <c r="F65" s="302">
        <v>3.3159416220151401E-2</v>
      </c>
      <c r="G65" s="302">
        <v>1.948270105337958E-2</v>
      </c>
      <c r="H65" s="302">
        <f t="shared" si="16"/>
        <v>5.2642117273530978E-2</v>
      </c>
      <c r="I65" s="303"/>
      <c r="J65" s="302">
        <v>4.0772488479155836E-2</v>
      </c>
      <c r="K65" s="302">
        <v>2.5842749217447891E-2</v>
      </c>
      <c r="L65" s="302">
        <f t="shared" si="17"/>
        <v>6.6615237696603727E-2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0.1002386158106203</v>
      </c>
      <c r="C66" s="302">
        <v>0.10983242214184114</v>
      </c>
      <c r="D66" s="302">
        <f t="shared" si="15"/>
        <v>0.21007103795246143</v>
      </c>
      <c r="E66" s="303"/>
      <c r="F66" s="302">
        <v>0.11798937549334286</v>
      </c>
      <c r="G66" s="302">
        <v>0.11699677101779674</v>
      </c>
      <c r="H66" s="302">
        <f t="shared" si="16"/>
        <v>0.23498614651113958</v>
      </c>
      <c r="I66" s="303"/>
      <c r="J66" s="302">
        <v>0.14680887626327085</v>
      </c>
      <c r="K66" s="302">
        <v>0.15039637268713529</v>
      </c>
      <c r="L66" s="302">
        <f t="shared" si="17"/>
        <v>0.29720524895040612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8.6666604816505011E-2</v>
      </c>
      <c r="C67" s="302">
        <v>0.61812499658048425</v>
      </c>
      <c r="D67" s="302">
        <f t="shared" si="15"/>
        <v>0.70479160139698926</v>
      </c>
      <c r="E67" s="303"/>
      <c r="F67" s="302">
        <v>7.5756976930112768E-2</v>
      </c>
      <c r="G67" s="302">
        <v>0.51880721853897926</v>
      </c>
      <c r="H67" s="302">
        <f t="shared" si="16"/>
        <v>0.59456419546909201</v>
      </c>
      <c r="I67" s="303"/>
      <c r="J67" s="302">
        <v>0.14705750426800854</v>
      </c>
      <c r="K67" s="302">
        <v>0.61656423792180048</v>
      </c>
      <c r="L67" s="302">
        <f t="shared" si="17"/>
        <v>0.76362174218980905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0.2251016972587872</v>
      </c>
      <c r="C68" s="302">
        <v>0.27813997250478795</v>
      </c>
      <c r="D68" s="302">
        <f t="shared" si="15"/>
        <v>0.50324166976357509</v>
      </c>
      <c r="E68" s="303"/>
      <c r="F68" s="302">
        <v>0.20553852823472307</v>
      </c>
      <c r="G68" s="302">
        <v>0.23437229638723037</v>
      </c>
      <c r="H68" s="302">
        <f t="shared" si="16"/>
        <v>0.43991082462195341</v>
      </c>
      <c r="I68" s="303"/>
      <c r="J68" s="302">
        <v>0.2365836852463177</v>
      </c>
      <c r="K68" s="302">
        <v>0.20068292679210184</v>
      </c>
      <c r="L68" s="302">
        <f t="shared" si="17"/>
        <v>0.43726661203841954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1.3951021975826479</v>
      </c>
      <c r="C70" s="311">
        <f t="shared" ref="C70:L70" si="18">SUM(C60:C68)</f>
        <v>2.1218978024173505</v>
      </c>
      <c r="D70" s="311">
        <f t="shared" si="18"/>
        <v>3.5169999999999977</v>
      </c>
      <c r="E70" s="311"/>
      <c r="F70" s="311">
        <f t="shared" si="18"/>
        <v>1.4350718446629767</v>
      </c>
      <c r="G70" s="311">
        <f t="shared" si="18"/>
        <v>2.098928155337032</v>
      </c>
      <c r="H70" s="311">
        <f t="shared" si="18"/>
        <v>3.5340000000000087</v>
      </c>
      <c r="I70" s="311"/>
      <c r="J70" s="311">
        <f t="shared" si="18"/>
        <v>1.8158571428431991</v>
      </c>
      <c r="K70" s="311">
        <f t="shared" si="18"/>
        <v>2.4211428571568065</v>
      </c>
      <c r="L70" s="311">
        <f t="shared" si="18"/>
        <v>4.2370000000000054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0.13440589349984952</v>
      </c>
      <c r="C77" s="302">
        <v>0.67814267414784923</v>
      </c>
      <c r="D77" s="302">
        <f>SUM(B77:C77)</f>
        <v>0.81254856764769878</v>
      </c>
      <c r="E77" s="303"/>
      <c r="F77" s="302">
        <v>0.19908768198200921</v>
      </c>
      <c r="G77" s="302">
        <v>0.83166162451865333</v>
      </c>
      <c r="H77" s="302">
        <f>SUM(F77:G77)</f>
        <v>1.0307493065006625</v>
      </c>
      <c r="I77" s="303"/>
      <c r="J77" s="302">
        <v>0.15399296229942233</v>
      </c>
      <c r="K77" s="302">
        <v>0.64339003711804954</v>
      </c>
      <c r="L77" s="302">
        <f>SUM(J77:K77)</f>
        <v>0.79738299941747193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0.18417428181358747</v>
      </c>
      <c r="C78" s="302">
        <v>0.91876152515863307</v>
      </c>
      <c r="D78" s="302">
        <f t="shared" ref="D78:D85" si="19">SUM(B78:C78)</f>
        <v>1.1029358069722206</v>
      </c>
      <c r="E78" s="303"/>
      <c r="F78" s="302">
        <v>0.28491502339668606</v>
      </c>
      <c r="G78" s="302">
        <v>1.296880858776652</v>
      </c>
      <c r="H78" s="302">
        <f t="shared" ref="H78:H85" si="20">SUM(F78:G78)</f>
        <v>1.581795882173338</v>
      </c>
      <c r="I78" s="303"/>
      <c r="J78" s="302">
        <v>0.21153744346143746</v>
      </c>
      <c r="K78" s="302">
        <v>1.0596478597143613</v>
      </c>
      <c r="L78" s="302">
        <f t="shared" ref="L78:L85" si="21">SUM(J78:K78)</f>
        <v>1.2711853031757987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0.18791057722219656</v>
      </c>
      <c r="C79" s="302">
        <v>0.52281519530062659</v>
      </c>
      <c r="D79" s="302">
        <f t="shared" si="19"/>
        <v>0.7107257725228231</v>
      </c>
      <c r="E79" s="303"/>
      <c r="F79" s="302">
        <v>0.24960183793508264</v>
      </c>
      <c r="G79" s="302">
        <v>0.68311373608410986</v>
      </c>
      <c r="H79" s="302">
        <f t="shared" si="20"/>
        <v>0.93271557401919247</v>
      </c>
      <c r="I79" s="303"/>
      <c r="J79" s="302">
        <v>0.17924953445703481</v>
      </c>
      <c r="K79" s="302">
        <v>0.4674756269011639</v>
      </c>
      <c r="L79" s="302">
        <f t="shared" si="21"/>
        <v>0.64672516135819869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0.27034512658367765</v>
      </c>
      <c r="C80" s="302">
        <v>9.9922113855986164E-2</v>
      </c>
      <c r="D80" s="302">
        <f t="shared" si="19"/>
        <v>0.3702672404396638</v>
      </c>
      <c r="E80" s="303"/>
      <c r="F80" s="302">
        <v>0.30458347811034453</v>
      </c>
      <c r="G80" s="302">
        <v>0.12293699311890878</v>
      </c>
      <c r="H80" s="302">
        <f t="shared" si="20"/>
        <v>0.4275204712292533</v>
      </c>
      <c r="I80" s="303"/>
      <c r="J80" s="302">
        <v>0.15963422178662151</v>
      </c>
      <c r="K80" s="302">
        <v>0.10508071654992929</v>
      </c>
      <c r="L80" s="302">
        <f t="shared" si="21"/>
        <v>0.2647149383365508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3.8314702360866093E-2</v>
      </c>
      <c r="C81" s="302">
        <v>0.71979502592624767</v>
      </c>
      <c r="D81" s="302">
        <f t="shared" si="19"/>
        <v>0.75810972828711376</v>
      </c>
      <c r="E81" s="303"/>
      <c r="F81" s="302">
        <v>4.8191849656101481E-2</v>
      </c>
      <c r="G81" s="302">
        <v>0.61249465625546773</v>
      </c>
      <c r="H81" s="302">
        <f t="shared" si="20"/>
        <v>0.66068650591156919</v>
      </c>
      <c r="I81" s="303"/>
      <c r="J81" s="302">
        <v>5.5254019536929939E-2</v>
      </c>
      <c r="K81" s="302">
        <v>0.3960222925046778</v>
      </c>
      <c r="L81" s="302">
        <f t="shared" si="21"/>
        <v>0.45127631204160773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7.4161404674961379E-2</v>
      </c>
      <c r="C82" s="302">
        <v>1.4663331587818499E-2</v>
      </c>
      <c r="D82" s="302">
        <f t="shared" si="19"/>
        <v>8.8824736262779883E-2</v>
      </c>
      <c r="E82" s="303"/>
      <c r="F82" s="302">
        <v>7.348808998295682E-2</v>
      </c>
      <c r="G82" s="302">
        <v>1.7097188933802344E-2</v>
      </c>
      <c r="H82" s="302">
        <f t="shared" si="20"/>
        <v>9.058527891675916E-2</v>
      </c>
      <c r="I82" s="303"/>
      <c r="J82" s="302">
        <v>5.9288207579454771E-2</v>
      </c>
      <c r="K82" s="302">
        <v>1.5712585113813862E-2</v>
      </c>
      <c r="L82" s="302">
        <f t="shared" si="21"/>
        <v>7.5000792693268634E-2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6.1867950489948628E-2</v>
      </c>
      <c r="C83" s="302">
        <v>8.1611313072517816E-2</v>
      </c>
      <c r="D83" s="302">
        <f t="shared" si="19"/>
        <v>0.14347926356246643</v>
      </c>
      <c r="E83" s="303"/>
      <c r="F83" s="302">
        <v>7.1211691303418187E-2</v>
      </c>
      <c r="G83" s="302">
        <v>8.680266931032378E-2</v>
      </c>
      <c r="H83" s="302">
        <f t="shared" si="20"/>
        <v>0.15801436061374197</v>
      </c>
      <c r="I83" s="303"/>
      <c r="J83" s="302">
        <v>5.1383437886788896E-2</v>
      </c>
      <c r="K83" s="302">
        <v>8.0748320269455207E-2</v>
      </c>
      <c r="L83" s="302">
        <f t="shared" si="21"/>
        <v>0.13213175815624412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7.8737839758509412E-2</v>
      </c>
      <c r="C84" s="302">
        <v>0.23268430420536595</v>
      </c>
      <c r="D84" s="302">
        <f t="shared" si="19"/>
        <v>0.31142214396387535</v>
      </c>
      <c r="E84" s="303"/>
      <c r="F84" s="302">
        <v>7.4896283391241464E-2</v>
      </c>
      <c r="G84" s="302">
        <v>0.19240219017848739</v>
      </c>
      <c r="H84" s="302">
        <f t="shared" si="20"/>
        <v>0.26729847356972886</v>
      </c>
      <c r="I84" s="303"/>
      <c r="J84" s="302">
        <v>4.7769660503007273E-2</v>
      </c>
      <c r="K84" s="302">
        <v>0.15812924900725392</v>
      </c>
      <c r="L84" s="302">
        <f t="shared" si="21"/>
        <v>0.20589890951026119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4.6447926845429872E-2</v>
      </c>
      <c r="C85" s="302">
        <v>0.11623881349592767</v>
      </c>
      <c r="D85" s="302">
        <f t="shared" si="19"/>
        <v>0.16268674034135755</v>
      </c>
      <c r="E85" s="303"/>
      <c r="F85" s="302">
        <v>4.2266578504789258E-2</v>
      </c>
      <c r="G85" s="302">
        <v>9.4367568560968298E-2</v>
      </c>
      <c r="H85" s="302">
        <f t="shared" si="20"/>
        <v>0.13663414706575755</v>
      </c>
      <c r="I85" s="303"/>
      <c r="J85" s="302">
        <v>2.4614366026307007E-2</v>
      </c>
      <c r="K85" s="302">
        <v>5.3069459284304454E-2</v>
      </c>
      <c r="L85" s="302">
        <f t="shared" si="21"/>
        <v>7.7683825310611465E-2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1.0763657032490264</v>
      </c>
      <c r="C87" s="311">
        <f t="shared" ref="C87:D87" si="22">SUM(C77:C85)</f>
        <v>3.3846342967509728</v>
      </c>
      <c r="D87" s="311">
        <f t="shared" si="22"/>
        <v>4.4609999999999994</v>
      </c>
      <c r="E87" s="311"/>
      <c r="F87" s="311">
        <f t="shared" ref="F87:H87" si="23">SUM(F77:F85)</f>
        <v>1.3482425142626298</v>
      </c>
      <c r="G87" s="311">
        <f t="shared" si="23"/>
        <v>3.9377574857373734</v>
      </c>
      <c r="H87" s="311">
        <f t="shared" si="23"/>
        <v>5.2860000000000031</v>
      </c>
      <c r="I87" s="311"/>
      <c r="J87" s="311">
        <f t="shared" ref="J87:L87" si="24">SUM(J77:J85)</f>
        <v>0.94272385353700394</v>
      </c>
      <c r="K87" s="311">
        <f t="shared" si="24"/>
        <v>2.9792761464630093</v>
      </c>
      <c r="L87" s="311">
        <f t="shared" si="24"/>
        <v>3.922000000000013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0.57657580327615232</v>
      </c>
      <c r="C94" s="302">
        <v>2.4643326014718849</v>
      </c>
      <c r="D94" s="302">
        <f>SUM(B94:C94)</f>
        <v>3.0409084047480373</v>
      </c>
      <c r="E94" s="303"/>
      <c r="F94" s="302">
        <v>0.72175311252564844</v>
      </c>
      <c r="G94" s="302">
        <v>2.6870585748824292</v>
      </c>
      <c r="H94" s="302">
        <f>SUM(F94:G94)</f>
        <v>3.4088116874080776</v>
      </c>
      <c r="I94" s="303"/>
      <c r="J94" s="302">
        <v>0.66105022533891444</v>
      </c>
      <c r="K94" s="302">
        <v>2.3355310321262759</v>
      </c>
      <c r="L94" s="302">
        <f>SUM(J94:K94)</f>
        <v>2.9965812574651904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0.69396845939751894</v>
      </c>
      <c r="C95" s="302">
        <v>2.8167153893980919</v>
      </c>
      <c r="D95" s="302">
        <f t="shared" ref="D95:D102" si="25">SUM(B95:C95)</f>
        <v>3.5106838487956109</v>
      </c>
      <c r="E95" s="303"/>
      <c r="F95" s="302">
        <v>0.88293454743564248</v>
      </c>
      <c r="G95" s="302">
        <v>3.484073131289001</v>
      </c>
      <c r="H95" s="302">
        <f t="shared" ref="H95:H102" si="26">SUM(F95:G95)</f>
        <v>4.3670076787246437</v>
      </c>
      <c r="I95" s="303"/>
      <c r="J95" s="302">
        <v>0.84465218181948509</v>
      </c>
      <c r="K95" s="302">
        <v>3.2299223890572484</v>
      </c>
      <c r="L95" s="302">
        <f t="shared" ref="L95:L102" si="27">SUM(J95:K95)</f>
        <v>4.0745745708767336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0.83685225348164205</v>
      </c>
      <c r="C96" s="302">
        <v>2.0467350759870122</v>
      </c>
      <c r="D96" s="302">
        <f t="shared" si="25"/>
        <v>2.8835873294686545</v>
      </c>
      <c r="E96" s="303"/>
      <c r="F96" s="302">
        <v>0.8641999551155779</v>
      </c>
      <c r="G96" s="302">
        <v>2.2494564798540337</v>
      </c>
      <c r="H96" s="302">
        <f t="shared" si="26"/>
        <v>3.1136564349696116</v>
      </c>
      <c r="I96" s="303"/>
      <c r="J96" s="302">
        <v>0.7425834179434555</v>
      </c>
      <c r="K96" s="302">
        <v>1.8565486610041331</v>
      </c>
      <c r="L96" s="302">
        <f t="shared" si="27"/>
        <v>2.5991320789475885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1.0955777538096314</v>
      </c>
      <c r="C97" s="302">
        <v>0.50552841896544543</v>
      </c>
      <c r="D97" s="302">
        <f t="shared" si="25"/>
        <v>1.6011061727750768</v>
      </c>
      <c r="E97" s="303"/>
      <c r="F97" s="302">
        <v>1.1240906761671576</v>
      </c>
      <c r="G97" s="302">
        <v>0.59274369768130086</v>
      </c>
      <c r="H97" s="302">
        <f t="shared" si="26"/>
        <v>1.7168343738484584</v>
      </c>
      <c r="I97" s="303"/>
      <c r="J97" s="302">
        <v>0.71532740232513958</v>
      </c>
      <c r="K97" s="302">
        <v>0.49842519021942477</v>
      </c>
      <c r="L97" s="302">
        <f t="shared" si="27"/>
        <v>1.2137525925445645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0.36033044462376596</v>
      </c>
      <c r="C98" s="302">
        <v>3.8574755239933283</v>
      </c>
      <c r="D98" s="302">
        <f t="shared" si="25"/>
        <v>4.2178059686170943</v>
      </c>
      <c r="E98" s="303"/>
      <c r="F98" s="302">
        <v>0.32327181529106891</v>
      </c>
      <c r="G98" s="302">
        <v>3.1152814299937863</v>
      </c>
      <c r="H98" s="302">
        <f t="shared" si="26"/>
        <v>3.4385532452848553</v>
      </c>
      <c r="I98" s="303"/>
      <c r="J98" s="302">
        <v>0.4157688185143949</v>
      </c>
      <c r="K98" s="302">
        <v>2.2232267604367975</v>
      </c>
      <c r="L98" s="302">
        <f t="shared" si="27"/>
        <v>2.6389955789511923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0.13443151352744218</v>
      </c>
      <c r="C99" s="302">
        <v>0.1396265756307413</v>
      </c>
      <c r="D99" s="302">
        <f t="shared" si="25"/>
        <v>0.27405808915818347</v>
      </c>
      <c r="E99" s="303"/>
      <c r="F99" s="302">
        <v>0.1506514121565197</v>
      </c>
      <c r="G99" s="302">
        <v>0.15766775554349066</v>
      </c>
      <c r="H99" s="302">
        <f t="shared" si="26"/>
        <v>0.30831916770001033</v>
      </c>
      <c r="I99" s="303"/>
      <c r="J99" s="302">
        <v>0.12737377922081358</v>
      </c>
      <c r="K99" s="302">
        <v>0.20475026115269576</v>
      </c>
      <c r="L99" s="302">
        <f t="shared" si="27"/>
        <v>0.33212404037350934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0.29360359485421195</v>
      </c>
      <c r="C100" s="302">
        <v>0.33790930047898482</v>
      </c>
      <c r="D100" s="302">
        <f t="shared" si="25"/>
        <v>0.63151289533319677</v>
      </c>
      <c r="E100" s="303"/>
      <c r="F100" s="302">
        <v>0.28210779588999152</v>
      </c>
      <c r="G100" s="302">
        <v>0.33633841933269321</v>
      </c>
      <c r="H100" s="302">
        <f t="shared" si="26"/>
        <v>0.61844621522268473</v>
      </c>
      <c r="I100" s="303"/>
      <c r="J100" s="302">
        <v>0.24778098481798488</v>
      </c>
      <c r="K100" s="302">
        <v>0.31992185003030149</v>
      </c>
      <c r="L100" s="302">
        <f t="shared" si="27"/>
        <v>0.56770283484828643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0.35772967104814041</v>
      </c>
      <c r="C101" s="302">
        <v>1.9368309822860834</v>
      </c>
      <c r="D101" s="302">
        <f t="shared" si="25"/>
        <v>2.2945606533342238</v>
      </c>
      <c r="E101" s="303"/>
      <c r="F101" s="302">
        <v>0.30142512325491011</v>
      </c>
      <c r="G101" s="302">
        <v>1.727270657690124</v>
      </c>
      <c r="H101" s="302">
        <f t="shared" si="26"/>
        <v>2.0286957809450339</v>
      </c>
      <c r="I101" s="303"/>
      <c r="J101" s="302">
        <v>0.29749805191821627</v>
      </c>
      <c r="K101" s="302">
        <v>1.5457604937777456</v>
      </c>
      <c r="L101" s="302">
        <f t="shared" si="27"/>
        <v>1.8432585456959618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0.37111307731084159</v>
      </c>
      <c r="C102" s="302">
        <v>0.76866356045908391</v>
      </c>
      <c r="D102" s="302">
        <f t="shared" si="25"/>
        <v>1.1397766377699254</v>
      </c>
      <c r="E102" s="303"/>
      <c r="F102" s="302">
        <v>0.26038169129479738</v>
      </c>
      <c r="G102" s="302">
        <v>0.66129372460185076</v>
      </c>
      <c r="H102" s="302">
        <f t="shared" si="26"/>
        <v>0.92167541589664814</v>
      </c>
      <c r="I102" s="303"/>
      <c r="J102" s="302">
        <v>0.20343951972299923</v>
      </c>
      <c r="K102" s="302">
        <v>0.39343898057401189</v>
      </c>
      <c r="L102" s="302">
        <f t="shared" si="27"/>
        <v>0.59687850029701117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4.7201825713293468</v>
      </c>
      <c r="C104" s="311">
        <f t="shared" ref="C104:D104" si="28">SUM(C94:C102)</f>
        <v>14.873817428670657</v>
      </c>
      <c r="D104" s="311">
        <f t="shared" si="28"/>
        <v>19.594000000000005</v>
      </c>
      <c r="E104" s="311"/>
      <c r="F104" s="311">
        <f t="shared" ref="F104:H104" si="29">SUM(F94:F102)</f>
        <v>4.9108161291313142</v>
      </c>
      <c r="G104" s="311">
        <f t="shared" si="29"/>
        <v>15.01118387086871</v>
      </c>
      <c r="H104" s="311">
        <f t="shared" si="29"/>
        <v>19.922000000000022</v>
      </c>
      <c r="I104" s="311"/>
      <c r="J104" s="311">
        <f t="shared" ref="J104:L104" si="30">SUM(J94:J102)</f>
        <v>4.2554743816214033</v>
      </c>
      <c r="K104" s="311">
        <f t="shared" si="30"/>
        <v>12.607525618378634</v>
      </c>
      <c r="L104" s="311">
        <f t="shared" si="30"/>
        <v>16.863000000000035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6.273064262588772E-2</v>
      </c>
      <c r="C111" s="302">
        <v>0.26670466368285189</v>
      </c>
      <c r="D111" s="302">
        <f>SUM(B111:C111)</f>
        <v>0.32943530630873963</v>
      </c>
      <c r="E111" s="303"/>
      <c r="F111" s="302">
        <v>0.18649852330307742</v>
      </c>
      <c r="G111" s="302">
        <v>0.43777139053149616</v>
      </c>
      <c r="H111" s="302">
        <f>SUM(F111:G111)</f>
        <v>0.62426991383457353</v>
      </c>
      <c r="I111" s="303"/>
      <c r="J111" s="302">
        <v>0.17229419031229185</v>
      </c>
      <c r="K111" s="302">
        <v>0.45420199316889948</v>
      </c>
      <c r="L111" s="302">
        <f>SUM(J111:K111)</f>
        <v>0.62649618348119129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8.9350475199332924E-2</v>
      </c>
      <c r="C112" s="302">
        <v>0.49983108635996804</v>
      </c>
      <c r="D112" s="302">
        <f t="shared" ref="D112:D119" si="31">SUM(B112:C112)</f>
        <v>0.58918156155930101</v>
      </c>
      <c r="E112" s="303"/>
      <c r="F112" s="302">
        <v>0.26375803773718759</v>
      </c>
      <c r="G112" s="302">
        <v>0.95854445266374999</v>
      </c>
      <c r="H112" s="302">
        <f t="shared" ref="H112:H119" si="32">SUM(F112:G112)</f>
        <v>1.2223024904009376</v>
      </c>
      <c r="I112" s="303"/>
      <c r="J112" s="302">
        <v>0.27301959122376163</v>
      </c>
      <c r="K112" s="302">
        <v>1.075556067553455</v>
      </c>
      <c r="L112" s="302">
        <f t="shared" ref="L112:L119" si="33">SUM(J112:K112)</f>
        <v>1.3485756587772166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8.8690539689474143E-2</v>
      </c>
      <c r="C113" s="302">
        <v>0.28151443437642976</v>
      </c>
      <c r="D113" s="302">
        <f t="shared" si="31"/>
        <v>0.37020497406590391</v>
      </c>
      <c r="E113" s="303"/>
      <c r="F113" s="302">
        <v>0.23131004057123375</v>
      </c>
      <c r="G113" s="302">
        <v>0.54333005164092352</v>
      </c>
      <c r="H113" s="302">
        <f t="shared" si="32"/>
        <v>0.77464009221215724</v>
      </c>
      <c r="I113" s="303"/>
      <c r="J113" s="302">
        <v>0.1913943398143636</v>
      </c>
      <c r="K113" s="302">
        <v>0.47325683171845934</v>
      </c>
      <c r="L113" s="302">
        <f t="shared" si="33"/>
        <v>0.66465117153282294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0.15408900764688749</v>
      </c>
      <c r="C114" s="302">
        <v>4.4651476462750077E-2</v>
      </c>
      <c r="D114" s="302">
        <f t="shared" si="31"/>
        <v>0.19874048410963757</v>
      </c>
      <c r="E114" s="303"/>
      <c r="F114" s="302">
        <v>0.26177155394088536</v>
      </c>
      <c r="G114" s="302">
        <v>7.0430896819733205E-2</v>
      </c>
      <c r="H114" s="302">
        <f t="shared" si="32"/>
        <v>0.33220245076061855</v>
      </c>
      <c r="I114" s="303"/>
      <c r="J114" s="302">
        <v>0.24257474978958657</v>
      </c>
      <c r="K114" s="302">
        <v>3.4502716161593464E-2</v>
      </c>
      <c r="L114" s="302">
        <f t="shared" si="33"/>
        <v>0.27707746595118005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1.8173523807143765E-2</v>
      </c>
      <c r="C115" s="302">
        <v>0.54210712189448573</v>
      </c>
      <c r="D115" s="302">
        <f t="shared" si="31"/>
        <v>0.5602806457016295</v>
      </c>
      <c r="E115" s="303"/>
      <c r="F115" s="302">
        <v>0.10683495973484333</v>
      </c>
      <c r="G115" s="302">
        <v>0.67525876582864375</v>
      </c>
      <c r="H115" s="302">
        <f t="shared" si="32"/>
        <v>0.78209372556348711</v>
      </c>
      <c r="I115" s="303"/>
      <c r="J115" s="302">
        <v>0.1544517444908278</v>
      </c>
      <c r="K115" s="302">
        <v>0.5415259233483628</v>
      </c>
      <c r="L115" s="302">
        <f t="shared" si="33"/>
        <v>0.69597766783919057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2.0650171208265188E-2</v>
      </c>
      <c r="C116" s="302">
        <v>2.120922705148225E-2</v>
      </c>
      <c r="D116" s="302">
        <f t="shared" si="31"/>
        <v>4.1859398259747438E-2</v>
      </c>
      <c r="E116" s="303"/>
      <c r="F116" s="302">
        <v>9.1272291654192358E-2</v>
      </c>
      <c r="G116" s="302">
        <v>3.3759914902413118E-2</v>
      </c>
      <c r="H116" s="302">
        <f t="shared" si="32"/>
        <v>0.12503220655660546</v>
      </c>
      <c r="I116" s="303"/>
      <c r="J116" s="302">
        <v>7.9911538831446124E-2</v>
      </c>
      <c r="K116" s="302">
        <v>3.8022439968928186E-2</v>
      </c>
      <c r="L116" s="302">
        <f t="shared" si="33"/>
        <v>0.11793397880037432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0.21115549346975898</v>
      </c>
      <c r="C117" s="302">
        <v>0.11621570449713298</v>
      </c>
      <c r="D117" s="302">
        <f t="shared" si="31"/>
        <v>0.32737119796689196</v>
      </c>
      <c r="E117" s="303"/>
      <c r="F117" s="302">
        <v>0.3620606301734649</v>
      </c>
      <c r="G117" s="302">
        <v>0.1628521344274346</v>
      </c>
      <c r="H117" s="302">
        <f t="shared" si="32"/>
        <v>0.52491276460089953</v>
      </c>
      <c r="I117" s="303"/>
      <c r="J117" s="302">
        <v>0.37053527582351664</v>
      </c>
      <c r="K117" s="302">
        <v>0.16666726091575168</v>
      </c>
      <c r="L117" s="302">
        <f t="shared" si="33"/>
        <v>0.53720253673926832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3.326778684948632E-3</v>
      </c>
      <c r="C118" s="302">
        <v>0.11554387294190138</v>
      </c>
      <c r="D118" s="302">
        <f t="shared" si="31"/>
        <v>0.11887065162685001</v>
      </c>
      <c r="E118" s="303"/>
      <c r="F118" s="302">
        <v>1.4324520502508034E-2</v>
      </c>
      <c r="G118" s="302">
        <v>0.13491132743028253</v>
      </c>
      <c r="H118" s="302">
        <f t="shared" si="32"/>
        <v>0.14923584793279057</v>
      </c>
      <c r="I118" s="303"/>
      <c r="J118" s="302">
        <v>3.1184784623444706E-2</v>
      </c>
      <c r="K118" s="302">
        <v>0.15443936896495261</v>
      </c>
      <c r="L118" s="302">
        <f t="shared" si="33"/>
        <v>0.18562415358839732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8.6676093313347458E-3</v>
      </c>
      <c r="C119" s="302">
        <v>3.438817106996174E-2</v>
      </c>
      <c r="D119" s="302">
        <f t="shared" si="31"/>
        <v>4.3055780401296484E-2</v>
      </c>
      <c r="E119" s="303"/>
      <c r="F119" s="302">
        <v>4.4575052607814358E-2</v>
      </c>
      <c r="G119" s="302">
        <v>3.873545553012292E-2</v>
      </c>
      <c r="H119" s="302">
        <f t="shared" si="32"/>
        <v>8.3310508137937278E-2</v>
      </c>
      <c r="I119" s="303"/>
      <c r="J119" s="302">
        <v>4.0512279001829896E-2</v>
      </c>
      <c r="K119" s="302">
        <v>2.0948904288531918E-2</v>
      </c>
      <c r="L119" s="302">
        <f t="shared" si="33"/>
        <v>6.1461183290361814E-2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0.65683424166303361</v>
      </c>
      <c r="C121" s="311">
        <f t="shared" ref="C121:D121" si="34">SUM(C111:C119)</f>
        <v>1.922165758336964</v>
      </c>
      <c r="D121" s="311">
        <f t="shared" si="34"/>
        <v>2.5789999999999975</v>
      </c>
      <c r="E121" s="311"/>
      <c r="F121" s="311">
        <f t="shared" ref="F121:H121" si="35">SUM(F111:F119)</f>
        <v>1.5624056102252071</v>
      </c>
      <c r="G121" s="311">
        <f t="shared" si="35"/>
        <v>3.0555943897748001</v>
      </c>
      <c r="H121" s="311">
        <f t="shared" si="35"/>
        <v>4.6180000000000074</v>
      </c>
      <c r="I121" s="311"/>
      <c r="J121" s="311">
        <f t="shared" ref="J121:L121" si="36">SUM(J111:J119)</f>
        <v>1.5558784939110692</v>
      </c>
      <c r="K121" s="311">
        <f t="shared" si="36"/>
        <v>2.9591215060889344</v>
      </c>
      <c r="L121" s="311">
        <f t="shared" si="36"/>
        <v>4.5150000000000032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0.11304000134482864</v>
      </c>
      <c r="C128" s="302">
        <v>0.51227790143354102</v>
      </c>
      <c r="D128" s="302">
        <f>SUM(B128:C128)</f>
        <v>0.62531790277836963</v>
      </c>
      <c r="E128" s="303"/>
      <c r="F128" s="302">
        <v>0.13362599552738613</v>
      </c>
      <c r="G128" s="302">
        <v>0.93052949496200499</v>
      </c>
      <c r="H128" s="302">
        <f>SUM(F128:G128)</f>
        <v>1.0641554904893911</v>
      </c>
      <c r="I128" s="303"/>
      <c r="J128" s="302">
        <v>0.17647889358643107</v>
      </c>
      <c r="K128" s="302">
        <v>1.1395236600071317</v>
      </c>
      <c r="L128" s="302">
        <f>SUM(J128:K128)</f>
        <v>1.3160025535935627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0.20042628811076302</v>
      </c>
      <c r="C129" s="302">
        <v>0.42076303694048034</v>
      </c>
      <c r="D129" s="302">
        <f t="shared" ref="D129:D136" si="37">SUM(B129:C129)</f>
        <v>0.62118932505124336</v>
      </c>
      <c r="E129" s="303"/>
      <c r="F129" s="302">
        <v>0.2860970125345505</v>
      </c>
      <c r="G129" s="302">
        <v>0.78564604871200949</v>
      </c>
      <c r="H129" s="302">
        <f t="shared" ref="H129:H136" si="38">SUM(F129:G129)</f>
        <v>1.0717430612465599</v>
      </c>
      <c r="I129" s="303"/>
      <c r="J129" s="302">
        <v>0.44225684114149261</v>
      </c>
      <c r="K129" s="302">
        <v>0.9710598871118129</v>
      </c>
      <c r="L129" s="302">
        <f t="shared" ref="L129:L136" si="39">SUM(J129:K129)</f>
        <v>1.4133167282533055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0.28819187985637335</v>
      </c>
      <c r="C130" s="302">
        <v>0.36534023116121683</v>
      </c>
      <c r="D130" s="302">
        <f t="shared" si="37"/>
        <v>0.65353211101759023</v>
      </c>
      <c r="E130" s="303"/>
      <c r="F130" s="302">
        <v>0.3407700179960349</v>
      </c>
      <c r="G130" s="302">
        <v>0.6161326338723454</v>
      </c>
      <c r="H130" s="302">
        <f t="shared" si="38"/>
        <v>0.95690265186838031</v>
      </c>
      <c r="I130" s="303"/>
      <c r="J130" s="302">
        <v>0.49827621432803493</v>
      </c>
      <c r="K130" s="302">
        <v>0.68508946861046982</v>
      </c>
      <c r="L130" s="302">
        <f t="shared" si="39"/>
        <v>1.1833656829385046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0.24295182535313814</v>
      </c>
      <c r="C131" s="302">
        <v>6.6736399561614618E-2</v>
      </c>
      <c r="D131" s="302">
        <f t="shared" si="37"/>
        <v>0.30968822491475279</v>
      </c>
      <c r="E131" s="303"/>
      <c r="F131" s="302">
        <v>0.21818723406120871</v>
      </c>
      <c r="G131" s="302">
        <v>0.16694796054413882</v>
      </c>
      <c r="H131" s="302">
        <f t="shared" si="38"/>
        <v>0.38513519460534751</v>
      </c>
      <c r="I131" s="303"/>
      <c r="J131" s="302">
        <v>0.14006962625535943</v>
      </c>
      <c r="K131" s="302">
        <v>0.19166282292103379</v>
      </c>
      <c r="L131" s="302">
        <f t="shared" si="39"/>
        <v>0.33173244917639322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7.1215489943273494E-2</v>
      </c>
      <c r="C132" s="302">
        <v>0.32558671863059679</v>
      </c>
      <c r="D132" s="302">
        <f t="shared" si="37"/>
        <v>0.39680220857387027</v>
      </c>
      <c r="E132" s="303"/>
      <c r="F132" s="302">
        <v>5.565137276368471E-2</v>
      </c>
      <c r="G132" s="302">
        <v>0.57058644586945462</v>
      </c>
      <c r="H132" s="302">
        <f t="shared" si="38"/>
        <v>0.62623781863313932</v>
      </c>
      <c r="I132" s="303"/>
      <c r="J132" s="302">
        <v>0.14293303304233504</v>
      </c>
      <c r="K132" s="302">
        <v>0.65554466601575012</v>
      </c>
      <c r="L132" s="302">
        <f t="shared" si="39"/>
        <v>0.79847769905808519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6.631284454978556E-2</v>
      </c>
      <c r="C133" s="302">
        <v>5.4252939177864473E-2</v>
      </c>
      <c r="D133" s="302">
        <f t="shared" si="37"/>
        <v>0.12056578372765003</v>
      </c>
      <c r="E133" s="303"/>
      <c r="F133" s="302">
        <v>5.2873417822337815E-2</v>
      </c>
      <c r="G133" s="302">
        <v>9.7732490230776042E-2</v>
      </c>
      <c r="H133" s="302">
        <f t="shared" si="38"/>
        <v>0.15060590805311386</v>
      </c>
      <c r="I133" s="303"/>
      <c r="J133" s="302">
        <v>6.9415483751309834E-2</v>
      </c>
      <c r="K133" s="302">
        <v>0.1327646719697638</v>
      </c>
      <c r="L133" s="302">
        <f t="shared" si="39"/>
        <v>0.20218015572107362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9.377989104454186E-2</v>
      </c>
      <c r="C134" s="302">
        <v>5.8043016905548084E-2</v>
      </c>
      <c r="D134" s="302">
        <f>SUM(B134:C134)</f>
        <v>0.15182290795008996</v>
      </c>
      <c r="E134" s="303"/>
      <c r="F134" s="302">
        <v>7.1429004685362035E-2</v>
      </c>
      <c r="G134" s="302">
        <v>0.15104062396081697</v>
      </c>
      <c r="H134" s="302">
        <f t="shared" si="38"/>
        <v>0.222469628646179</v>
      </c>
      <c r="I134" s="303"/>
      <c r="J134" s="302">
        <v>8.7007937232289889E-2</v>
      </c>
      <c r="K134" s="302">
        <v>0.19451751337777978</v>
      </c>
      <c r="L134" s="302">
        <f t="shared" si="39"/>
        <v>0.28152545061006967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6.0615157522454478E-2</v>
      </c>
      <c r="C135" s="302">
        <v>0.81656550560481955</v>
      </c>
      <c r="D135" s="302">
        <f t="shared" si="37"/>
        <v>0.87718066312727405</v>
      </c>
      <c r="E135" s="303"/>
      <c r="F135" s="302">
        <v>5.1053814511932562E-2</v>
      </c>
      <c r="G135" s="302">
        <v>1.1045698575553493</v>
      </c>
      <c r="H135" s="302">
        <f t="shared" si="38"/>
        <v>1.1556236720672819</v>
      </c>
      <c r="I135" s="303"/>
      <c r="J135" s="302">
        <v>6.6488190288634411E-2</v>
      </c>
      <c r="K135" s="302">
        <v>1.4751261968253015</v>
      </c>
      <c r="L135" s="302">
        <f t="shared" si="39"/>
        <v>1.5416143871139361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9.1826673882306475E-2</v>
      </c>
      <c r="C136" s="302">
        <v>0.78307419897685748</v>
      </c>
      <c r="D136" s="302">
        <f t="shared" si="37"/>
        <v>0.87490087285916396</v>
      </c>
      <c r="E136" s="303"/>
      <c r="F136" s="302">
        <v>5.1962264925991562E-2</v>
      </c>
      <c r="G136" s="302">
        <v>0.93016430946461004</v>
      </c>
      <c r="H136" s="302">
        <f t="shared" si="38"/>
        <v>0.98212657439060158</v>
      </c>
      <c r="I136" s="303"/>
      <c r="J136" s="302">
        <v>4.4520157779362995E-2</v>
      </c>
      <c r="K136" s="302">
        <v>0.83826473575569915</v>
      </c>
      <c r="L136" s="302">
        <f t="shared" si="39"/>
        <v>0.88278489353506218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1.2283600516074649</v>
      </c>
      <c r="C138" s="311">
        <f t="shared" ref="C138" si="40">SUM(C128:C136)</f>
        <v>3.4026399483925394</v>
      </c>
      <c r="D138" s="311">
        <f>SUM(D128:D136)</f>
        <v>4.6310000000000047</v>
      </c>
      <c r="E138" s="311"/>
      <c r="F138" s="311">
        <f t="shared" ref="F138:H138" si="41">SUM(F128:F136)</f>
        <v>1.261650134828489</v>
      </c>
      <c r="G138" s="311">
        <f t="shared" si="41"/>
        <v>5.3533498651715057</v>
      </c>
      <c r="H138" s="311">
        <f t="shared" si="41"/>
        <v>6.6149999999999949</v>
      </c>
      <c r="I138" s="311"/>
      <c r="J138" s="311">
        <f t="shared" ref="J138:L138" si="42">SUM(J128:J136)</f>
        <v>1.6674463774052501</v>
      </c>
      <c r="K138" s="311">
        <f t="shared" si="42"/>
        <v>6.2835536225947415</v>
      </c>
      <c r="L138" s="311">
        <f t="shared" si="42"/>
        <v>7.9509999999999916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0.53184171293122473</v>
      </c>
      <c r="C145" s="302">
        <v>2.7049285029860237</v>
      </c>
      <c r="D145" s="302">
        <f>SUM(B145:C145)</f>
        <v>3.2367702159172484</v>
      </c>
      <c r="E145" s="303"/>
      <c r="F145" s="302">
        <v>0.90701432332048249</v>
      </c>
      <c r="G145" s="302">
        <v>4.1412370357341679</v>
      </c>
      <c r="H145" s="302">
        <f>SUM(F145:G145)</f>
        <v>5.0482513590546505</v>
      </c>
      <c r="I145" s="303"/>
      <c r="J145" s="302">
        <v>1.1820351491112957</v>
      </c>
      <c r="K145" s="302">
        <v>4.7314086526284873</v>
      </c>
      <c r="L145" s="302">
        <f>SUM(J145:K145)</f>
        <v>5.913443801739783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0.44360327022869783</v>
      </c>
      <c r="C146" s="302">
        <v>2.4993448273069991</v>
      </c>
      <c r="D146" s="302">
        <f t="shared" ref="D146:D153" si="43">SUM(B146:C146)</f>
        <v>2.9429480975356972</v>
      </c>
      <c r="E146" s="303"/>
      <c r="F146" s="302">
        <v>0.77918153033407744</v>
      </c>
      <c r="G146" s="302">
        <v>3.9244094337487714</v>
      </c>
      <c r="H146" s="302">
        <f t="shared" ref="H146:H153" si="44">SUM(F146:G146)</f>
        <v>4.7035909640828493</v>
      </c>
      <c r="I146" s="303"/>
      <c r="J146" s="302">
        <v>1.1130551910534081</v>
      </c>
      <c r="K146" s="302">
        <v>5.1618943464977312</v>
      </c>
      <c r="L146" s="302">
        <f t="shared" ref="L146:L153" si="45">SUM(J146:K146)</f>
        <v>6.274949537551139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0.42095428151096753</v>
      </c>
      <c r="C147" s="302">
        <v>1.2980847143798124</v>
      </c>
      <c r="D147" s="302">
        <f t="shared" si="43"/>
        <v>1.7190389958907799</v>
      </c>
      <c r="E147" s="303"/>
      <c r="F147" s="302">
        <v>0.65174054459706465</v>
      </c>
      <c r="G147" s="302">
        <v>1.9457608906355846</v>
      </c>
      <c r="H147" s="302">
        <f t="shared" si="44"/>
        <v>2.5975014352326493</v>
      </c>
      <c r="I147" s="303"/>
      <c r="J147" s="302">
        <v>0.82257473680993709</v>
      </c>
      <c r="K147" s="302">
        <v>2.0936001053617246</v>
      </c>
      <c r="L147" s="302">
        <f t="shared" si="45"/>
        <v>2.9161748421716616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2.0416502667944103</v>
      </c>
      <c r="C148" s="302">
        <v>0.25534752720286674</v>
      </c>
      <c r="D148" s="302">
        <f t="shared" si="43"/>
        <v>2.296997793997277</v>
      </c>
      <c r="E148" s="303"/>
      <c r="F148" s="302">
        <v>2.6270097513765851</v>
      </c>
      <c r="G148" s="302">
        <v>0.36409831391957209</v>
      </c>
      <c r="H148" s="302">
        <f t="shared" si="44"/>
        <v>2.991108065296157</v>
      </c>
      <c r="I148" s="303"/>
      <c r="J148" s="302">
        <v>2.4889341427432856</v>
      </c>
      <c r="K148" s="302">
        <v>0.40919375364524707</v>
      </c>
      <c r="L148" s="302">
        <f t="shared" si="45"/>
        <v>2.8981278963885329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0.19899086143172337</v>
      </c>
      <c r="C149" s="302">
        <v>12.226780297827617</v>
      </c>
      <c r="D149" s="302">
        <f t="shared" si="43"/>
        <v>12.425771159259339</v>
      </c>
      <c r="E149" s="303"/>
      <c r="F149" s="302">
        <v>0.26650886527323919</v>
      </c>
      <c r="G149" s="302">
        <v>12.639336681856681</v>
      </c>
      <c r="H149" s="302">
        <f t="shared" si="44"/>
        <v>12.905845547129921</v>
      </c>
      <c r="I149" s="303"/>
      <c r="J149" s="302">
        <v>0.57002026156045227</v>
      </c>
      <c r="K149" s="302">
        <v>13.392676453553857</v>
      </c>
      <c r="L149" s="302">
        <f t="shared" si="45"/>
        <v>13.96269671511431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2.3037115063978753E-2</v>
      </c>
      <c r="C150" s="302">
        <v>6.3905514670392433E-2</v>
      </c>
      <c r="D150" s="302">
        <f t="shared" si="43"/>
        <v>8.6942629734371182E-2</v>
      </c>
      <c r="E150" s="303"/>
      <c r="F150" s="302">
        <v>2.933072985767381E-2</v>
      </c>
      <c r="G150" s="302">
        <v>9.6034826558368327E-2</v>
      </c>
      <c r="H150" s="302">
        <f t="shared" si="44"/>
        <v>0.12536555641604213</v>
      </c>
      <c r="I150" s="303"/>
      <c r="J150" s="302">
        <v>3.6790317338658604E-2</v>
      </c>
      <c r="K150" s="302">
        <v>0.11030880915824681</v>
      </c>
      <c r="L150" s="302">
        <f t="shared" si="45"/>
        <v>0.14709912649690543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0.21872202806959759</v>
      </c>
      <c r="C151" s="302">
        <v>0.19197052143570584</v>
      </c>
      <c r="D151" s="302">
        <f t="shared" si="43"/>
        <v>0.41069254950530343</v>
      </c>
      <c r="E151" s="303"/>
      <c r="F151" s="302">
        <v>0.30214579882227433</v>
      </c>
      <c r="G151" s="302">
        <v>0.26058070536083916</v>
      </c>
      <c r="H151" s="302">
        <f t="shared" si="44"/>
        <v>0.56272650418311354</v>
      </c>
      <c r="I151" s="303"/>
      <c r="J151" s="302">
        <v>0.37966190782982179</v>
      </c>
      <c r="K151" s="302">
        <v>0.33088790536020085</v>
      </c>
      <c r="L151" s="302">
        <f t="shared" si="45"/>
        <v>0.71054981319002264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3.2237102479266477E-2</v>
      </c>
      <c r="C152" s="302">
        <v>2.1931809392651225</v>
      </c>
      <c r="D152" s="302">
        <f t="shared" si="43"/>
        <v>2.2254180417443887</v>
      </c>
      <c r="E152" s="303"/>
      <c r="F152" s="302">
        <v>3.604256827375836E-2</v>
      </c>
      <c r="G152" s="302">
        <v>2.4736506322454597</v>
      </c>
      <c r="H152" s="302">
        <f t="shared" si="44"/>
        <v>2.5096932005192181</v>
      </c>
      <c r="I152" s="303"/>
      <c r="J152" s="302">
        <v>5.3889451671951562E-2</v>
      </c>
      <c r="K152" s="302">
        <v>3.2212570488621832</v>
      </c>
      <c r="L152" s="302">
        <f t="shared" si="45"/>
        <v>3.2751465005341349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0.1344811878133314</v>
      </c>
      <c r="C153" s="302">
        <v>1.4669393286023225</v>
      </c>
      <c r="D153" s="302">
        <f t="shared" si="43"/>
        <v>1.6014205164156539</v>
      </c>
      <c r="E153" s="303"/>
      <c r="F153" s="302">
        <v>0.13416453586277519</v>
      </c>
      <c r="G153" s="302">
        <v>1.6447528322225711</v>
      </c>
      <c r="H153" s="302">
        <f t="shared" si="44"/>
        <v>1.7789173680853463</v>
      </c>
      <c r="I153" s="303"/>
      <c r="J153" s="302">
        <v>0.11535336857712629</v>
      </c>
      <c r="K153" s="302">
        <v>1.8064583982363738</v>
      </c>
      <c r="L153" s="302">
        <f t="shared" si="45"/>
        <v>1.9218117668135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4.0455178263231977</v>
      </c>
      <c r="C155" s="311">
        <f t="shared" ref="C155:D155" si="46">SUM(C145:C153)</f>
        <v>22.900482173676863</v>
      </c>
      <c r="D155" s="311">
        <f t="shared" si="46"/>
        <v>26.946000000000058</v>
      </c>
      <c r="E155" s="311"/>
      <c r="F155" s="311">
        <f t="shared" ref="F155:H155" si="47">SUM(F145:F153)</f>
        <v>5.7331386477179294</v>
      </c>
      <c r="G155" s="311">
        <f t="shared" si="47"/>
        <v>27.48986135228202</v>
      </c>
      <c r="H155" s="311">
        <f t="shared" si="47"/>
        <v>33.222999999999949</v>
      </c>
      <c r="I155" s="311"/>
      <c r="J155" s="311">
        <f t="shared" ref="J155:L155" si="48">SUM(J145:J153)</f>
        <v>6.7623145266959357</v>
      </c>
      <c r="K155" s="311">
        <f t="shared" si="48"/>
        <v>31.257685473304051</v>
      </c>
      <c r="L155" s="311">
        <f t="shared" si="48"/>
        <v>38.019999999999982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4.688534175029643</v>
      </c>
      <c r="C162" s="302">
        <v>7.2528127710476609</v>
      </c>
      <c r="D162" s="302">
        <f>SUM(B162:C162)</f>
        <v>11.941346946077303</v>
      </c>
      <c r="E162" s="303"/>
      <c r="F162" s="302">
        <v>6.0123670201211281</v>
      </c>
      <c r="G162" s="302">
        <v>8.3038009643881239</v>
      </c>
      <c r="H162" s="302">
        <f>SUM(F162:G162)</f>
        <v>14.316167984509253</v>
      </c>
      <c r="I162" s="303"/>
      <c r="J162" s="302">
        <v>7.8443746996256083</v>
      </c>
      <c r="K162" s="302">
        <v>9.1753163261156807</v>
      </c>
      <c r="L162" s="302">
        <f>SUM(J162:K162)</f>
        <v>17.019691025741288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3.4948545799830919</v>
      </c>
      <c r="C163" s="302">
        <v>3.5028376967447139</v>
      </c>
      <c r="D163" s="302">
        <f t="shared" ref="D163:D170" si="49">SUM(B163:C163)</f>
        <v>6.9976922767278058</v>
      </c>
      <c r="E163" s="303"/>
      <c r="F163" s="302">
        <v>4.9618571662799527</v>
      </c>
      <c r="G163" s="302">
        <v>4.5760929840660616</v>
      </c>
      <c r="H163" s="302">
        <f t="shared" ref="H163:H170" si="50">SUM(F163:G163)</f>
        <v>9.5379501503460133</v>
      </c>
      <c r="I163" s="303"/>
      <c r="J163" s="302">
        <v>6.379840472716336</v>
      </c>
      <c r="K163" s="302">
        <v>5.6702793780171872</v>
      </c>
      <c r="L163" s="302">
        <f t="shared" ref="L163:L170" si="51">SUM(J163:K163)</f>
        <v>12.050119850733523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3.9132123308387436</v>
      </c>
      <c r="C164" s="302">
        <v>3.7774000162485497</v>
      </c>
      <c r="D164" s="302">
        <f t="shared" si="49"/>
        <v>7.6906123470872938</v>
      </c>
      <c r="E164" s="303"/>
      <c r="F164" s="302">
        <v>4.8390464670556472</v>
      </c>
      <c r="G164" s="302">
        <v>4.4599153225203336</v>
      </c>
      <c r="H164" s="302">
        <f t="shared" si="50"/>
        <v>9.29896178957598</v>
      </c>
      <c r="I164" s="303"/>
      <c r="J164" s="302">
        <v>5.4973793317598467</v>
      </c>
      <c r="K164" s="302">
        <v>4.4949576665791655</v>
      </c>
      <c r="L164" s="302">
        <f t="shared" si="51"/>
        <v>9.9923369983390131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6.1833281183262772</v>
      </c>
      <c r="C165" s="302">
        <v>2.3014145122496799</v>
      </c>
      <c r="D165" s="302">
        <f t="shared" si="49"/>
        <v>8.4847426305759566</v>
      </c>
      <c r="E165" s="303"/>
      <c r="F165" s="302">
        <v>6.3837661626913862</v>
      </c>
      <c r="G165" s="302">
        <v>2.7597501801647928</v>
      </c>
      <c r="H165" s="302">
        <f t="shared" si="50"/>
        <v>9.143516342856179</v>
      </c>
      <c r="I165" s="303"/>
      <c r="J165" s="302">
        <v>5.3109205076502297</v>
      </c>
      <c r="K165" s="302">
        <v>3.1532571002611776</v>
      </c>
      <c r="L165" s="302">
        <f t="shared" si="51"/>
        <v>8.4641776079114077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1.0948859062049059</v>
      </c>
      <c r="C166" s="302">
        <v>5.8539744108623468</v>
      </c>
      <c r="D166" s="302">
        <f t="shared" si="49"/>
        <v>6.9488603170672523</v>
      </c>
      <c r="E166" s="303"/>
      <c r="F166" s="302">
        <v>1.0299227170079637</v>
      </c>
      <c r="G166" s="302">
        <v>5.2471982793985825</v>
      </c>
      <c r="H166" s="302">
        <f t="shared" si="50"/>
        <v>6.2771209964065466</v>
      </c>
      <c r="I166" s="303"/>
      <c r="J166" s="302">
        <v>1.1665835857875377</v>
      </c>
      <c r="K166" s="302">
        <v>5.1222384618659964</v>
      </c>
      <c r="L166" s="302">
        <f t="shared" si="51"/>
        <v>6.2888220476535341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0.77489929842280836</v>
      </c>
      <c r="C167" s="302">
        <v>0.16263492544882391</v>
      </c>
      <c r="D167" s="302">
        <f t="shared" si="49"/>
        <v>0.93753422387163221</v>
      </c>
      <c r="E167" s="303"/>
      <c r="F167" s="302">
        <v>0.81760344981327637</v>
      </c>
      <c r="G167" s="302">
        <v>0.18677747375676407</v>
      </c>
      <c r="H167" s="302">
        <f t="shared" si="50"/>
        <v>1.0043809235700405</v>
      </c>
      <c r="I167" s="303"/>
      <c r="J167" s="302">
        <v>1.0577173374400843</v>
      </c>
      <c r="K167" s="302">
        <v>0.23035791633002409</v>
      </c>
      <c r="L167" s="302">
        <f t="shared" si="51"/>
        <v>1.2880752537701083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15.610471106138563</v>
      </c>
      <c r="C168" s="302">
        <v>11.033438615045515</v>
      </c>
      <c r="D168" s="302">
        <f t="shared" si="49"/>
        <v>26.64390972118408</v>
      </c>
      <c r="E168" s="303"/>
      <c r="F168" s="302">
        <v>15.456993658403789</v>
      </c>
      <c r="G168" s="302">
        <v>11.70263229918735</v>
      </c>
      <c r="H168" s="302">
        <f t="shared" si="50"/>
        <v>27.159625957591139</v>
      </c>
      <c r="I168" s="303"/>
      <c r="J168" s="302">
        <v>13.096409641689672</v>
      </c>
      <c r="K168" s="302">
        <v>11.453157806276348</v>
      </c>
      <c r="L168" s="302">
        <f t="shared" si="51"/>
        <v>24.54956744796602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0.59432558251579559</v>
      </c>
      <c r="C169" s="302">
        <v>4.3729144155009783</v>
      </c>
      <c r="D169" s="302">
        <f t="shared" si="49"/>
        <v>4.9672399980167743</v>
      </c>
      <c r="E169" s="303"/>
      <c r="F169" s="302">
        <v>0.50995997307294771</v>
      </c>
      <c r="G169" s="302">
        <v>3.8575575772972863</v>
      </c>
      <c r="H169" s="302">
        <f t="shared" si="50"/>
        <v>4.3675175503702341</v>
      </c>
      <c r="I169" s="303"/>
      <c r="J169" s="302">
        <v>0.70613923821937097</v>
      </c>
      <c r="K169" s="302">
        <v>4.1949816232792507</v>
      </c>
      <c r="L169" s="302">
        <f t="shared" si="51"/>
        <v>4.9011208614986215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4.386030498296102</v>
      </c>
      <c r="C170" s="302">
        <v>4.8950310410957112</v>
      </c>
      <c r="D170" s="302">
        <f t="shared" si="49"/>
        <v>9.2810615393918141</v>
      </c>
      <c r="E170" s="303"/>
      <c r="F170" s="302">
        <v>3.8244825363049442</v>
      </c>
      <c r="G170" s="302">
        <v>4.157275768469626</v>
      </c>
      <c r="H170" s="302">
        <f t="shared" si="50"/>
        <v>7.9817583047745702</v>
      </c>
      <c r="I170" s="303"/>
      <c r="J170" s="302">
        <v>3.3037924294339547</v>
      </c>
      <c r="K170" s="302">
        <v>3.3062964769524781</v>
      </c>
      <c r="L170" s="302">
        <f t="shared" si="51"/>
        <v>6.6100889063864328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40.740541595755928</v>
      </c>
      <c r="C172" s="311">
        <f t="shared" ref="C172:D172" si="52">SUM(C162:C170)</f>
        <v>43.15245840424398</v>
      </c>
      <c r="D172" s="311">
        <f t="shared" si="52"/>
        <v>83.892999999999915</v>
      </c>
      <c r="E172" s="311"/>
      <c r="F172" s="311">
        <f t="shared" ref="F172:H172" si="53">SUM(F162:F170)</f>
        <v>43.835999150751029</v>
      </c>
      <c r="G172" s="311">
        <f t="shared" si="53"/>
        <v>45.251000849248918</v>
      </c>
      <c r="H172" s="311">
        <f t="shared" si="53"/>
        <v>89.086999999999961</v>
      </c>
      <c r="I172" s="311"/>
      <c r="J172" s="311">
        <f t="shared" ref="J172:L172" si="54">SUM(J162:J170)</f>
        <v>44.363157244322643</v>
      </c>
      <c r="K172" s="311">
        <f t="shared" si="54"/>
        <v>46.800842755677301</v>
      </c>
      <c r="L172" s="311">
        <f t="shared" si="54"/>
        <v>91.163999999999959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0.38491451879404248</v>
      </c>
      <c r="C179" s="302">
        <v>1.7679491343088363</v>
      </c>
      <c r="D179" s="302">
        <f>SUM(B179:C179)</f>
        <v>2.1528636531028789</v>
      </c>
      <c r="E179" s="303"/>
      <c r="F179" s="302">
        <v>0.49590560545782608</v>
      </c>
      <c r="G179" s="302">
        <v>1.7670897497435072</v>
      </c>
      <c r="H179" s="302">
        <f>SUM(F179:G179)</f>
        <v>2.2629953552013333</v>
      </c>
      <c r="I179" s="303"/>
      <c r="J179" s="302">
        <v>0.65604580914020205</v>
      </c>
      <c r="K179" s="302">
        <v>1.7787678634598538</v>
      </c>
      <c r="L179" s="302">
        <f>SUM(J179:K179)</f>
        <v>2.4348136726000558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0.327476498412203</v>
      </c>
      <c r="C180" s="302">
        <v>1.2541221818646699</v>
      </c>
      <c r="D180" s="302">
        <f t="shared" ref="D180:D187" si="55">SUM(B180:C180)</f>
        <v>1.5815986802768729</v>
      </c>
      <c r="E180" s="303"/>
      <c r="F180" s="302">
        <v>0.51256461194959591</v>
      </c>
      <c r="G180" s="302">
        <v>1.6361629356135854</v>
      </c>
      <c r="H180" s="302">
        <f t="shared" ref="H180:H187" si="56">SUM(F180:G180)</f>
        <v>2.1487275475631815</v>
      </c>
      <c r="I180" s="303"/>
      <c r="J180" s="302">
        <v>0.68174346077483206</v>
      </c>
      <c r="K180" s="302">
        <v>2.3127389337521116</v>
      </c>
      <c r="L180" s="302">
        <f t="shared" ref="L180:L187" si="57">SUM(J180:K180)</f>
        <v>2.9944823945269436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0.39131443380044717</v>
      </c>
      <c r="C181" s="302">
        <v>1.4254445912887577</v>
      </c>
      <c r="D181" s="302">
        <f t="shared" si="55"/>
        <v>1.8167590250892047</v>
      </c>
      <c r="E181" s="303"/>
      <c r="F181" s="302">
        <v>0.51250358838752175</v>
      </c>
      <c r="G181" s="302">
        <v>1.8551073907525262</v>
      </c>
      <c r="H181" s="302">
        <f t="shared" si="56"/>
        <v>2.3676109791400481</v>
      </c>
      <c r="I181" s="303"/>
      <c r="J181" s="302">
        <v>0.60279971842993652</v>
      </c>
      <c r="K181" s="302">
        <v>2.2830828810447685</v>
      </c>
      <c r="L181" s="302">
        <f t="shared" si="57"/>
        <v>2.885882599474705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1.3815712061750243</v>
      </c>
      <c r="C182" s="302">
        <v>1.0382056082615736</v>
      </c>
      <c r="D182" s="302">
        <f t="shared" si="55"/>
        <v>2.4197768144365979</v>
      </c>
      <c r="E182" s="303"/>
      <c r="F182" s="302">
        <v>1.5157172401007752</v>
      </c>
      <c r="G182" s="302">
        <v>1.1117142136711073</v>
      </c>
      <c r="H182" s="302">
        <f t="shared" si="56"/>
        <v>2.6274314537718828</v>
      </c>
      <c r="I182" s="303"/>
      <c r="J182" s="302">
        <v>1.3108959764582082</v>
      </c>
      <c r="K182" s="302">
        <v>1.0457893407997967</v>
      </c>
      <c r="L182" s="302">
        <f t="shared" si="57"/>
        <v>2.3566853172580049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4.7222284738388458E-2</v>
      </c>
      <c r="C183" s="302">
        <v>1.420142809399219</v>
      </c>
      <c r="D183" s="302">
        <f t="shared" si="55"/>
        <v>1.4673650941376075</v>
      </c>
      <c r="E183" s="303"/>
      <c r="F183" s="302">
        <v>5.3234618180377356E-2</v>
      </c>
      <c r="G183" s="302">
        <v>1.077520962969212</v>
      </c>
      <c r="H183" s="302">
        <f t="shared" si="56"/>
        <v>1.1307555811495893</v>
      </c>
      <c r="I183" s="303"/>
      <c r="J183" s="302">
        <v>0.15044857813125867</v>
      </c>
      <c r="K183" s="302">
        <v>1.1018157298492286</v>
      </c>
      <c r="L183" s="302">
        <f t="shared" si="57"/>
        <v>1.2522643079804872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1.3243430282743389</v>
      </c>
      <c r="C184" s="302">
        <v>0.88843780443076381</v>
      </c>
      <c r="D184" s="302">
        <f t="shared" si="55"/>
        <v>2.2127808327051026</v>
      </c>
      <c r="E184" s="303"/>
      <c r="F184" s="302">
        <v>1.1018578871880826</v>
      </c>
      <c r="G184" s="302">
        <v>1.0473814889272584</v>
      </c>
      <c r="H184" s="302">
        <f t="shared" si="56"/>
        <v>2.1492393761153412</v>
      </c>
      <c r="I184" s="303"/>
      <c r="J184" s="302">
        <v>1.1364298321174158</v>
      </c>
      <c r="K184" s="302">
        <v>1.4664912899671252</v>
      </c>
      <c r="L184" s="302">
        <f t="shared" si="57"/>
        <v>2.602921122084541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0.37463944982805797</v>
      </c>
      <c r="C185" s="302">
        <v>0.56692076334268748</v>
      </c>
      <c r="D185" s="302">
        <f t="shared" si="55"/>
        <v>0.94156021317074545</v>
      </c>
      <c r="E185" s="303"/>
      <c r="F185" s="302">
        <v>0.41112528474404608</v>
      </c>
      <c r="G185" s="302">
        <v>0.5752361366316604</v>
      </c>
      <c r="H185" s="302">
        <f t="shared" si="56"/>
        <v>0.98636142137570648</v>
      </c>
      <c r="I185" s="303"/>
      <c r="J185" s="302">
        <v>0.47985670177934225</v>
      </c>
      <c r="K185" s="302">
        <v>0.81168208504354511</v>
      </c>
      <c r="L185" s="302">
        <f t="shared" si="57"/>
        <v>1.2915387868228874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0.35053955631036693</v>
      </c>
      <c r="C186" s="302">
        <v>7.267136464875473</v>
      </c>
      <c r="D186" s="302">
        <f t="shared" si="55"/>
        <v>7.6176760211858401</v>
      </c>
      <c r="E186" s="303"/>
      <c r="F186" s="302">
        <v>0.30250033897855977</v>
      </c>
      <c r="G186" s="302">
        <v>5.3232581616640244</v>
      </c>
      <c r="H186" s="302">
        <f t="shared" si="56"/>
        <v>5.6257585006425845</v>
      </c>
      <c r="I186" s="303"/>
      <c r="J186" s="302">
        <v>0.57464191298355405</v>
      </c>
      <c r="K186" s="302">
        <v>5.0960345656391048</v>
      </c>
      <c r="L186" s="302">
        <f t="shared" si="57"/>
        <v>5.6706764786226591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0.89297581979680263</v>
      </c>
      <c r="C187" s="302">
        <v>3.3766438460983417</v>
      </c>
      <c r="D187" s="302">
        <f t="shared" si="55"/>
        <v>4.269619665895144</v>
      </c>
      <c r="E187" s="303"/>
      <c r="F187" s="302">
        <v>0.85361975407579027</v>
      </c>
      <c r="G187" s="302">
        <v>2.6275000309645233</v>
      </c>
      <c r="H187" s="302">
        <f t="shared" si="56"/>
        <v>3.4811197850403137</v>
      </c>
      <c r="I187" s="303"/>
      <c r="J187" s="302">
        <v>0.8498146866682359</v>
      </c>
      <c r="K187" s="302">
        <v>2.0109206339614585</v>
      </c>
      <c r="L187" s="302">
        <f t="shared" si="57"/>
        <v>2.8607353206296944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5.4749967961296715</v>
      </c>
      <c r="C189" s="311">
        <f t="shared" ref="C189:D189" si="58">SUM(C179:C187)</f>
        <v>19.005003203870324</v>
      </c>
      <c r="D189" s="311">
        <f t="shared" si="58"/>
        <v>24.479999999999997</v>
      </c>
      <c r="E189" s="311"/>
      <c r="F189" s="311">
        <f t="shared" ref="F189:H189" si="59">SUM(F179:F187)</f>
        <v>5.759028929062576</v>
      </c>
      <c r="G189" s="311">
        <f t="shared" si="59"/>
        <v>17.020971070937403</v>
      </c>
      <c r="H189" s="311">
        <f t="shared" si="59"/>
        <v>22.77999999999998</v>
      </c>
      <c r="I189" s="311"/>
      <c r="J189" s="311">
        <f t="shared" ref="J189:L189" si="60">SUM(J179:J187)</f>
        <v>6.4426766764829857</v>
      </c>
      <c r="K189" s="311">
        <f t="shared" si="60"/>
        <v>17.907323323516994</v>
      </c>
      <c r="L189" s="311">
        <f t="shared" si="60"/>
        <v>24.34999999999998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1.0868696891555509</v>
      </c>
      <c r="C196" s="302">
        <v>1.4404653039864395</v>
      </c>
      <c r="D196" s="302">
        <f>SUM(B196:C196)</f>
        <v>2.5273349931419906</v>
      </c>
      <c r="E196" s="303"/>
      <c r="F196" s="302">
        <v>1.3727362832351042</v>
      </c>
      <c r="G196" s="302">
        <v>1.631894225809392</v>
      </c>
      <c r="H196" s="302">
        <f>SUM(F196:G196)</f>
        <v>3.004630509044496</v>
      </c>
      <c r="I196" s="303"/>
      <c r="J196" s="302">
        <v>1.8069522759253842</v>
      </c>
      <c r="K196" s="302">
        <v>2.3318628149011986</v>
      </c>
      <c r="L196" s="302">
        <f>SUM(J196:K196)</f>
        <v>4.1388150908265828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0.40885049563771775</v>
      </c>
      <c r="C197" s="302">
        <v>0.32775919014058008</v>
      </c>
      <c r="D197" s="302">
        <f t="shared" ref="D197:D204" si="61">SUM(B197:C197)</f>
        <v>0.73660968577829777</v>
      </c>
      <c r="E197" s="303"/>
      <c r="F197" s="302">
        <v>0.64576369633284236</v>
      </c>
      <c r="G197" s="302">
        <v>0.4816101744111852</v>
      </c>
      <c r="H197" s="302">
        <f t="shared" ref="H197:H204" si="62">SUM(F197:G197)</f>
        <v>1.1273738707440275</v>
      </c>
      <c r="I197" s="303"/>
      <c r="J197" s="302">
        <v>0.84067605969512704</v>
      </c>
      <c r="K197" s="302">
        <v>0.61467111786596385</v>
      </c>
      <c r="L197" s="302">
        <f t="shared" ref="L197:L204" si="63">SUM(J197:K197)</f>
        <v>1.4553471775610909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0.57538215904340373</v>
      </c>
      <c r="C198" s="302">
        <v>0.31007407315045848</v>
      </c>
      <c r="D198" s="302">
        <f t="shared" si="61"/>
        <v>0.88545623219386216</v>
      </c>
      <c r="E198" s="303"/>
      <c r="F198" s="302">
        <v>0.8199732354357836</v>
      </c>
      <c r="G198" s="302">
        <v>0.42469601930820183</v>
      </c>
      <c r="H198" s="302">
        <f t="shared" si="62"/>
        <v>1.2446692547439855</v>
      </c>
      <c r="I198" s="303"/>
      <c r="J198" s="302">
        <v>1.0952915378084662</v>
      </c>
      <c r="K198" s="302">
        <v>0.46522499174544962</v>
      </c>
      <c r="L198" s="302">
        <f t="shared" si="63"/>
        <v>1.5605165295539158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0.99299610476822575</v>
      </c>
      <c r="C199" s="302">
        <v>0.28903412534753403</v>
      </c>
      <c r="D199" s="302">
        <f t="shared" si="61"/>
        <v>1.2820302301157598</v>
      </c>
      <c r="E199" s="303"/>
      <c r="F199" s="302">
        <v>1.142252226869567</v>
      </c>
      <c r="G199" s="302">
        <v>0.40427640707708634</v>
      </c>
      <c r="H199" s="302">
        <f t="shared" si="62"/>
        <v>1.5465286339466533</v>
      </c>
      <c r="I199" s="303"/>
      <c r="J199" s="302">
        <v>1.3675667932732745</v>
      </c>
      <c r="K199" s="302">
        <v>0.573999963547421</v>
      </c>
      <c r="L199" s="302">
        <f t="shared" si="63"/>
        <v>1.9415667568206953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1.2965241818924353</v>
      </c>
      <c r="C200" s="302">
        <v>4.1164124832986557</v>
      </c>
      <c r="D200" s="302">
        <f t="shared" si="61"/>
        <v>5.4129366651910908</v>
      </c>
      <c r="E200" s="303"/>
      <c r="F200" s="302">
        <v>1.3211087447997576</v>
      </c>
      <c r="G200" s="302">
        <v>3.3862413586352873</v>
      </c>
      <c r="H200" s="302">
        <f t="shared" si="62"/>
        <v>4.7073501034350453</v>
      </c>
      <c r="I200" s="303"/>
      <c r="J200" s="302">
        <v>1.1968808963087152</v>
      </c>
      <c r="K200" s="302">
        <v>3.5575205597617656</v>
      </c>
      <c r="L200" s="302">
        <f t="shared" si="63"/>
        <v>4.7544014560704806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1.0858500129078374</v>
      </c>
      <c r="C201" s="302">
        <v>0.2317661817104322</v>
      </c>
      <c r="D201" s="302">
        <f t="shared" si="61"/>
        <v>1.3176161946182696</v>
      </c>
      <c r="E201" s="303"/>
      <c r="F201" s="302">
        <v>1.1475890572358438</v>
      </c>
      <c r="G201" s="302">
        <v>0.31654497283893201</v>
      </c>
      <c r="H201" s="302">
        <f t="shared" si="62"/>
        <v>1.4641340300747758</v>
      </c>
      <c r="I201" s="303"/>
      <c r="J201" s="302">
        <v>1.4605352254422121</v>
      </c>
      <c r="K201" s="302">
        <v>0.37311305221754948</v>
      </c>
      <c r="L201" s="302">
        <f t="shared" si="63"/>
        <v>1.8336482776597616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0.87594227022316995</v>
      </c>
      <c r="C202" s="302">
        <v>0.85105720343929225</v>
      </c>
      <c r="D202" s="302">
        <f t="shared" si="61"/>
        <v>1.7269994736624623</v>
      </c>
      <c r="E202" s="303"/>
      <c r="F202" s="302">
        <v>0.98706589851472704</v>
      </c>
      <c r="G202" s="302">
        <v>1.0661641126043246</v>
      </c>
      <c r="H202" s="302">
        <f t="shared" si="62"/>
        <v>2.0532300111190516</v>
      </c>
      <c r="I202" s="303"/>
      <c r="J202" s="302">
        <v>1.2256859968287821</v>
      </c>
      <c r="K202" s="302">
        <v>1.2669255131405806</v>
      </c>
      <c r="L202" s="302">
        <f t="shared" si="63"/>
        <v>2.4926115099693629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9.1570688702987679E-2</v>
      </c>
      <c r="C203" s="302">
        <v>0.59611672470363475</v>
      </c>
      <c r="D203" s="302">
        <f t="shared" si="61"/>
        <v>0.68768741340662243</v>
      </c>
      <c r="E203" s="303"/>
      <c r="F203" s="302">
        <v>8.5520411785016612E-2</v>
      </c>
      <c r="G203" s="302">
        <v>0.74404291116737675</v>
      </c>
      <c r="H203" s="302">
        <f t="shared" si="62"/>
        <v>0.82956332295239332</v>
      </c>
      <c r="I203" s="303"/>
      <c r="J203" s="302">
        <v>0.25136686046338719</v>
      </c>
      <c r="K203" s="302">
        <v>1.0115755278838781</v>
      </c>
      <c r="L203" s="302">
        <f t="shared" si="63"/>
        <v>1.2629423883472652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9.2657210933411243</v>
      </c>
      <c r="C204" s="302">
        <v>6.0626080185505149</v>
      </c>
      <c r="D204" s="302">
        <f t="shared" si="61"/>
        <v>15.328329111891639</v>
      </c>
      <c r="E204" s="303"/>
      <c r="F204" s="302">
        <v>9.9864291274403527</v>
      </c>
      <c r="G204" s="302">
        <v>6.921091136499161</v>
      </c>
      <c r="H204" s="302">
        <f t="shared" si="62"/>
        <v>16.907520263939514</v>
      </c>
      <c r="I204" s="303"/>
      <c r="J204" s="302">
        <v>11.031189098553085</v>
      </c>
      <c r="K204" s="302">
        <v>7.7229617146377452</v>
      </c>
      <c r="L204" s="302">
        <f t="shared" si="63"/>
        <v>18.754150813190829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15.679706695672454</v>
      </c>
      <c r="C206" s="311">
        <f t="shared" ref="C206:D206" si="64">SUM(C196:C204)</f>
        <v>14.225293304327542</v>
      </c>
      <c r="D206" s="311">
        <f t="shared" si="64"/>
        <v>29.904999999999994</v>
      </c>
      <c r="E206" s="311"/>
      <c r="F206" s="311">
        <f t="shared" ref="F206:H206" si="65">SUM(F196:F204)</f>
        <v>17.508438681648993</v>
      </c>
      <c r="G206" s="311">
        <f t="shared" si="65"/>
        <v>15.376561318350946</v>
      </c>
      <c r="H206" s="311">
        <f t="shared" si="65"/>
        <v>32.884999999999941</v>
      </c>
      <c r="I206" s="311"/>
      <c r="J206" s="311">
        <f t="shared" ref="J206:L206" si="66">SUM(J196:J204)</f>
        <v>20.276144744298435</v>
      </c>
      <c r="K206" s="311">
        <f t="shared" si="66"/>
        <v>17.917855255701554</v>
      </c>
      <c r="L206" s="311">
        <f t="shared" si="66"/>
        <v>38.193999999999988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0.36156106089342332</v>
      </c>
      <c r="C213" s="302">
        <v>0.53243315848464767</v>
      </c>
      <c r="D213" s="302">
        <f>SUM(B213:C213)</f>
        <v>0.893994219378071</v>
      </c>
      <c r="E213" s="303"/>
      <c r="F213" s="302">
        <v>0.38057262632766725</v>
      </c>
      <c r="G213" s="302">
        <v>0.36681140747595359</v>
      </c>
      <c r="H213" s="302">
        <f>SUM(F213:G213)</f>
        <v>0.74738403380362084</v>
      </c>
      <c r="I213" s="303"/>
      <c r="J213" s="302">
        <v>0.43622354433252347</v>
      </c>
      <c r="K213" s="302">
        <v>0.36972597306690408</v>
      </c>
      <c r="L213" s="302">
        <f>SUM(J213:K213)</f>
        <v>0.80594951739942755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0.36673507967781505</v>
      </c>
      <c r="C214" s="302">
        <v>0.81207927178205175</v>
      </c>
      <c r="D214" s="302">
        <f t="shared" ref="D214:D221" si="67">SUM(B214:C214)</f>
        <v>1.1788143514598668</v>
      </c>
      <c r="E214" s="303"/>
      <c r="F214" s="302">
        <v>0.39438654605243245</v>
      </c>
      <c r="G214" s="302">
        <v>0.62531633495525152</v>
      </c>
      <c r="H214" s="302">
        <f t="shared" ref="H214:H221" si="68">SUM(F214:G214)</f>
        <v>1.019702881007684</v>
      </c>
      <c r="I214" s="303"/>
      <c r="J214" s="302">
        <v>0.38976432801056066</v>
      </c>
      <c r="K214" s="302">
        <v>0.64529875238687007</v>
      </c>
      <c r="L214" s="302">
        <f t="shared" ref="L214:L221" si="69">SUM(J214:K214)</f>
        <v>1.0350630803974308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0.57716000256010602</v>
      </c>
      <c r="C215" s="302">
        <v>0.72128717893959382</v>
      </c>
      <c r="D215" s="302">
        <f t="shared" si="67"/>
        <v>1.2984471814996998</v>
      </c>
      <c r="E215" s="303"/>
      <c r="F215" s="302">
        <v>0.72062344692551727</v>
      </c>
      <c r="G215" s="302">
        <v>0.50178635390517345</v>
      </c>
      <c r="H215" s="302">
        <f t="shared" si="68"/>
        <v>1.2224098008306907</v>
      </c>
      <c r="I215" s="303"/>
      <c r="J215" s="302">
        <v>0.69014474862668329</v>
      </c>
      <c r="K215" s="302">
        <v>0.45283931224067647</v>
      </c>
      <c r="L215" s="302">
        <f t="shared" si="69"/>
        <v>1.1429840608673598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0.34834481830331487</v>
      </c>
      <c r="C216" s="302">
        <v>8.4557042483259737E-2</v>
      </c>
      <c r="D216" s="302">
        <f t="shared" si="67"/>
        <v>0.43290186078657461</v>
      </c>
      <c r="E216" s="303"/>
      <c r="F216" s="302">
        <v>0.27624831064452726</v>
      </c>
      <c r="G216" s="302">
        <v>6.5332155950536722E-2</v>
      </c>
      <c r="H216" s="302">
        <f t="shared" si="68"/>
        <v>0.34158046659506397</v>
      </c>
      <c r="I216" s="303"/>
      <c r="J216" s="302">
        <v>0.16027507980658484</v>
      </c>
      <c r="K216" s="302">
        <v>5.0201933222191714E-2</v>
      </c>
      <c r="L216" s="302">
        <f t="shared" si="69"/>
        <v>0.21047701302877656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9.4933178477626834E-2</v>
      </c>
      <c r="C217" s="302">
        <v>0.28708247704765744</v>
      </c>
      <c r="D217" s="302">
        <f t="shared" si="67"/>
        <v>0.38201565552528427</v>
      </c>
      <c r="E217" s="303"/>
      <c r="F217" s="302">
        <v>9.2440094379890869E-2</v>
      </c>
      <c r="G217" s="302">
        <v>0.1489962445638896</v>
      </c>
      <c r="H217" s="302">
        <f t="shared" si="68"/>
        <v>0.24143633894378047</v>
      </c>
      <c r="I217" s="303"/>
      <c r="J217" s="302">
        <v>0.10646698424278403</v>
      </c>
      <c r="K217" s="302">
        <v>0.11439892722270059</v>
      </c>
      <c r="L217" s="302">
        <f t="shared" si="69"/>
        <v>0.22086591146548462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9.9008748903657989E-2</v>
      </c>
      <c r="C218" s="302">
        <v>5.4984539439082887E-2</v>
      </c>
      <c r="D218" s="302">
        <f t="shared" si="67"/>
        <v>0.15399328834274087</v>
      </c>
      <c r="E218" s="303"/>
      <c r="F218" s="302">
        <v>9.0947136836248138E-2</v>
      </c>
      <c r="G218" s="302">
        <v>4.9918429764575112E-2</v>
      </c>
      <c r="H218" s="302">
        <f t="shared" si="68"/>
        <v>0.14086556660082325</v>
      </c>
      <c r="I218" s="303"/>
      <c r="J218" s="302">
        <v>7.8853693773007355E-2</v>
      </c>
      <c r="K218" s="302">
        <v>5.5927691551100195E-2</v>
      </c>
      <c r="L218" s="302">
        <f t="shared" si="69"/>
        <v>0.13478138532410755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0.1482314854407919</v>
      </c>
      <c r="C219" s="302">
        <v>9.4050530895573109E-2</v>
      </c>
      <c r="D219" s="302">
        <f t="shared" si="67"/>
        <v>0.24228201633636501</v>
      </c>
      <c r="E219" s="303"/>
      <c r="F219" s="302">
        <v>0.11827617475631644</v>
      </c>
      <c r="G219" s="302">
        <v>6.3450058345280072E-2</v>
      </c>
      <c r="H219" s="302">
        <f t="shared" si="68"/>
        <v>0.18172623310159652</v>
      </c>
      <c r="I219" s="303"/>
      <c r="J219" s="302">
        <v>0.10788644240791354</v>
      </c>
      <c r="K219" s="302">
        <v>6.9581332250948466E-2</v>
      </c>
      <c r="L219" s="302">
        <f t="shared" si="69"/>
        <v>0.17746777465886199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2.0309116196928413E-2</v>
      </c>
      <c r="C220" s="302">
        <v>7.7112938487442564E-2</v>
      </c>
      <c r="D220" s="302">
        <f t="shared" si="67"/>
        <v>9.7422054684370984E-2</v>
      </c>
      <c r="E220" s="303"/>
      <c r="F220" s="302">
        <v>1.5502233745942295E-2</v>
      </c>
      <c r="G220" s="302">
        <v>4.7668338390965313E-2</v>
      </c>
      <c r="H220" s="302">
        <f t="shared" si="68"/>
        <v>6.3170572136907605E-2</v>
      </c>
      <c r="I220" s="303"/>
      <c r="J220" s="302">
        <v>9.821236277623626E-3</v>
      </c>
      <c r="K220" s="302">
        <v>4.9320610584114258E-2</v>
      </c>
      <c r="L220" s="302">
        <f t="shared" si="69"/>
        <v>5.9141846861737887E-2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0.14001556876823604</v>
      </c>
      <c r="C221" s="302">
        <v>0.22811380321878857</v>
      </c>
      <c r="D221" s="302">
        <f t="shared" si="67"/>
        <v>0.36812937198702461</v>
      </c>
      <c r="E221" s="303"/>
      <c r="F221" s="302">
        <v>0.12695629976145209</v>
      </c>
      <c r="G221" s="302">
        <v>0.15876780721838135</v>
      </c>
      <c r="H221" s="302">
        <f t="shared" si="68"/>
        <v>0.28572410697983341</v>
      </c>
      <c r="I221" s="303"/>
      <c r="J221" s="302">
        <v>8.9704935358822999E-2</v>
      </c>
      <c r="K221" s="302">
        <v>0.13756447463799348</v>
      </c>
      <c r="L221" s="302">
        <f t="shared" si="69"/>
        <v>0.2272694099968165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2.1562990592219005</v>
      </c>
      <c r="C223" s="311">
        <f t="shared" ref="C223:D223" si="70">SUM(C213:C221)</f>
        <v>2.8917009407780974</v>
      </c>
      <c r="D223" s="311">
        <f t="shared" si="70"/>
        <v>5.0479999999999983</v>
      </c>
      <c r="E223" s="311"/>
      <c r="F223" s="311">
        <f t="shared" ref="F223:H223" si="71">SUM(F213:F221)</f>
        <v>2.2159528694299939</v>
      </c>
      <c r="G223" s="311">
        <f t="shared" si="71"/>
        <v>2.0280471305700067</v>
      </c>
      <c r="H223" s="311">
        <f t="shared" si="71"/>
        <v>4.2440000000000007</v>
      </c>
      <c r="I223" s="311"/>
      <c r="J223" s="311">
        <f t="shared" ref="J223:L223" si="72">SUM(J213:J221)</f>
        <v>2.0691409928365037</v>
      </c>
      <c r="K223" s="311">
        <f t="shared" si="72"/>
        <v>1.9448590071634992</v>
      </c>
      <c r="L223" s="311">
        <f t="shared" si="72"/>
        <v>4.0140000000000038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2.7936539619244796</v>
      </c>
      <c r="C230" s="302">
        <v>9.2892114123386342</v>
      </c>
      <c r="D230" s="302">
        <f>SUM(B230:C230)</f>
        <v>12.082865374263115</v>
      </c>
      <c r="E230" s="303"/>
      <c r="F230" s="302">
        <v>3.4043301013789753</v>
      </c>
      <c r="G230" s="302">
        <v>9.2862391609186972</v>
      </c>
      <c r="H230" s="302">
        <f>SUM(F230:G230)</f>
        <v>12.690569262297672</v>
      </c>
      <c r="I230" s="303"/>
      <c r="J230" s="302">
        <v>4.4523917607635335</v>
      </c>
      <c r="K230" s="302">
        <v>10.410972216865314</v>
      </c>
      <c r="L230" s="302">
        <f>SUM(J230:K230)</f>
        <v>14.863363977628847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5.4895829760114738</v>
      </c>
      <c r="C231" s="302">
        <v>24.639807030154575</v>
      </c>
      <c r="D231" s="302">
        <f t="shared" ref="D231:D238" si="73">SUM(B231:C231)</f>
        <v>30.129390006166048</v>
      </c>
      <c r="E231" s="303"/>
      <c r="F231" s="302">
        <v>7.4211769493795403</v>
      </c>
      <c r="G231" s="302">
        <v>26.194192191309085</v>
      </c>
      <c r="H231" s="302">
        <f t="shared" ref="H231:H238" si="74">SUM(F231:G231)</f>
        <v>33.615369140688628</v>
      </c>
      <c r="I231" s="303"/>
      <c r="J231" s="302">
        <v>10.21502031970347</v>
      </c>
      <c r="K231" s="302">
        <v>32.104693256687284</v>
      </c>
      <c r="L231" s="302">
        <f t="shared" ref="L231:L238" si="75">SUM(J231:K231)</f>
        <v>42.319713576390754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3.6275328323616813</v>
      </c>
      <c r="C232" s="302">
        <v>8.0880268460185913</v>
      </c>
      <c r="D232" s="302">
        <f t="shared" si="73"/>
        <v>11.715559678380274</v>
      </c>
      <c r="E232" s="303"/>
      <c r="F232" s="302">
        <v>4.3893436921608391</v>
      </c>
      <c r="G232" s="302">
        <v>8.1841113557328367</v>
      </c>
      <c r="H232" s="302">
        <f t="shared" si="74"/>
        <v>12.573455047893676</v>
      </c>
      <c r="I232" s="303"/>
      <c r="J232" s="302">
        <v>5.2697012166503692</v>
      </c>
      <c r="K232" s="302">
        <v>8.9530973497789432</v>
      </c>
      <c r="L232" s="302">
        <f t="shared" si="75"/>
        <v>14.222798566429312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3.0554695508828233</v>
      </c>
      <c r="C233" s="302">
        <v>1.3894507972807413</v>
      </c>
      <c r="D233" s="302">
        <f t="shared" si="73"/>
        <v>4.4449203481635644</v>
      </c>
      <c r="E233" s="303"/>
      <c r="F233" s="302">
        <v>2.8829397136954951</v>
      </c>
      <c r="G233" s="302">
        <v>1.3452469662542321</v>
      </c>
      <c r="H233" s="302">
        <f t="shared" si="74"/>
        <v>4.2281866799497276</v>
      </c>
      <c r="I233" s="303"/>
      <c r="J233" s="302">
        <v>2.3126936644975551</v>
      </c>
      <c r="K233" s="302">
        <v>1.380854052642652</v>
      </c>
      <c r="L233" s="302">
        <f t="shared" si="75"/>
        <v>3.6935477171402074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0.27738711505145791</v>
      </c>
      <c r="C234" s="302">
        <v>4.7064617903410673</v>
      </c>
      <c r="D234" s="302">
        <f t="shared" si="73"/>
        <v>4.9838489053925255</v>
      </c>
      <c r="E234" s="303"/>
      <c r="F234" s="302">
        <v>0.32306136799805452</v>
      </c>
      <c r="G234" s="302">
        <v>3.2544930414560893</v>
      </c>
      <c r="H234" s="302">
        <f t="shared" si="74"/>
        <v>3.5775544094541436</v>
      </c>
      <c r="I234" s="303"/>
      <c r="J234" s="302">
        <v>0.50444124173427762</v>
      </c>
      <c r="K234" s="302">
        <v>3.2724391247331499</v>
      </c>
      <c r="L234" s="302">
        <f t="shared" si="75"/>
        <v>3.7768803664674273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0.65000853573911443</v>
      </c>
      <c r="C235" s="302">
        <v>0.7604661706613397</v>
      </c>
      <c r="D235" s="302">
        <f t="shared" si="73"/>
        <v>1.4104747064004541</v>
      </c>
      <c r="E235" s="303"/>
      <c r="F235" s="302">
        <v>0.6181596936259941</v>
      </c>
      <c r="G235" s="302">
        <v>0.66602209592747508</v>
      </c>
      <c r="H235" s="302">
        <f t="shared" si="74"/>
        <v>1.2841817895534691</v>
      </c>
      <c r="I235" s="303"/>
      <c r="J235" s="302">
        <v>0.76776149117425985</v>
      </c>
      <c r="K235" s="302">
        <v>1.0759391225843145</v>
      </c>
      <c r="L235" s="302">
        <f t="shared" si="75"/>
        <v>1.8437006137585743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1.5036718473665105</v>
      </c>
      <c r="C236" s="302">
        <v>1.3579605532514407</v>
      </c>
      <c r="D236" s="302">
        <f t="shared" si="73"/>
        <v>2.8616324006179514</v>
      </c>
      <c r="E236" s="303"/>
      <c r="F236" s="302">
        <v>1.2022191781308269</v>
      </c>
      <c r="G236" s="302">
        <v>1.0346215580617955</v>
      </c>
      <c r="H236" s="302">
        <f t="shared" si="74"/>
        <v>2.2368407361926224</v>
      </c>
      <c r="I236" s="303"/>
      <c r="J236" s="302">
        <v>1.449798012270145</v>
      </c>
      <c r="K236" s="302">
        <v>1.5144423532225828</v>
      </c>
      <c r="L236" s="302">
        <f t="shared" si="75"/>
        <v>2.9642403654927278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0.15985869425941929</v>
      </c>
      <c r="C237" s="302">
        <v>0.54902465940009071</v>
      </c>
      <c r="D237" s="302">
        <f t="shared" si="73"/>
        <v>0.70888335365951005</v>
      </c>
      <c r="E237" s="303"/>
      <c r="F237" s="302">
        <v>0.13020630342098236</v>
      </c>
      <c r="G237" s="302">
        <v>0.49751349581093202</v>
      </c>
      <c r="H237" s="302">
        <f t="shared" si="74"/>
        <v>0.62771979923191434</v>
      </c>
      <c r="I237" s="303"/>
      <c r="J237" s="302">
        <v>0.19460709587405237</v>
      </c>
      <c r="K237" s="302">
        <v>0.67837158917636753</v>
      </c>
      <c r="L237" s="302">
        <f t="shared" si="75"/>
        <v>0.87297868505041987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0.34041304054001381</v>
      </c>
      <c r="C238" s="302">
        <v>0.64801218641653235</v>
      </c>
      <c r="D238" s="302">
        <f t="shared" si="73"/>
        <v>0.98842522695654611</v>
      </c>
      <c r="E238" s="303"/>
      <c r="F238" s="302">
        <v>0.24723114287519526</v>
      </c>
      <c r="G238" s="302">
        <v>0.41089199186297559</v>
      </c>
      <c r="H238" s="302">
        <f t="shared" si="74"/>
        <v>0.65812313473817086</v>
      </c>
      <c r="I238" s="303"/>
      <c r="J238" s="302">
        <v>0.28647769549709473</v>
      </c>
      <c r="K238" s="302">
        <v>0.40729843614480549</v>
      </c>
      <c r="L238" s="302">
        <f t="shared" si="75"/>
        <v>0.69377613164190022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17.897578554136974</v>
      </c>
      <c r="C240" s="311">
        <f t="shared" ref="C240:D240" si="76">SUM(C230:C238)</f>
        <v>51.428421445863009</v>
      </c>
      <c r="D240" s="311">
        <f t="shared" si="76"/>
        <v>69.325999999999993</v>
      </c>
      <c r="E240" s="311"/>
      <c r="F240" s="311">
        <f t="shared" ref="F240:H240" si="77">SUM(F230:F238)</f>
        <v>20.618668142665904</v>
      </c>
      <c r="G240" s="311">
        <f t="shared" si="77"/>
        <v>50.873331857334115</v>
      </c>
      <c r="H240" s="311">
        <f t="shared" si="77"/>
        <v>71.492000000000019</v>
      </c>
      <c r="I240" s="311"/>
      <c r="J240" s="311">
        <f t="shared" ref="J240:L240" si="78">SUM(J230:J238)</f>
        <v>25.452892498164751</v>
      </c>
      <c r="K240" s="311">
        <f t="shared" si="78"/>
        <v>59.798107501835418</v>
      </c>
      <c r="L240" s="311">
        <f t="shared" si="78"/>
        <v>85.251000000000161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0.58291509978395972</v>
      </c>
      <c r="C247" s="302">
        <v>1.3116703497099065</v>
      </c>
      <c r="D247" s="302">
        <f>SUM(B247:C247)</f>
        <v>1.8945854494938663</v>
      </c>
      <c r="E247" s="303"/>
      <c r="F247" s="302">
        <v>0.67341587280952342</v>
      </c>
      <c r="G247" s="302">
        <v>1.415851896753215</v>
      </c>
      <c r="H247" s="302">
        <f>SUM(F247:G247)</f>
        <v>2.0892677695627384</v>
      </c>
      <c r="I247" s="303"/>
      <c r="J247" s="302">
        <v>0.66769693946678321</v>
      </c>
      <c r="K247" s="302">
        <v>1.2028278833355044</v>
      </c>
      <c r="L247" s="302">
        <f>SUM(J247:K247)</f>
        <v>1.8705248228022877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0.78082084982358846</v>
      </c>
      <c r="C248" s="302">
        <v>1.4114424038476432</v>
      </c>
      <c r="D248" s="302">
        <f t="shared" ref="D248:D255" si="79">SUM(B248:C248)</f>
        <v>2.1922632536712316</v>
      </c>
      <c r="E248" s="303"/>
      <c r="F248" s="302">
        <v>1.0113587641594584</v>
      </c>
      <c r="G248" s="302">
        <v>1.6521345413731967</v>
      </c>
      <c r="H248" s="302">
        <f t="shared" ref="H248:H255" si="80">SUM(F248:G248)</f>
        <v>2.6634933055326551</v>
      </c>
      <c r="I248" s="303"/>
      <c r="J248" s="302">
        <v>1.0848230312145384</v>
      </c>
      <c r="K248" s="302">
        <v>1.6856900238889183</v>
      </c>
      <c r="L248" s="302">
        <f t="shared" ref="L248:L255" si="81">SUM(J248:K248)</f>
        <v>2.7705130551034567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1.0777544247248703</v>
      </c>
      <c r="C249" s="302">
        <v>1.4928231274369965</v>
      </c>
      <c r="D249" s="302">
        <f t="shared" si="79"/>
        <v>2.5705775521618666</v>
      </c>
      <c r="E249" s="303"/>
      <c r="F249" s="302">
        <v>1.1379553388028829</v>
      </c>
      <c r="G249" s="302">
        <v>1.5963679206925832</v>
      </c>
      <c r="H249" s="302">
        <f t="shared" si="80"/>
        <v>2.7343232594954658</v>
      </c>
      <c r="I249" s="303"/>
      <c r="J249" s="302">
        <v>1.0331160440017366</v>
      </c>
      <c r="K249" s="302">
        <v>1.2363408507491018</v>
      </c>
      <c r="L249" s="302">
        <f t="shared" si="81"/>
        <v>2.2694568947508387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2.0430786236789773</v>
      </c>
      <c r="C250" s="302">
        <v>0.75199556679613455</v>
      </c>
      <c r="D250" s="302">
        <f t="shared" si="79"/>
        <v>2.7950741904751117</v>
      </c>
      <c r="E250" s="303"/>
      <c r="F250" s="302">
        <v>1.7244899545678161</v>
      </c>
      <c r="G250" s="302">
        <v>0.708143538716001</v>
      </c>
      <c r="H250" s="302">
        <f t="shared" si="80"/>
        <v>2.432633493283817</v>
      </c>
      <c r="I250" s="303"/>
      <c r="J250" s="302">
        <v>1.0440642382968592</v>
      </c>
      <c r="K250" s="302">
        <v>0.53833278712956867</v>
      </c>
      <c r="L250" s="302">
        <f t="shared" si="81"/>
        <v>1.5823970254264279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3.4090137737700421E-2</v>
      </c>
      <c r="C251" s="302">
        <v>0.18832556707322959</v>
      </c>
      <c r="D251" s="302">
        <f t="shared" si="79"/>
        <v>0.22241570481093001</v>
      </c>
      <c r="E251" s="303"/>
      <c r="F251" s="302">
        <v>2.8843773778927308E-2</v>
      </c>
      <c r="G251" s="302">
        <v>0.14289350584638597</v>
      </c>
      <c r="H251" s="302">
        <f t="shared" si="80"/>
        <v>0.17173727962531327</v>
      </c>
      <c r="I251" s="303"/>
      <c r="J251" s="302">
        <v>4.2084005344399655E-2</v>
      </c>
      <c r="K251" s="302">
        <v>0.12075100662120496</v>
      </c>
      <c r="L251" s="302">
        <f t="shared" si="81"/>
        <v>0.16283501196560463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8.0662555915231929E-2</v>
      </c>
      <c r="C252" s="302">
        <v>5.1081104235172259E-2</v>
      </c>
      <c r="D252" s="302">
        <f t="shared" si="79"/>
        <v>0.13174366015040417</v>
      </c>
      <c r="E252" s="303"/>
      <c r="F252" s="302">
        <v>6.0520465206723009E-2</v>
      </c>
      <c r="G252" s="302">
        <v>4.3796365948694981E-2</v>
      </c>
      <c r="H252" s="302">
        <f t="shared" si="80"/>
        <v>0.10431683115541798</v>
      </c>
      <c r="I252" s="303"/>
      <c r="J252" s="302">
        <v>5.8694014786106329E-2</v>
      </c>
      <c r="K252" s="302">
        <v>5.2445355705657677E-2</v>
      </c>
      <c r="L252" s="302">
        <f t="shared" si="81"/>
        <v>0.11113937049176401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0.58671913620481009</v>
      </c>
      <c r="C253" s="302">
        <v>0.26300643896197334</v>
      </c>
      <c r="D253" s="302">
        <f t="shared" si="79"/>
        <v>0.84972557516678338</v>
      </c>
      <c r="E253" s="303"/>
      <c r="F253" s="302">
        <v>0.4555038570463622</v>
      </c>
      <c r="G253" s="302">
        <v>0.2209470378526518</v>
      </c>
      <c r="H253" s="302">
        <f t="shared" si="80"/>
        <v>0.676450894899014</v>
      </c>
      <c r="I253" s="303"/>
      <c r="J253" s="302">
        <v>0.41744407798028482</v>
      </c>
      <c r="K253" s="302">
        <v>0.227125076603788</v>
      </c>
      <c r="L253" s="302">
        <f t="shared" si="81"/>
        <v>0.64456915458407282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2.3286664487456761E-2</v>
      </c>
      <c r="C254" s="302">
        <v>5.2062390543483821E-2</v>
      </c>
      <c r="D254" s="302">
        <f t="shared" si="79"/>
        <v>7.5349055030940582E-2</v>
      </c>
      <c r="E254" s="303"/>
      <c r="F254" s="302">
        <v>1.6426790080103681E-2</v>
      </c>
      <c r="G254" s="302">
        <v>6.5560293234590603E-2</v>
      </c>
      <c r="H254" s="302">
        <f t="shared" si="80"/>
        <v>8.1987083314694287E-2</v>
      </c>
      <c r="I254" s="303"/>
      <c r="J254" s="302">
        <v>2.2723711237452114E-2</v>
      </c>
      <c r="K254" s="302">
        <v>8.0630652768390154E-2</v>
      </c>
      <c r="L254" s="302">
        <f t="shared" si="81"/>
        <v>0.10335436400584228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7.7354424052039739E-2</v>
      </c>
      <c r="C255" s="302">
        <v>7.9911134986834775E-2</v>
      </c>
      <c r="D255" s="302">
        <f t="shared" si="79"/>
        <v>0.15726555903887451</v>
      </c>
      <c r="E255" s="303"/>
      <c r="F255" s="302">
        <v>4.9787941406057003E-2</v>
      </c>
      <c r="G255" s="302">
        <v>6.5002141724848764E-2</v>
      </c>
      <c r="H255" s="302">
        <f t="shared" si="80"/>
        <v>0.11479008313090577</v>
      </c>
      <c r="I255" s="303"/>
      <c r="J255" s="302">
        <v>4.1849396250703608E-2</v>
      </c>
      <c r="K255" s="302">
        <v>5.9360904619005568E-2</v>
      </c>
      <c r="L255" s="302">
        <f t="shared" si="81"/>
        <v>0.10121030086970917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5.2866819164086349</v>
      </c>
      <c r="C257" s="311">
        <f t="shared" ref="C257:D257" si="82">SUM(C247:C255)</f>
        <v>5.602318083591376</v>
      </c>
      <c r="D257" s="311">
        <f t="shared" si="82"/>
        <v>10.889000000000008</v>
      </c>
      <c r="E257" s="311"/>
      <c r="F257" s="311">
        <f t="shared" ref="F257:H257" si="83">SUM(F247:F255)</f>
        <v>5.1583027578578546</v>
      </c>
      <c r="G257" s="311">
        <f t="shared" si="83"/>
        <v>5.9106972421421684</v>
      </c>
      <c r="H257" s="311">
        <f t="shared" si="83"/>
        <v>11.06900000000002</v>
      </c>
      <c r="I257" s="311"/>
      <c r="J257" s="311">
        <f t="shared" ref="J257:L257" si="84">SUM(J247:J255)</f>
        <v>4.4124954585788636</v>
      </c>
      <c r="K257" s="311">
        <f t="shared" si="84"/>
        <v>5.2035045414211387</v>
      </c>
      <c r="L257" s="311">
        <f t="shared" si="84"/>
        <v>9.6160000000000032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0.68481585132858391</v>
      </c>
      <c r="C264" s="302">
        <v>1.2750380769731386</v>
      </c>
      <c r="D264" s="302">
        <f>SUM(B264:C264)</f>
        <v>1.9598539283017224</v>
      </c>
      <c r="E264" s="303"/>
      <c r="F264" s="302">
        <v>0.90265871853503299</v>
      </c>
      <c r="G264" s="302">
        <v>1.2374873324120872</v>
      </c>
      <c r="H264" s="302">
        <f>SUM(F264:G264)</f>
        <v>2.14014605094712</v>
      </c>
      <c r="I264" s="303"/>
      <c r="J264" s="302">
        <v>1.1155073492860734</v>
      </c>
      <c r="K264" s="302">
        <v>1.4804071748340697</v>
      </c>
      <c r="L264" s="302">
        <f>SUM(J264:K264)</f>
        <v>2.5959145241201433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0.59111259611131128</v>
      </c>
      <c r="C265" s="302">
        <v>0.82749591794242827</v>
      </c>
      <c r="D265" s="302">
        <f t="shared" ref="D265:D272" si="85">SUM(B265:C265)</f>
        <v>1.4186085140537394</v>
      </c>
      <c r="E265" s="303"/>
      <c r="F265" s="302">
        <v>0.80850793607135341</v>
      </c>
      <c r="G265" s="302">
        <v>0.93704003056183294</v>
      </c>
      <c r="H265" s="302">
        <f t="shared" ref="H265:H272" si="86">SUM(F265:G265)</f>
        <v>1.7455479666331863</v>
      </c>
      <c r="I265" s="303"/>
      <c r="J265" s="302">
        <v>1.0077659286424661</v>
      </c>
      <c r="K265" s="302">
        <v>1.124488611748133</v>
      </c>
      <c r="L265" s="302">
        <f t="shared" ref="L265:L272" si="87">SUM(J265:K265)</f>
        <v>2.132254540390599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0.66155754648624399</v>
      </c>
      <c r="C266" s="302">
        <v>0.72598040273865305</v>
      </c>
      <c r="D266" s="302">
        <f t="shared" si="85"/>
        <v>1.3875379492248969</v>
      </c>
      <c r="E266" s="303"/>
      <c r="F266" s="302">
        <v>0.831640675907375</v>
      </c>
      <c r="G266" s="302">
        <v>0.73597079514092112</v>
      </c>
      <c r="H266" s="302">
        <f t="shared" si="86"/>
        <v>1.5676114710482962</v>
      </c>
      <c r="I266" s="303"/>
      <c r="J266" s="302">
        <v>1.0073112632215859</v>
      </c>
      <c r="K266" s="302">
        <v>0.69077690757058618</v>
      </c>
      <c r="L266" s="302">
        <f t="shared" si="87"/>
        <v>1.6980881707921722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1.4133604046987496</v>
      </c>
      <c r="C267" s="302">
        <v>0.21985368646857734</v>
      </c>
      <c r="D267" s="302">
        <f t="shared" si="85"/>
        <v>1.633214091167327</v>
      </c>
      <c r="E267" s="303"/>
      <c r="F267" s="302">
        <v>1.6097000776119934</v>
      </c>
      <c r="G267" s="302">
        <v>0.207440730245053</v>
      </c>
      <c r="H267" s="302">
        <f t="shared" si="86"/>
        <v>1.8171408078570463</v>
      </c>
      <c r="I267" s="303"/>
      <c r="J267" s="302">
        <v>1.372328611284809</v>
      </c>
      <c r="K267" s="302">
        <v>0.23822177222905863</v>
      </c>
      <c r="L267" s="302">
        <f t="shared" si="87"/>
        <v>1.6105503835138677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0.10876145985345864</v>
      </c>
      <c r="C268" s="302">
        <v>0.55284166112950284</v>
      </c>
      <c r="D268" s="302">
        <f t="shared" si="85"/>
        <v>0.66160312098296148</v>
      </c>
      <c r="E268" s="303"/>
      <c r="F268" s="302">
        <v>0.15105788209699089</v>
      </c>
      <c r="G268" s="302">
        <v>0.33305662466453928</v>
      </c>
      <c r="H268" s="302">
        <f t="shared" si="86"/>
        <v>0.48411450676153017</v>
      </c>
      <c r="I268" s="303"/>
      <c r="J268" s="302">
        <v>0.2948109254648662</v>
      </c>
      <c r="K268" s="302">
        <v>0.37068380617854846</v>
      </c>
      <c r="L268" s="302">
        <f t="shared" si="87"/>
        <v>0.66549473164341466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0.179092662053975</v>
      </c>
      <c r="C269" s="302">
        <v>0.11049421400757262</v>
      </c>
      <c r="D269" s="302">
        <f t="shared" si="85"/>
        <v>0.28958687606154765</v>
      </c>
      <c r="E269" s="303"/>
      <c r="F269" s="302">
        <v>0.18897087000493587</v>
      </c>
      <c r="G269" s="302">
        <v>9.2086454546417645E-2</v>
      </c>
      <c r="H269" s="302">
        <f t="shared" si="86"/>
        <v>0.28105732455135352</v>
      </c>
      <c r="I269" s="303"/>
      <c r="J269" s="302">
        <v>0.24697528031356572</v>
      </c>
      <c r="K269" s="302">
        <v>0.10404564863763002</v>
      </c>
      <c r="L269" s="302">
        <f t="shared" si="87"/>
        <v>0.35102092895119574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0.64411962124227706</v>
      </c>
      <c r="C270" s="302">
        <v>0.30003023370521648</v>
      </c>
      <c r="D270" s="302">
        <f t="shared" si="85"/>
        <v>0.94414985494749359</v>
      </c>
      <c r="E270" s="303"/>
      <c r="F270" s="302">
        <v>0.63697518388740682</v>
      </c>
      <c r="G270" s="302">
        <v>0.23305513961976179</v>
      </c>
      <c r="H270" s="302">
        <f t="shared" si="86"/>
        <v>0.87003032350716858</v>
      </c>
      <c r="I270" s="303"/>
      <c r="J270" s="302">
        <v>0.6949690377982578</v>
      </c>
      <c r="K270" s="302">
        <v>0.24940350390571142</v>
      </c>
      <c r="L270" s="302">
        <f t="shared" si="87"/>
        <v>0.94437254170396923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2.4122727103083847E-2</v>
      </c>
      <c r="C271" s="302">
        <v>7.7771946154960109E-2</v>
      </c>
      <c r="D271" s="302">
        <f t="shared" si="85"/>
        <v>0.10189467325804395</v>
      </c>
      <c r="E271" s="303"/>
      <c r="F271" s="302">
        <v>2.1444979470380744E-2</v>
      </c>
      <c r="G271" s="302">
        <v>5.847964486991529E-2</v>
      </c>
      <c r="H271" s="302">
        <f t="shared" si="86"/>
        <v>7.9924624340296041E-2</v>
      </c>
      <c r="I271" s="303"/>
      <c r="J271" s="302">
        <v>4.7108381275086736E-2</v>
      </c>
      <c r="K271" s="302">
        <v>5.0108540127636263E-2</v>
      </c>
      <c r="L271" s="302">
        <f t="shared" si="87"/>
        <v>9.7216921402723006E-2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0.2290422231047313</v>
      </c>
      <c r="C272" s="302">
        <v>0.13850876889754085</v>
      </c>
      <c r="D272" s="302">
        <f t="shared" si="85"/>
        <v>0.36755099200227215</v>
      </c>
      <c r="E272" s="303"/>
      <c r="F272" s="302">
        <v>0.23362679451677698</v>
      </c>
      <c r="G272" s="302">
        <v>9.0800129837223589E-2</v>
      </c>
      <c r="H272" s="302">
        <f t="shared" si="86"/>
        <v>0.32442692435400056</v>
      </c>
      <c r="I272" s="303"/>
      <c r="J272" s="302">
        <v>0.19189372430703791</v>
      </c>
      <c r="K272" s="302">
        <v>9.0193533174867016E-2</v>
      </c>
      <c r="L272" s="302">
        <f t="shared" si="87"/>
        <v>0.28208725748190494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4.5359850919824147</v>
      </c>
      <c r="C274" s="311">
        <f t="shared" ref="C274:D274" si="88">SUM(C264:C272)</f>
        <v>4.2280149080175899</v>
      </c>
      <c r="D274" s="311">
        <f t="shared" si="88"/>
        <v>8.7640000000000065</v>
      </c>
      <c r="E274" s="311"/>
      <c r="F274" s="311">
        <f t="shared" ref="F274:H274" si="89">SUM(F264:F272)</f>
        <v>5.3845831181022472</v>
      </c>
      <c r="G274" s="311">
        <f t="shared" si="89"/>
        <v>3.9254168818977515</v>
      </c>
      <c r="H274" s="311">
        <f t="shared" si="89"/>
        <v>9.31</v>
      </c>
      <c r="I274" s="311"/>
      <c r="J274" s="311">
        <f t="shared" ref="J274:L274" si="90">SUM(J264:J272)</f>
        <v>5.9786705015937498</v>
      </c>
      <c r="K274" s="311">
        <f t="shared" si="90"/>
        <v>4.3983294984062411</v>
      </c>
      <c r="L274" s="311">
        <f t="shared" si="90"/>
        <v>10.376999999999988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3.4532826589741776</v>
      </c>
      <c r="C281" s="302">
        <v>5.9787512278809638</v>
      </c>
      <c r="D281" s="302">
        <f>SUM(B281:C281)</f>
        <v>9.432033886855141</v>
      </c>
      <c r="E281" s="303"/>
      <c r="F281" s="302">
        <v>3.6939516921497888</v>
      </c>
      <c r="G281" s="302">
        <v>6.1944572221554672</v>
      </c>
      <c r="H281" s="302">
        <f>SUM(F281:G281)</f>
        <v>9.8884089143052556</v>
      </c>
      <c r="I281" s="303"/>
      <c r="J281" s="302">
        <v>4.6169413087080935</v>
      </c>
      <c r="K281" s="302">
        <v>6.7448766036022194</v>
      </c>
      <c r="L281" s="302">
        <f>SUM(J281:K281)</f>
        <v>11.361817912310313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8.0622907739761036</v>
      </c>
      <c r="C282" s="302">
        <v>16.271261210172259</v>
      </c>
      <c r="D282" s="302">
        <f t="shared" ref="D282:D289" si="91">SUM(B282:C282)</f>
        <v>24.333551984148365</v>
      </c>
      <c r="E282" s="303"/>
      <c r="F282" s="302">
        <v>9.7054343599237676</v>
      </c>
      <c r="G282" s="302">
        <v>17.524413038878368</v>
      </c>
      <c r="H282" s="302">
        <f t="shared" ref="H282:H289" si="92">SUM(F282:G282)</f>
        <v>27.229847398802136</v>
      </c>
      <c r="I282" s="303"/>
      <c r="J282" s="302">
        <v>13.202233592215537</v>
      </c>
      <c r="K282" s="302">
        <v>20.578791902399818</v>
      </c>
      <c r="L282" s="302">
        <f t="shared" ref="L282:L289" si="93">SUM(J282:K282)</f>
        <v>33.781025494615356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5.6104799447651477</v>
      </c>
      <c r="C283" s="302">
        <v>6.2743778763188471</v>
      </c>
      <c r="D283" s="302">
        <f t="shared" si="91"/>
        <v>11.884857821083994</v>
      </c>
      <c r="E283" s="303"/>
      <c r="F283" s="302">
        <v>5.6053095826479211</v>
      </c>
      <c r="G283" s="302">
        <v>6.6825200250105024</v>
      </c>
      <c r="H283" s="302">
        <f t="shared" si="92"/>
        <v>12.287829607658423</v>
      </c>
      <c r="I283" s="303"/>
      <c r="J283" s="302">
        <v>6.8376427569375045</v>
      </c>
      <c r="K283" s="302">
        <v>6.4655557894274551</v>
      </c>
      <c r="L283" s="302">
        <f t="shared" si="93"/>
        <v>13.30319854636496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8.9660854440344568</v>
      </c>
      <c r="C284" s="302">
        <v>1.8087601514209963</v>
      </c>
      <c r="D284" s="302">
        <f t="shared" si="91"/>
        <v>10.774845595455453</v>
      </c>
      <c r="E284" s="303"/>
      <c r="F284" s="302">
        <v>6.7793523867017917</v>
      </c>
      <c r="G284" s="302">
        <v>1.8671746559539089</v>
      </c>
      <c r="H284" s="302">
        <f t="shared" si="92"/>
        <v>8.6465270426557002</v>
      </c>
      <c r="I284" s="303"/>
      <c r="J284" s="302">
        <v>5.277676246774301</v>
      </c>
      <c r="K284" s="302">
        <v>1.6517422632628744</v>
      </c>
      <c r="L284" s="302">
        <f t="shared" si="93"/>
        <v>6.9294185100371752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0.25720959261544485</v>
      </c>
      <c r="C285" s="302">
        <v>1.6299535234007512</v>
      </c>
      <c r="D285" s="302">
        <f t="shared" si="91"/>
        <v>1.8871631160161959</v>
      </c>
      <c r="E285" s="303"/>
      <c r="F285" s="302">
        <v>0.24013982394038982</v>
      </c>
      <c r="G285" s="302">
        <v>1.1254625648559746</v>
      </c>
      <c r="H285" s="302">
        <f t="shared" si="92"/>
        <v>1.3656023887963644</v>
      </c>
      <c r="I285" s="303"/>
      <c r="J285" s="302">
        <v>0.55724188902830363</v>
      </c>
      <c r="K285" s="302">
        <v>1.0414453385283313</v>
      </c>
      <c r="L285" s="302">
        <f t="shared" si="93"/>
        <v>1.5986872275566348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0.8229507525249421</v>
      </c>
      <c r="C286" s="302">
        <v>0.39114539780464058</v>
      </c>
      <c r="D286" s="302">
        <f t="shared" si="91"/>
        <v>1.2140961503295826</v>
      </c>
      <c r="E286" s="303"/>
      <c r="F286" s="302">
        <v>1.3915164221475775</v>
      </c>
      <c r="G286" s="302">
        <v>0.63974735496556834</v>
      </c>
      <c r="H286" s="302">
        <f t="shared" si="92"/>
        <v>2.0312637771131459</v>
      </c>
      <c r="I286" s="303"/>
      <c r="J286" s="302">
        <v>1.8794266228397947</v>
      </c>
      <c r="K286" s="302">
        <v>1.078100645594783</v>
      </c>
      <c r="L286" s="302">
        <f t="shared" si="93"/>
        <v>2.9575272684345775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1.5133407336823219</v>
      </c>
      <c r="C287" s="302">
        <v>0.67300896883474592</v>
      </c>
      <c r="D287" s="302">
        <f t="shared" si="91"/>
        <v>2.1863497025170679</v>
      </c>
      <c r="E287" s="303"/>
      <c r="F287" s="302">
        <v>1.128811590301656</v>
      </c>
      <c r="G287" s="302">
        <v>0.60301101289432046</v>
      </c>
      <c r="H287" s="302">
        <f t="shared" si="92"/>
        <v>1.7318226031959765</v>
      </c>
      <c r="I287" s="303"/>
      <c r="J287" s="302">
        <v>1.1911641097257346</v>
      </c>
      <c r="K287" s="302">
        <v>0.75813110185401933</v>
      </c>
      <c r="L287" s="302">
        <f t="shared" si="93"/>
        <v>1.9492952115797539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0.20245623909791907</v>
      </c>
      <c r="C288" s="302">
        <v>0.49409379886310717</v>
      </c>
      <c r="D288" s="302">
        <f t="shared" si="91"/>
        <v>0.69655003796102621</v>
      </c>
      <c r="E288" s="303"/>
      <c r="F288" s="302">
        <v>0.1260818321630896</v>
      </c>
      <c r="G288" s="302">
        <v>0.40255438463181237</v>
      </c>
      <c r="H288" s="302">
        <f t="shared" si="92"/>
        <v>0.52863621679490191</v>
      </c>
      <c r="I288" s="303"/>
      <c r="J288" s="302">
        <v>0.21974468618823909</v>
      </c>
      <c r="K288" s="302">
        <v>0.4531080775195454</v>
      </c>
      <c r="L288" s="302">
        <f t="shared" si="93"/>
        <v>0.67285276370778446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0.86541975306654828</v>
      </c>
      <c r="C289" s="302">
        <v>0.72113195256663853</v>
      </c>
      <c r="D289" s="302">
        <f t="shared" si="91"/>
        <v>1.5865517056331868</v>
      </c>
      <c r="E289" s="303"/>
      <c r="F289" s="302">
        <v>0.61436426982187153</v>
      </c>
      <c r="G289" s="302">
        <v>0.60469778085622994</v>
      </c>
      <c r="H289" s="302">
        <f t="shared" si="92"/>
        <v>1.2190620506781014</v>
      </c>
      <c r="I289" s="303"/>
      <c r="J289" s="302">
        <v>0.61172838696119747</v>
      </c>
      <c r="K289" s="302">
        <v>0.60444867843237604</v>
      </c>
      <c r="L289" s="302">
        <f t="shared" si="93"/>
        <v>1.2161770653935735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29.753515892737063</v>
      </c>
      <c r="C291" s="311">
        <f t="shared" ref="C291:D291" si="94">SUM(C281:C289)</f>
        <v>34.242484107262946</v>
      </c>
      <c r="D291" s="311">
        <f t="shared" si="94"/>
        <v>63.996000000000016</v>
      </c>
      <c r="E291" s="311"/>
      <c r="F291" s="311">
        <f t="shared" ref="F291:H291" si="95">SUM(F281:F289)</f>
        <v>29.284961959797851</v>
      </c>
      <c r="G291" s="311">
        <f t="shared" si="95"/>
        <v>35.644038040202155</v>
      </c>
      <c r="H291" s="311">
        <f t="shared" si="95"/>
        <v>64.929000000000002</v>
      </c>
      <c r="I291" s="311"/>
      <c r="J291" s="311">
        <f t="shared" ref="J291:L291" si="96">SUM(J281:J289)</f>
        <v>34.39379959937871</v>
      </c>
      <c r="K291" s="311">
        <f t="shared" si="96"/>
        <v>39.376200400621421</v>
      </c>
      <c r="L291" s="311">
        <f t="shared" si="96"/>
        <v>73.770000000000138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1.5887698145733771</v>
      </c>
      <c r="C298" s="302">
        <v>3.4312819057886546</v>
      </c>
      <c r="D298" s="302">
        <f>SUM(B298:C298)</f>
        <v>5.0200517203620318</v>
      </c>
      <c r="E298" s="303"/>
      <c r="F298" s="302">
        <v>2.1816140199396257</v>
      </c>
      <c r="G298" s="302">
        <v>4.2756279482457522</v>
      </c>
      <c r="H298" s="302">
        <f>SUM(F298:G298)</f>
        <v>6.4572419681853779</v>
      </c>
      <c r="I298" s="303"/>
      <c r="J298" s="302">
        <v>2.7751830706084011</v>
      </c>
      <c r="K298" s="302">
        <v>5.0013715052987431</v>
      </c>
      <c r="L298" s="302">
        <f>SUM(J298:K298)</f>
        <v>7.7765545759071442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1.7360260730997272</v>
      </c>
      <c r="C299" s="302">
        <v>3.0082066987370948</v>
      </c>
      <c r="D299" s="302">
        <f t="shared" ref="D299:D306" si="97">SUM(B299:C299)</f>
        <v>4.7442327718368222</v>
      </c>
      <c r="E299" s="303"/>
      <c r="F299" s="302">
        <v>2.475886217070133</v>
      </c>
      <c r="G299" s="302">
        <v>4.1211847730930629</v>
      </c>
      <c r="H299" s="302">
        <f t="shared" ref="H299:H306" si="98">SUM(F299:G299)</f>
        <v>6.5970709901631963</v>
      </c>
      <c r="I299" s="303"/>
      <c r="J299" s="302">
        <v>3.0701342136838368</v>
      </c>
      <c r="K299" s="302">
        <v>5.3307857300367294</v>
      </c>
      <c r="L299" s="302">
        <f t="shared" ref="L299:L306" si="99">SUM(J299:K299)</f>
        <v>8.4009199437205666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2.6716607703690096</v>
      </c>
      <c r="C300" s="302">
        <v>4.1164104966315627</v>
      </c>
      <c r="D300" s="302">
        <f t="shared" si="97"/>
        <v>6.7880712670005723</v>
      </c>
      <c r="E300" s="303"/>
      <c r="F300" s="302">
        <v>3.5000095028318654</v>
      </c>
      <c r="G300" s="302">
        <v>5.0100324576241881</v>
      </c>
      <c r="H300" s="302">
        <f t="shared" si="98"/>
        <v>8.5100419604560535</v>
      </c>
      <c r="I300" s="303"/>
      <c r="J300" s="302">
        <v>3.9350708644513106</v>
      </c>
      <c r="K300" s="302">
        <v>5.1248746167132113</v>
      </c>
      <c r="L300" s="302">
        <f t="shared" si="99"/>
        <v>9.0599454811645224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3.3349395968393867</v>
      </c>
      <c r="C301" s="302">
        <v>1.422364364435349</v>
      </c>
      <c r="D301" s="302">
        <f t="shared" si="97"/>
        <v>4.7573039612747356</v>
      </c>
      <c r="E301" s="303"/>
      <c r="F301" s="302">
        <v>3.7533666084772594</v>
      </c>
      <c r="G301" s="302">
        <v>1.7469515093126571</v>
      </c>
      <c r="H301" s="302">
        <f t="shared" si="98"/>
        <v>5.5003181177899165</v>
      </c>
      <c r="I301" s="303"/>
      <c r="J301" s="302">
        <v>3.4106835295100129</v>
      </c>
      <c r="K301" s="302">
        <v>2.2238950508233919</v>
      </c>
      <c r="L301" s="302">
        <f t="shared" si="99"/>
        <v>5.6345785803334048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0.28484816121457468</v>
      </c>
      <c r="C302" s="302">
        <v>1.5872800337026631</v>
      </c>
      <c r="D302" s="302">
        <f t="shared" si="97"/>
        <v>1.8721281949172379</v>
      </c>
      <c r="E302" s="303"/>
      <c r="F302" s="302">
        <v>0.39220618829759768</v>
      </c>
      <c r="G302" s="302">
        <v>1.3140216352605478</v>
      </c>
      <c r="H302" s="302">
        <f t="shared" si="98"/>
        <v>1.7062278235581454</v>
      </c>
      <c r="I302" s="303"/>
      <c r="J302" s="302">
        <v>0.75018845335343642</v>
      </c>
      <c r="K302" s="302">
        <v>1.19032893809323</v>
      </c>
      <c r="L302" s="302">
        <f t="shared" si="99"/>
        <v>1.9405173914466665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2.2924347170888582</v>
      </c>
      <c r="C303" s="302">
        <v>0.85226972151664249</v>
      </c>
      <c r="D303" s="302">
        <f t="shared" si="97"/>
        <v>3.1447044386055008</v>
      </c>
      <c r="E303" s="303"/>
      <c r="F303" s="302">
        <v>2.8529758936325988</v>
      </c>
      <c r="G303" s="302">
        <v>1.180368115821943</v>
      </c>
      <c r="H303" s="302">
        <f t="shared" si="98"/>
        <v>4.0333440094545416</v>
      </c>
      <c r="I303" s="303"/>
      <c r="J303" s="302">
        <v>3.3062438843700312</v>
      </c>
      <c r="K303" s="302">
        <v>1.5626700808645679</v>
      </c>
      <c r="L303" s="302">
        <f t="shared" si="99"/>
        <v>4.868913965234599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1.235460371523964</v>
      </c>
      <c r="C304" s="302">
        <v>1.3147295466113196</v>
      </c>
      <c r="D304" s="302">
        <f t="shared" si="97"/>
        <v>2.5501899181352838</v>
      </c>
      <c r="E304" s="303"/>
      <c r="F304" s="302">
        <v>1.4211159821787731</v>
      </c>
      <c r="G304" s="302">
        <v>1.4436692195006116</v>
      </c>
      <c r="H304" s="302">
        <f t="shared" si="98"/>
        <v>2.8647852016793847</v>
      </c>
      <c r="I304" s="303"/>
      <c r="J304" s="302">
        <v>1.934346787205397</v>
      </c>
      <c r="K304" s="302">
        <v>1.8626594032096258</v>
      </c>
      <c r="L304" s="302">
        <f t="shared" si="99"/>
        <v>3.797006190415023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0.28253746723101336</v>
      </c>
      <c r="C305" s="302">
        <v>1.4563626937590872</v>
      </c>
      <c r="D305" s="302">
        <f t="shared" si="97"/>
        <v>1.7389001609901005</v>
      </c>
      <c r="E305" s="303"/>
      <c r="F305" s="302">
        <v>0.26260983085721679</v>
      </c>
      <c r="G305" s="302">
        <v>1.7688800715246493</v>
      </c>
      <c r="H305" s="302">
        <f t="shared" si="98"/>
        <v>2.0314899023818662</v>
      </c>
      <c r="I305" s="303"/>
      <c r="J305" s="302">
        <v>0.47975078105469898</v>
      </c>
      <c r="K305" s="302">
        <v>1.8563109214563462</v>
      </c>
      <c r="L305" s="302">
        <f t="shared" si="99"/>
        <v>2.3360617025110453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5.6054916399289718</v>
      </c>
      <c r="C306" s="302">
        <v>7.4259259269486773</v>
      </c>
      <c r="D306" s="302">
        <f t="shared" si="97"/>
        <v>13.03141756687765</v>
      </c>
      <c r="E306" s="303"/>
      <c r="F306" s="302">
        <v>5.8357818332169638</v>
      </c>
      <c r="G306" s="302">
        <v>7.6856981931144732</v>
      </c>
      <c r="H306" s="302">
        <f t="shared" si="98"/>
        <v>13.521480026331437</v>
      </c>
      <c r="I306" s="303"/>
      <c r="J306" s="302">
        <v>6.0431906059286096</v>
      </c>
      <c r="K306" s="302">
        <v>8.2643115633383974</v>
      </c>
      <c r="L306" s="302">
        <f t="shared" si="99"/>
        <v>14.307502169267007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19.03216861186888</v>
      </c>
      <c r="C308" s="311">
        <f t="shared" ref="C308:D308" si="100">SUM(C298:C306)</f>
        <v>24.614831388131051</v>
      </c>
      <c r="D308" s="311">
        <f t="shared" si="100"/>
        <v>43.646999999999935</v>
      </c>
      <c r="E308" s="311"/>
      <c r="F308" s="311">
        <f t="shared" ref="F308:H308" si="101">SUM(F298:F306)</f>
        <v>22.675566076502029</v>
      </c>
      <c r="G308" s="311">
        <f t="shared" si="101"/>
        <v>28.546433923497883</v>
      </c>
      <c r="H308" s="311">
        <f t="shared" si="101"/>
        <v>51.221999999999916</v>
      </c>
      <c r="I308" s="311"/>
      <c r="J308" s="311">
        <f t="shared" ref="J308:L308" si="102">SUM(J298:J306)</f>
        <v>25.704792190165733</v>
      </c>
      <c r="K308" s="311">
        <f t="shared" si="102"/>
        <v>32.417207809834238</v>
      </c>
      <c r="L308" s="311">
        <f t="shared" si="102"/>
        <v>58.121999999999986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0.48356142713571104</v>
      </c>
      <c r="C315" s="302">
        <v>0.94702403900418419</v>
      </c>
      <c r="D315" s="302">
        <f>SUM(B315:C315)</f>
        <v>1.4305854661398953</v>
      </c>
      <c r="E315" s="303"/>
      <c r="F315" s="302">
        <v>0.51176302819686581</v>
      </c>
      <c r="G315" s="302">
        <v>0.82781552365270461</v>
      </c>
      <c r="H315" s="302">
        <f>SUM(F315:G315)</f>
        <v>1.3395785518495704</v>
      </c>
      <c r="I315" s="303"/>
      <c r="J315" s="302">
        <v>0.53757960302562002</v>
      </c>
      <c r="K315" s="302">
        <v>0.80047851087222877</v>
      </c>
      <c r="L315" s="302">
        <f>SUM(J315:K315)</f>
        <v>1.3380581138978487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1.6545942419376334</v>
      </c>
      <c r="C316" s="302">
        <v>1.1770614089554114</v>
      </c>
      <c r="D316" s="302">
        <f t="shared" ref="D316:D323" si="103">SUM(B316:C316)</f>
        <v>2.8316556508930448</v>
      </c>
      <c r="E316" s="303"/>
      <c r="F316" s="302">
        <v>1.797828965118121</v>
      </c>
      <c r="G316" s="302">
        <v>1.1584278713717477</v>
      </c>
      <c r="H316" s="302">
        <f t="shared" ref="H316:H323" si="104">SUM(F316:G316)</f>
        <v>2.9562568364898687</v>
      </c>
      <c r="I316" s="303"/>
      <c r="J316" s="302">
        <v>1.9789627740829705</v>
      </c>
      <c r="K316" s="302">
        <v>1.2933064046310705</v>
      </c>
      <c r="L316" s="302">
        <f t="shared" ref="L316:L323" si="105">SUM(J316:K316)</f>
        <v>3.272269178714041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2.0333768811643989</v>
      </c>
      <c r="C317" s="302">
        <v>3.6234725235235672</v>
      </c>
      <c r="D317" s="302">
        <f t="shared" si="103"/>
        <v>5.656849404687966</v>
      </c>
      <c r="E317" s="303"/>
      <c r="F317" s="302">
        <v>2.0112934665278357</v>
      </c>
      <c r="G317" s="302">
        <v>3.0649464658062509</v>
      </c>
      <c r="H317" s="302">
        <f t="shared" si="104"/>
        <v>5.0762399323340865</v>
      </c>
      <c r="I317" s="303"/>
      <c r="J317" s="302">
        <v>2.6063145998664576</v>
      </c>
      <c r="K317" s="302">
        <v>3.1427578007991537</v>
      </c>
      <c r="L317" s="302">
        <f t="shared" si="105"/>
        <v>5.7490724006656109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3.8834623887260622</v>
      </c>
      <c r="C318" s="302">
        <v>0.59271075002255136</v>
      </c>
      <c r="D318" s="302">
        <f t="shared" si="103"/>
        <v>4.4761731387486137</v>
      </c>
      <c r="E318" s="303"/>
      <c r="F318" s="302">
        <v>2.9956520538390978</v>
      </c>
      <c r="G318" s="302">
        <v>0.48005615767188903</v>
      </c>
      <c r="H318" s="302">
        <f t="shared" si="104"/>
        <v>3.475708211510987</v>
      </c>
      <c r="I318" s="303"/>
      <c r="J318" s="302">
        <v>2.2679588363965926</v>
      </c>
      <c r="K318" s="302">
        <v>0.3482525492483286</v>
      </c>
      <c r="L318" s="302">
        <f t="shared" si="105"/>
        <v>2.6162113856449212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3.4026592098650076E-2</v>
      </c>
      <c r="C319" s="302">
        <v>0.2703063483417063</v>
      </c>
      <c r="D319" s="302">
        <f t="shared" si="103"/>
        <v>0.30433294044035636</v>
      </c>
      <c r="E319" s="303"/>
      <c r="F319" s="302">
        <v>3.1925162290961026E-2</v>
      </c>
      <c r="G319" s="302">
        <v>0.14785181015963897</v>
      </c>
      <c r="H319" s="302">
        <f t="shared" si="104"/>
        <v>0.17977697245059998</v>
      </c>
      <c r="I319" s="303"/>
      <c r="J319" s="302">
        <v>8.4967219539562253E-2</v>
      </c>
      <c r="K319" s="302">
        <v>0.1325666473581211</v>
      </c>
      <c r="L319" s="302">
        <f t="shared" si="105"/>
        <v>0.21753386689768334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0.32325721936857932</v>
      </c>
      <c r="C320" s="302">
        <v>0.2328083259746499</v>
      </c>
      <c r="D320" s="302">
        <f t="shared" si="103"/>
        <v>0.55606554534322927</v>
      </c>
      <c r="E320" s="303"/>
      <c r="F320" s="302">
        <v>0.26669908399174813</v>
      </c>
      <c r="G320" s="302">
        <v>0.18595071730955864</v>
      </c>
      <c r="H320" s="302">
        <f t="shared" si="104"/>
        <v>0.45264980130130678</v>
      </c>
      <c r="I320" s="303"/>
      <c r="J320" s="302">
        <v>0.28186813687181689</v>
      </c>
      <c r="K320" s="302">
        <v>0.1963317013353435</v>
      </c>
      <c r="L320" s="302">
        <f t="shared" si="105"/>
        <v>0.47819983820716039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0.32710140214281785</v>
      </c>
      <c r="C321" s="302">
        <v>9.9000960804796798E-2</v>
      </c>
      <c r="D321" s="302">
        <f t="shared" si="103"/>
        <v>0.42610236294761467</v>
      </c>
      <c r="E321" s="303"/>
      <c r="F321" s="302">
        <v>0.27392218308794097</v>
      </c>
      <c r="G321" s="302">
        <v>7.2035354369839211E-2</v>
      </c>
      <c r="H321" s="302">
        <f t="shared" si="104"/>
        <v>0.34595753745778018</v>
      </c>
      <c r="I321" s="303"/>
      <c r="J321" s="302">
        <v>0.31491320957985625</v>
      </c>
      <c r="K321" s="302">
        <v>9.2239715976887598E-2</v>
      </c>
      <c r="L321" s="302">
        <f t="shared" si="105"/>
        <v>0.40715292555674387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3.3399960442062469E-2</v>
      </c>
      <c r="C322" s="302">
        <v>0.1721594395648873</v>
      </c>
      <c r="D322" s="302">
        <f t="shared" si="103"/>
        <v>0.20555940000694978</v>
      </c>
      <c r="E322" s="303"/>
      <c r="F322" s="302">
        <v>2.3800952251469526E-2</v>
      </c>
      <c r="G322" s="302">
        <v>0.1107369242616497</v>
      </c>
      <c r="H322" s="302">
        <f t="shared" si="104"/>
        <v>0.13453787651311921</v>
      </c>
      <c r="I322" s="303"/>
      <c r="J322" s="302">
        <v>5.8396549870527496E-2</v>
      </c>
      <c r="K322" s="302">
        <v>0.11486689132839183</v>
      </c>
      <c r="L322" s="302">
        <f t="shared" si="105"/>
        <v>0.17326344119891932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0.52392971633038476</v>
      </c>
      <c r="C323" s="302">
        <v>0.34074637446194977</v>
      </c>
      <c r="D323" s="302">
        <f t="shared" si="103"/>
        <v>0.86467609079233454</v>
      </c>
      <c r="E323" s="303"/>
      <c r="F323" s="302">
        <v>0.36805364438263621</v>
      </c>
      <c r="G323" s="302">
        <v>0.21524063571002397</v>
      </c>
      <c r="H323" s="302">
        <f t="shared" si="104"/>
        <v>0.58329428009266016</v>
      </c>
      <c r="I323" s="303"/>
      <c r="J323" s="302">
        <v>0.48126766499440277</v>
      </c>
      <c r="K323" s="302">
        <v>0.18697118422268025</v>
      </c>
      <c r="L323" s="302">
        <f t="shared" si="105"/>
        <v>0.66823884921708299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9.2967098293463</v>
      </c>
      <c r="C325" s="311">
        <f t="shared" ref="C325:D325" si="106">SUM(C315:C323)</f>
        <v>7.4552901706537043</v>
      </c>
      <c r="D325" s="311">
        <f t="shared" si="106"/>
        <v>16.752000000000006</v>
      </c>
      <c r="E325" s="311"/>
      <c r="F325" s="311">
        <f t="shared" ref="F325:H325" si="107">SUM(F315:F323)</f>
        <v>8.2809385396866766</v>
      </c>
      <c r="G325" s="311">
        <f t="shared" si="107"/>
        <v>6.2630614603133026</v>
      </c>
      <c r="H325" s="311">
        <f t="shared" si="107"/>
        <v>14.543999999999981</v>
      </c>
      <c r="I325" s="311"/>
      <c r="J325" s="311">
        <f t="shared" ref="J325:L325" si="108">SUM(J315:J323)</f>
        <v>8.6122285942278065</v>
      </c>
      <c r="K325" s="311">
        <f t="shared" si="108"/>
        <v>6.3077714057722059</v>
      </c>
      <c r="L325" s="311">
        <f t="shared" si="108"/>
        <v>14.920000000000014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0.81847956584269899</v>
      </c>
      <c r="C332" s="302">
        <v>0.83440058928253447</v>
      </c>
      <c r="D332" s="302">
        <f>SUM(B332:C332)</f>
        <v>1.6528801551252335</v>
      </c>
      <c r="E332" s="303"/>
      <c r="F332" s="302">
        <v>0.90652323371947929</v>
      </c>
      <c r="G332" s="302">
        <v>0.88675506736580456</v>
      </c>
      <c r="H332" s="302">
        <f>SUM(F332:G332)</f>
        <v>1.7932783010852837</v>
      </c>
      <c r="I332" s="303"/>
      <c r="J332" s="302">
        <v>1.0384758026231837</v>
      </c>
      <c r="K332" s="302">
        <v>0.89509330982565893</v>
      </c>
      <c r="L332" s="302">
        <f>SUM(J332:K332)</f>
        <v>1.9335691124488426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15.671198406085278</v>
      </c>
      <c r="C333" s="302">
        <v>7.777416015823392</v>
      </c>
      <c r="D333" s="302">
        <f t="shared" ref="D333:D340" si="109">SUM(B333:C333)</f>
        <v>23.448614421908669</v>
      </c>
      <c r="E333" s="303"/>
      <c r="F333" s="302">
        <v>17.106310972249798</v>
      </c>
      <c r="G333" s="302">
        <v>8.4725568418765391</v>
      </c>
      <c r="H333" s="302">
        <f t="shared" ref="H333:H340" si="110">SUM(F333:G333)</f>
        <v>25.578867814126337</v>
      </c>
      <c r="I333" s="303"/>
      <c r="J333" s="302">
        <v>19.253751122359354</v>
      </c>
      <c r="K333" s="302">
        <v>9.0583117949578735</v>
      </c>
      <c r="L333" s="302">
        <f t="shared" ref="L333:L340" si="111">SUM(J333:K333)</f>
        <v>28.312062917317228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2.7069280618921656</v>
      </c>
      <c r="C334" s="302">
        <v>1.6117140724240893</v>
      </c>
      <c r="D334" s="302">
        <f t="shared" si="109"/>
        <v>4.3186421343162547</v>
      </c>
      <c r="E334" s="303"/>
      <c r="F334" s="302">
        <v>2.6689570278400843</v>
      </c>
      <c r="G334" s="302">
        <v>1.7447965945545585</v>
      </c>
      <c r="H334" s="302">
        <f t="shared" si="110"/>
        <v>4.4137536223946423</v>
      </c>
      <c r="I334" s="303"/>
      <c r="J334" s="302">
        <v>2.8366540252914594</v>
      </c>
      <c r="K334" s="302">
        <v>1.4572584140805707</v>
      </c>
      <c r="L334" s="302">
        <f t="shared" si="111"/>
        <v>4.29391243937203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3.012814077290491</v>
      </c>
      <c r="C335" s="302">
        <v>0.45229990457701819</v>
      </c>
      <c r="D335" s="302">
        <f t="shared" si="109"/>
        <v>3.4651139818675092</v>
      </c>
      <c r="E335" s="303"/>
      <c r="F335" s="302">
        <v>2.6135505738980744</v>
      </c>
      <c r="G335" s="302">
        <v>0.40605390262081248</v>
      </c>
      <c r="H335" s="302">
        <f t="shared" si="110"/>
        <v>3.0196044765188867</v>
      </c>
      <c r="I335" s="303"/>
      <c r="J335" s="302">
        <v>1.2935059154468</v>
      </c>
      <c r="K335" s="302">
        <v>0.35347989669029972</v>
      </c>
      <c r="L335" s="302">
        <f t="shared" si="111"/>
        <v>1.6469858121370997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0.36501675371186343</v>
      </c>
      <c r="C336" s="302">
        <v>0.46447488716947655</v>
      </c>
      <c r="D336" s="302">
        <f t="shared" si="109"/>
        <v>0.82949164088133998</v>
      </c>
      <c r="E336" s="303"/>
      <c r="F336" s="302">
        <v>0.2955607551106969</v>
      </c>
      <c r="G336" s="302">
        <v>0.30774889532866961</v>
      </c>
      <c r="H336" s="302">
        <f t="shared" si="110"/>
        <v>0.60330965043936646</v>
      </c>
      <c r="I336" s="303"/>
      <c r="J336" s="302">
        <v>0.19862847224748562</v>
      </c>
      <c r="K336" s="302">
        <v>0.24000572367426232</v>
      </c>
      <c r="L336" s="302">
        <f t="shared" si="111"/>
        <v>0.4386341959217479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8.9405000383849007</v>
      </c>
      <c r="C337" s="302">
        <v>1.5615354581285197</v>
      </c>
      <c r="D337" s="302">
        <f t="shared" si="109"/>
        <v>10.50203549651342</v>
      </c>
      <c r="E337" s="303"/>
      <c r="F337" s="302">
        <v>8.1080995247114078</v>
      </c>
      <c r="G337" s="302">
        <v>1.5167481707429207</v>
      </c>
      <c r="H337" s="302">
        <f t="shared" si="110"/>
        <v>9.6248476954543278</v>
      </c>
      <c r="I337" s="303"/>
      <c r="J337" s="302">
        <v>8.6142613376737334</v>
      </c>
      <c r="K337" s="302">
        <v>1.7342587325910641</v>
      </c>
      <c r="L337" s="302">
        <f t="shared" si="111"/>
        <v>10.348520070264797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0.26760917013505287</v>
      </c>
      <c r="C338" s="302">
        <v>9.5018088972190912E-2</v>
      </c>
      <c r="D338" s="302">
        <f t="shared" si="109"/>
        <v>0.3626272591072438</v>
      </c>
      <c r="E338" s="303"/>
      <c r="F338" s="302">
        <v>0.2242412463178278</v>
      </c>
      <c r="G338" s="302">
        <v>8.3287960084271306E-2</v>
      </c>
      <c r="H338" s="302">
        <f t="shared" si="110"/>
        <v>0.30752920640209913</v>
      </c>
      <c r="I338" s="303"/>
      <c r="J338" s="302">
        <v>0.21496269676026686</v>
      </c>
      <c r="K338" s="302">
        <v>8.9445595257857308E-2</v>
      </c>
      <c r="L338" s="302">
        <f t="shared" si="111"/>
        <v>0.30440829201812414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0.34178084169137735</v>
      </c>
      <c r="C339" s="302">
        <v>0.66636088618625278</v>
      </c>
      <c r="D339" s="302">
        <f t="shared" si="109"/>
        <v>1.0081417278776301</v>
      </c>
      <c r="E339" s="303"/>
      <c r="F339" s="302">
        <v>0.30321859392232736</v>
      </c>
      <c r="G339" s="302">
        <v>0.90534494134578902</v>
      </c>
      <c r="H339" s="302">
        <f t="shared" si="110"/>
        <v>1.2085635352681163</v>
      </c>
      <c r="I339" s="303"/>
      <c r="J339" s="302">
        <v>0.35053001012056101</v>
      </c>
      <c r="K339" s="302">
        <v>0.98183641751358297</v>
      </c>
      <c r="L339" s="302">
        <f t="shared" si="111"/>
        <v>1.332366427634144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2.58291162465772</v>
      </c>
      <c r="C340" s="302">
        <v>0.75154155774494147</v>
      </c>
      <c r="D340" s="302">
        <f t="shared" si="109"/>
        <v>3.3344531824026613</v>
      </c>
      <c r="E340" s="303"/>
      <c r="F340" s="302">
        <v>2.0054200306109484</v>
      </c>
      <c r="G340" s="302">
        <v>0.54382566769999985</v>
      </c>
      <c r="H340" s="302">
        <f t="shared" si="110"/>
        <v>2.5492456983109482</v>
      </c>
      <c r="I340" s="303"/>
      <c r="J340" s="302">
        <v>1.1205277835149841</v>
      </c>
      <c r="K340" s="302">
        <v>0.40901294937096805</v>
      </c>
      <c r="L340" s="302">
        <f t="shared" si="111"/>
        <v>1.529540732885952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34.707238539691552</v>
      </c>
      <c r="C342" s="311">
        <f t="shared" ref="C342:D342" si="112">SUM(C332:C340)</f>
        <v>14.214761460308415</v>
      </c>
      <c r="D342" s="311">
        <f t="shared" si="112"/>
        <v>48.921999999999969</v>
      </c>
      <c r="E342" s="311"/>
      <c r="F342" s="311">
        <f t="shared" ref="F342:H342" si="113">SUM(F332:F340)</f>
        <v>34.23188195838064</v>
      </c>
      <c r="G342" s="311">
        <f t="shared" si="113"/>
        <v>14.867118041619364</v>
      </c>
      <c r="H342" s="311">
        <f t="shared" si="113"/>
        <v>49.099000000000011</v>
      </c>
      <c r="I342" s="311"/>
      <c r="J342" s="311">
        <f t="shared" ref="J342:L342" si="114">SUM(J332:J340)</f>
        <v>34.921297166037824</v>
      </c>
      <c r="K342" s="311">
        <f t="shared" si="114"/>
        <v>15.218702833962135</v>
      </c>
      <c r="L342" s="311">
        <f t="shared" si="114"/>
        <v>50.139999999999965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1.4356021323113792</v>
      </c>
      <c r="C349" s="302">
        <v>0.7832597429407574</v>
      </c>
      <c r="D349" s="302">
        <f>SUM(B349:C349)</f>
        <v>2.2188618752521365</v>
      </c>
      <c r="E349" s="303"/>
      <c r="F349" s="302">
        <v>1.8713818875142589</v>
      </c>
      <c r="G349" s="302">
        <v>0.85332364640335689</v>
      </c>
      <c r="H349" s="302">
        <f>SUM(F349:G349)</f>
        <v>2.7247055339176161</v>
      </c>
      <c r="I349" s="303"/>
      <c r="J349" s="302">
        <v>2.2913377904737664</v>
      </c>
      <c r="K349" s="302">
        <v>0.78844136149885369</v>
      </c>
      <c r="L349" s="302">
        <f>SUM(J349:K349)</f>
        <v>3.0797791519726201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10.101666109749988</v>
      </c>
      <c r="C350" s="302">
        <v>2.7076972827939572</v>
      </c>
      <c r="D350" s="302">
        <f t="shared" ref="D350:D357" si="115">SUM(B350:C350)</f>
        <v>12.809363392543945</v>
      </c>
      <c r="E350" s="303"/>
      <c r="F350" s="302">
        <v>12.457380974302181</v>
      </c>
      <c r="G350" s="302">
        <v>3.3055911149516546</v>
      </c>
      <c r="H350" s="302">
        <f t="shared" ref="H350:H357" si="116">SUM(F350:G350)</f>
        <v>15.762972089253836</v>
      </c>
      <c r="I350" s="303"/>
      <c r="J350" s="302">
        <v>14.727270335024093</v>
      </c>
      <c r="K350" s="302">
        <v>3.2989954504538406</v>
      </c>
      <c r="L350" s="302">
        <f t="shared" ref="L350:L357" si="117">SUM(J350:K350)</f>
        <v>18.026265785477932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4.8542155251618428</v>
      </c>
      <c r="C351" s="302">
        <v>1.3650803071643631</v>
      </c>
      <c r="D351" s="302">
        <f t="shared" si="115"/>
        <v>6.219295832326206</v>
      </c>
      <c r="E351" s="303"/>
      <c r="F351" s="302">
        <v>5.794454354593074</v>
      </c>
      <c r="G351" s="302">
        <v>1.4831939905907192</v>
      </c>
      <c r="H351" s="302">
        <f t="shared" si="116"/>
        <v>7.2776483451837937</v>
      </c>
      <c r="I351" s="303"/>
      <c r="J351" s="302">
        <v>6.3769526166216011</v>
      </c>
      <c r="K351" s="302">
        <v>1.2723117714051453</v>
      </c>
      <c r="L351" s="302">
        <f t="shared" si="117"/>
        <v>7.6492643880267464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5.0553456644854631</v>
      </c>
      <c r="C352" s="302">
        <v>0.56101012622196778</v>
      </c>
      <c r="D352" s="302">
        <f t="shared" si="115"/>
        <v>5.6163557907074306</v>
      </c>
      <c r="E352" s="303"/>
      <c r="F352" s="302">
        <v>4.906143565760229</v>
      </c>
      <c r="G352" s="302">
        <v>0.53674003368978318</v>
      </c>
      <c r="H352" s="302">
        <f t="shared" si="116"/>
        <v>5.4428835994500124</v>
      </c>
      <c r="I352" s="303"/>
      <c r="J352" s="302">
        <v>3.0631534788738577</v>
      </c>
      <c r="K352" s="302">
        <v>0.46378837862425559</v>
      </c>
      <c r="L352" s="302">
        <f t="shared" si="117"/>
        <v>3.5269418574981133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0.23742863181856824</v>
      </c>
      <c r="C353" s="302">
        <v>0.38488781880139483</v>
      </c>
      <c r="D353" s="302">
        <f t="shared" si="115"/>
        <v>0.6223164506199631</v>
      </c>
      <c r="E353" s="303"/>
      <c r="F353" s="302">
        <v>0.21601773335690311</v>
      </c>
      <c r="G353" s="302">
        <v>0.29907060731769763</v>
      </c>
      <c r="H353" s="302">
        <f t="shared" si="116"/>
        <v>0.51508834067460074</v>
      </c>
      <c r="I353" s="303"/>
      <c r="J353" s="302">
        <v>0.16625775163046352</v>
      </c>
      <c r="K353" s="302">
        <v>0.22645721874022001</v>
      </c>
      <c r="L353" s="302">
        <f t="shared" si="117"/>
        <v>0.39271497037068354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13.973172289611734</v>
      </c>
      <c r="C354" s="302">
        <v>3.5282150144830635</v>
      </c>
      <c r="D354" s="302">
        <f t="shared" si="115"/>
        <v>17.501387304094798</v>
      </c>
      <c r="E354" s="303"/>
      <c r="F354" s="302">
        <v>14.668732391626234</v>
      </c>
      <c r="G354" s="302">
        <v>3.4825247795922065</v>
      </c>
      <c r="H354" s="302">
        <f t="shared" si="116"/>
        <v>18.15125717121844</v>
      </c>
      <c r="I354" s="303"/>
      <c r="J354" s="302">
        <v>15.836397547867673</v>
      </c>
      <c r="K354" s="302">
        <v>4.8122780819408568</v>
      </c>
      <c r="L354" s="302">
        <f t="shared" si="117"/>
        <v>20.64867562980853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0.56379747293154869</v>
      </c>
      <c r="C355" s="302">
        <v>0.14589206543689096</v>
      </c>
      <c r="D355" s="302">
        <f t="shared" si="115"/>
        <v>0.70968953836843962</v>
      </c>
      <c r="E355" s="303"/>
      <c r="F355" s="302">
        <v>0.55671263577254482</v>
      </c>
      <c r="G355" s="302">
        <v>0.12414603275504293</v>
      </c>
      <c r="H355" s="302">
        <f t="shared" si="116"/>
        <v>0.6808586685275877</v>
      </c>
      <c r="I355" s="303"/>
      <c r="J355" s="302">
        <v>0.6094278758642222</v>
      </c>
      <c r="K355" s="302">
        <v>0.11792675537692975</v>
      </c>
      <c r="L355" s="302">
        <f t="shared" si="117"/>
        <v>0.72735463124115196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7.1828103546314748E-2</v>
      </c>
      <c r="C356" s="302">
        <v>0.25020720451375866</v>
      </c>
      <c r="D356" s="302">
        <f t="shared" si="115"/>
        <v>0.32203530806007341</v>
      </c>
      <c r="E356" s="303"/>
      <c r="F356" s="302">
        <v>5.6956365547782245E-2</v>
      </c>
      <c r="G356" s="302">
        <v>0.21817787568521682</v>
      </c>
      <c r="H356" s="302">
        <f t="shared" si="116"/>
        <v>0.27513424123299907</v>
      </c>
      <c r="I356" s="303"/>
      <c r="J356" s="302">
        <v>6.5196507847307211E-2</v>
      </c>
      <c r="K356" s="302">
        <v>0.16680298339897337</v>
      </c>
      <c r="L356" s="302">
        <f t="shared" si="117"/>
        <v>0.23199949124628058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0.87689726704141457</v>
      </c>
      <c r="C357" s="302">
        <v>0.71779724098561437</v>
      </c>
      <c r="D357" s="302">
        <f t="shared" si="115"/>
        <v>1.5946945080270289</v>
      </c>
      <c r="E357" s="303"/>
      <c r="F357" s="302">
        <v>0.73799341648694217</v>
      </c>
      <c r="G357" s="302">
        <v>0.52745859405423179</v>
      </c>
      <c r="H357" s="302">
        <f t="shared" si="116"/>
        <v>1.265452010541174</v>
      </c>
      <c r="I357" s="303"/>
      <c r="J357" s="302">
        <v>0.40308550595074627</v>
      </c>
      <c r="K357" s="302">
        <v>0.33691858840720551</v>
      </c>
      <c r="L357" s="302">
        <f t="shared" si="117"/>
        <v>0.74000409435795178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37.169953196658248</v>
      </c>
      <c r="C359" s="311">
        <f t="shared" ref="C359:D359" si="118">SUM(C349:C357)</f>
        <v>10.444046803341768</v>
      </c>
      <c r="D359" s="311">
        <f t="shared" si="118"/>
        <v>47.614000000000019</v>
      </c>
      <c r="E359" s="311"/>
      <c r="F359" s="311">
        <f t="shared" ref="F359:H359" si="119">SUM(F349:F357)</f>
        <v>41.265773324960151</v>
      </c>
      <c r="G359" s="311">
        <f t="shared" si="119"/>
        <v>10.83022667503991</v>
      </c>
      <c r="H359" s="311">
        <f t="shared" si="119"/>
        <v>52.09600000000006</v>
      </c>
      <c r="I359" s="311"/>
      <c r="J359" s="311">
        <f t="shared" ref="J359:L359" si="120">SUM(J349:J357)</f>
        <v>43.539079410153732</v>
      </c>
      <c r="K359" s="311">
        <f t="shared" si="120"/>
        <v>11.483920589846282</v>
      </c>
      <c r="L359" s="311">
        <f t="shared" si="120"/>
        <v>55.02300000000001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1.2534660422279233</v>
      </c>
      <c r="C366" s="302">
        <v>0.95639258513533221</v>
      </c>
      <c r="D366" s="302">
        <f>SUM(B366:C366)</f>
        <v>2.2098586273632557</v>
      </c>
      <c r="E366" s="303"/>
      <c r="F366" s="302">
        <v>1.5108632005465152</v>
      </c>
      <c r="G366" s="302">
        <v>0.81824917381896434</v>
      </c>
      <c r="H366" s="302">
        <f>SUM(F366:G366)</f>
        <v>2.3291123743654794</v>
      </c>
      <c r="I366" s="303"/>
      <c r="J366" s="302">
        <v>2.4606057068519167</v>
      </c>
      <c r="K366" s="302">
        <v>1.0963908380028278</v>
      </c>
      <c r="L366" s="302">
        <f>SUM(J366:K366)</f>
        <v>3.5569965448547443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0.9247352729313284</v>
      </c>
      <c r="C367" s="302">
        <v>1.4378043402176601</v>
      </c>
      <c r="D367" s="302">
        <f t="shared" ref="D367:D374" si="121">SUM(B367:C367)</f>
        <v>2.3625396131489884</v>
      </c>
      <c r="E367" s="303"/>
      <c r="F367" s="302">
        <v>1.1481175609925842</v>
      </c>
      <c r="G367" s="302">
        <v>1.289337843110548</v>
      </c>
      <c r="H367" s="302">
        <f t="shared" ref="H367:H374" si="122">SUM(F367:G367)</f>
        <v>2.4374554041031322</v>
      </c>
      <c r="I367" s="303"/>
      <c r="J367" s="302">
        <v>1.2031810853011726</v>
      </c>
      <c r="K367" s="302">
        <v>1.8845458647372084</v>
      </c>
      <c r="L367" s="302">
        <f t="shared" ref="L367:L374" si="123">SUM(J367:K367)</f>
        <v>3.0877269500383813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1.921465058124511</v>
      </c>
      <c r="C368" s="302">
        <v>3.1170254681560836</v>
      </c>
      <c r="D368" s="302">
        <f t="shared" si="121"/>
        <v>5.0384905262805946</v>
      </c>
      <c r="E368" s="303"/>
      <c r="F368" s="302">
        <v>2.23808067147566</v>
      </c>
      <c r="G368" s="302">
        <v>2.4685609571760359</v>
      </c>
      <c r="H368" s="302">
        <f t="shared" si="122"/>
        <v>4.7066416286516954</v>
      </c>
      <c r="I368" s="303"/>
      <c r="J368" s="302">
        <v>2.4753449662153266</v>
      </c>
      <c r="K368" s="302">
        <v>3.0903558813658254</v>
      </c>
      <c r="L368" s="302">
        <f t="shared" si="123"/>
        <v>5.5657008475811516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1.0467974116417829</v>
      </c>
      <c r="C369" s="302">
        <v>0.30443440457686444</v>
      </c>
      <c r="D369" s="302">
        <f t="shared" si="121"/>
        <v>1.3512318162186472</v>
      </c>
      <c r="E369" s="303"/>
      <c r="F369" s="302">
        <v>1.0105781547024824</v>
      </c>
      <c r="G369" s="302">
        <v>0.29469364278259724</v>
      </c>
      <c r="H369" s="302">
        <f t="shared" si="122"/>
        <v>1.3052717974850796</v>
      </c>
      <c r="I369" s="303"/>
      <c r="J369" s="302">
        <v>0.74979591021385061</v>
      </c>
      <c r="K369" s="302">
        <v>0.27582914239523415</v>
      </c>
      <c r="L369" s="302">
        <f t="shared" si="123"/>
        <v>1.0256250526090849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0.40156603097911786</v>
      </c>
      <c r="C370" s="302">
        <v>1.0423606845883222</v>
      </c>
      <c r="D370" s="302">
        <f t="shared" si="121"/>
        <v>1.44392671556744</v>
      </c>
      <c r="E370" s="303"/>
      <c r="F370" s="302">
        <v>0.49083157328962052</v>
      </c>
      <c r="G370" s="302">
        <v>0.68896395118394438</v>
      </c>
      <c r="H370" s="302">
        <f t="shared" si="122"/>
        <v>1.1797955244735649</v>
      </c>
      <c r="I370" s="303"/>
      <c r="J370" s="302">
        <v>0.9337408152988852</v>
      </c>
      <c r="K370" s="302">
        <v>0.8178231132652547</v>
      </c>
      <c r="L370" s="302">
        <f t="shared" si="123"/>
        <v>1.7515639285641398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0.8471896775638601</v>
      </c>
      <c r="C371" s="302">
        <v>0.60874274902459957</v>
      </c>
      <c r="D371" s="302">
        <f t="shared" si="121"/>
        <v>1.4559324265884597</v>
      </c>
      <c r="E371" s="303"/>
      <c r="F371" s="302">
        <v>0.73615924858331683</v>
      </c>
      <c r="G371" s="302">
        <v>0.51957169879081122</v>
      </c>
      <c r="H371" s="302">
        <f t="shared" si="122"/>
        <v>1.255730947374128</v>
      </c>
      <c r="I371" s="303"/>
      <c r="J371" s="302">
        <v>0.7284989056313349</v>
      </c>
      <c r="K371" s="302">
        <v>0.75158347973918294</v>
      </c>
      <c r="L371" s="302">
        <f t="shared" si="123"/>
        <v>1.4800823853705178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0.43303540122579626</v>
      </c>
      <c r="C372" s="302">
        <v>0.3670137476521807</v>
      </c>
      <c r="D372" s="302">
        <f t="shared" si="121"/>
        <v>0.80004914887797696</v>
      </c>
      <c r="E372" s="303"/>
      <c r="F372" s="302">
        <v>0.40537358126276196</v>
      </c>
      <c r="G372" s="302">
        <v>0.30712877525744797</v>
      </c>
      <c r="H372" s="302">
        <f t="shared" si="122"/>
        <v>0.71250235652020999</v>
      </c>
      <c r="I372" s="303"/>
      <c r="J372" s="302">
        <v>0.48706790575574438</v>
      </c>
      <c r="K372" s="302">
        <v>0.40275181545947053</v>
      </c>
      <c r="L372" s="302">
        <f t="shared" si="123"/>
        <v>0.88981972121521491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2.7761796288474295E-2</v>
      </c>
      <c r="C373" s="302">
        <v>0.12369213819545427</v>
      </c>
      <c r="D373" s="302">
        <f t="shared" si="121"/>
        <v>0.15145393448392858</v>
      </c>
      <c r="E373" s="303"/>
      <c r="F373" s="302">
        <v>2.8777551787538724E-2</v>
      </c>
      <c r="G373" s="302">
        <v>9.5385426563978679E-2</v>
      </c>
      <c r="H373" s="302">
        <f t="shared" si="122"/>
        <v>0.12416297835151741</v>
      </c>
      <c r="I373" s="303"/>
      <c r="J373" s="302">
        <v>4.3508900399018099E-2</v>
      </c>
      <c r="K373" s="302">
        <v>0.11528727756185429</v>
      </c>
      <c r="L373" s="302">
        <f t="shared" si="123"/>
        <v>0.15879617796087239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0.71213759994307546</v>
      </c>
      <c r="C374" s="302">
        <v>0.85237959152766807</v>
      </c>
      <c r="D374" s="302">
        <f t="shared" si="121"/>
        <v>1.5645171914707436</v>
      </c>
      <c r="E374" s="303"/>
      <c r="F374" s="302">
        <v>0.57151079347232503</v>
      </c>
      <c r="G374" s="302">
        <v>0.61581619520288033</v>
      </c>
      <c r="H374" s="302">
        <f t="shared" si="122"/>
        <v>1.1873269886752054</v>
      </c>
      <c r="I374" s="303"/>
      <c r="J374" s="302">
        <v>0.42812454002252742</v>
      </c>
      <c r="K374" s="302">
        <v>0.61656385178334905</v>
      </c>
      <c r="L374" s="302">
        <f t="shared" si="123"/>
        <v>1.0446883918058765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7.5681542909258681</v>
      </c>
      <c r="C376" s="311">
        <f t="shared" ref="C376:D376" si="124">SUM(C366:C374)</f>
        <v>8.8098457090741658</v>
      </c>
      <c r="D376" s="311">
        <f t="shared" si="124"/>
        <v>16.378000000000036</v>
      </c>
      <c r="E376" s="311"/>
      <c r="F376" s="311">
        <f t="shared" ref="F376:H376" si="125">SUM(F366:F374)</f>
        <v>8.1402923361128039</v>
      </c>
      <c r="G376" s="311">
        <f t="shared" si="125"/>
        <v>7.097707663887209</v>
      </c>
      <c r="H376" s="311">
        <f t="shared" si="125"/>
        <v>15.238000000000014</v>
      </c>
      <c r="I376" s="311"/>
      <c r="J376" s="311">
        <f t="shared" ref="J376:L376" si="126">SUM(J366:J374)</f>
        <v>9.5098687356897766</v>
      </c>
      <c r="K376" s="311">
        <f t="shared" si="126"/>
        <v>9.0511312643102073</v>
      </c>
      <c r="L376" s="311">
        <f t="shared" si="126"/>
        <v>18.560999999999986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1.1217717783577008</v>
      </c>
      <c r="C383" s="302">
        <v>1.2232130691348488</v>
      </c>
      <c r="D383" s="302">
        <f>SUM(B383:C383)</f>
        <v>2.3449848474925497</v>
      </c>
      <c r="E383" s="303"/>
      <c r="F383" s="302">
        <v>1.476140488216259</v>
      </c>
      <c r="G383" s="302">
        <v>0.76846275911351136</v>
      </c>
      <c r="H383" s="302">
        <f>SUM(F383:G383)</f>
        <v>2.2446032473297706</v>
      </c>
      <c r="I383" s="303"/>
      <c r="J383" s="302">
        <v>1.8495454634437705</v>
      </c>
      <c r="K383" s="302">
        <v>0.85463491136213243</v>
      </c>
      <c r="L383" s="302">
        <f>SUM(J383:K383)</f>
        <v>2.7041803748059028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1.4458440095066685</v>
      </c>
      <c r="C384" s="302">
        <v>2.2536334996812863</v>
      </c>
      <c r="D384" s="302">
        <f t="shared" ref="D384:D391" si="127">SUM(B384:C384)</f>
        <v>3.6994775091879548</v>
      </c>
      <c r="E384" s="303"/>
      <c r="F384" s="302">
        <v>1.8895695803301547</v>
      </c>
      <c r="G384" s="302">
        <v>1.4415719481232179</v>
      </c>
      <c r="H384" s="302">
        <f t="shared" ref="H384:H391" si="128">SUM(F384:G384)</f>
        <v>3.3311415284533723</v>
      </c>
      <c r="I384" s="303"/>
      <c r="J384" s="302">
        <v>1.6626772326796657</v>
      </c>
      <c r="K384" s="302">
        <v>1.5665602533725178</v>
      </c>
      <c r="L384" s="302">
        <f t="shared" ref="L384:L391" si="129">SUM(J384:K384)</f>
        <v>3.2292374860521837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1.3348865022881293</v>
      </c>
      <c r="C385" s="302">
        <v>0.99264405447700532</v>
      </c>
      <c r="D385" s="302">
        <f t="shared" si="127"/>
        <v>2.3275305567651348</v>
      </c>
      <c r="E385" s="303"/>
      <c r="F385" s="302">
        <v>1.4793292742217605</v>
      </c>
      <c r="G385" s="302">
        <v>0.66278314296371266</v>
      </c>
      <c r="H385" s="302">
        <f t="shared" si="128"/>
        <v>2.1421124171854733</v>
      </c>
      <c r="I385" s="303"/>
      <c r="J385" s="302">
        <v>1.2035612410401599</v>
      </c>
      <c r="K385" s="302">
        <v>0.58990088097204829</v>
      </c>
      <c r="L385" s="302">
        <f t="shared" si="129"/>
        <v>1.7934621220122082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1.2015870743936052</v>
      </c>
      <c r="C386" s="302">
        <v>0.22403274296943634</v>
      </c>
      <c r="D386" s="302">
        <f t="shared" si="127"/>
        <v>1.4256198173630417</v>
      </c>
      <c r="E386" s="303"/>
      <c r="F386" s="302">
        <v>1.2638625375678294</v>
      </c>
      <c r="G386" s="302">
        <v>0.14449806245019081</v>
      </c>
      <c r="H386" s="302">
        <f t="shared" si="128"/>
        <v>1.4083606000180202</v>
      </c>
      <c r="I386" s="303"/>
      <c r="J386" s="302">
        <v>1.2404967666553779</v>
      </c>
      <c r="K386" s="302">
        <v>0.12114168445085385</v>
      </c>
      <c r="L386" s="302">
        <f t="shared" si="129"/>
        <v>1.3616384511062318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0.27189094536123321</v>
      </c>
      <c r="C387" s="302">
        <v>0.69054871155078068</v>
      </c>
      <c r="D387" s="302">
        <f t="shared" si="127"/>
        <v>0.96243965691201394</v>
      </c>
      <c r="E387" s="303"/>
      <c r="F387" s="302">
        <v>0.31939153713720281</v>
      </c>
      <c r="G387" s="302">
        <v>0.33901031935870446</v>
      </c>
      <c r="H387" s="302">
        <f t="shared" si="128"/>
        <v>0.65840185649590732</v>
      </c>
      <c r="I387" s="303"/>
      <c r="J387" s="302">
        <v>0.4761344957200257</v>
      </c>
      <c r="K387" s="302">
        <v>0.35544449217830382</v>
      </c>
      <c r="L387" s="302">
        <f t="shared" si="129"/>
        <v>0.83157898789832951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4.3711226673223891</v>
      </c>
      <c r="C388" s="302">
        <v>1.233568853060474</v>
      </c>
      <c r="D388" s="302">
        <f t="shared" si="127"/>
        <v>5.6046915203828629</v>
      </c>
      <c r="E388" s="303"/>
      <c r="F388" s="302">
        <v>4.1654535163357984</v>
      </c>
      <c r="G388" s="302">
        <v>0.81785711604797529</v>
      </c>
      <c r="H388" s="302">
        <f t="shared" si="128"/>
        <v>4.9833106323837733</v>
      </c>
      <c r="I388" s="303"/>
      <c r="J388" s="302">
        <v>3.4430444973066572</v>
      </c>
      <c r="K388" s="302">
        <v>0.87197505971616029</v>
      </c>
      <c r="L388" s="302">
        <f t="shared" si="129"/>
        <v>4.3150195570228176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0.46777351441161308</v>
      </c>
      <c r="C389" s="302">
        <v>0.40189580881453418</v>
      </c>
      <c r="D389" s="302">
        <f t="shared" si="127"/>
        <v>0.86966932322614721</v>
      </c>
      <c r="E389" s="303"/>
      <c r="F389" s="302">
        <v>0.4610797715542781</v>
      </c>
      <c r="G389" s="302">
        <v>0.22630132451816448</v>
      </c>
      <c r="H389" s="302">
        <f t="shared" si="128"/>
        <v>0.68738109607244258</v>
      </c>
      <c r="I389" s="303"/>
      <c r="J389" s="302">
        <v>0.44223270004880383</v>
      </c>
      <c r="K389" s="302">
        <v>0.21587054081704427</v>
      </c>
      <c r="L389" s="302">
        <f t="shared" si="129"/>
        <v>0.65810324086584804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0.13689388776381653</v>
      </c>
      <c r="C390" s="302">
        <v>0.34301971004552384</v>
      </c>
      <c r="D390" s="302">
        <f t="shared" si="127"/>
        <v>0.4799135978093404</v>
      </c>
      <c r="E390" s="303"/>
      <c r="F390" s="302">
        <v>0.1378812680045112</v>
      </c>
      <c r="G390" s="302">
        <v>0.18782531863974269</v>
      </c>
      <c r="H390" s="302">
        <f t="shared" si="128"/>
        <v>0.32570658664425389</v>
      </c>
      <c r="I390" s="303"/>
      <c r="J390" s="302">
        <v>0.18643356323467475</v>
      </c>
      <c r="K390" s="302">
        <v>0.16527743185141094</v>
      </c>
      <c r="L390" s="302">
        <f t="shared" si="129"/>
        <v>0.35171099508608572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0.74086586797630716</v>
      </c>
      <c r="C391" s="302">
        <v>0.71680730288464167</v>
      </c>
      <c r="D391" s="302">
        <f t="shared" si="127"/>
        <v>1.4576731708609487</v>
      </c>
      <c r="E391" s="303"/>
      <c r="F391" s="302">
        <v>0.65559848190115733</v>
      </c>
      <c r="G391" s="302">
        <v>0.38338355351583631</v>
      </c>
      <c r="H391" s="302">
        <f t="shared" si="128"/>
        <v>1.0389820354169936</v>
      </c>
      <c r="I391" s="303"/>
      <c r="J391" s="302">
        <v>0.39019364463556389</v>
      </c>
      <c r="K391" s="302">
        <v>0.34887514051482127</v>
      </c>
      <c r="L391" s="302">
        <f t="shared" si="129"/>
        <v>0.73906878515038521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11.092636247381463</v>
      </c>
      <c r="C393" s="311">
        <f t="shared" ref="C393:D393" si="130">SUM(C383:C391)</f>
        <v>8.07936375261853</v>
      </c>
      <c r="D393" s="311">
        <f t="shared" si="130"/>
        <v>19.171999999999997</v>
      </c>
      <c r="E393" s="311"/>
      <c r="F393" s="311">
        <f t="shared" ref="F393:H393" si="131">SUM(F383:F391)</f>
        <v>11.848306455268951</v>
      </c>
      <c r="G393" s="311">
        <f t="shared" si="131"/>
        <v>4.9716935447310551</v>
      </c>
      <c r="H393" s="311">
        <f t="shared" si="131"/>
        <v>16.820000000000007</v>
      </c>
      <c r="I393" s="311"/>
      <c r="J393" s="311">
        <f t="shared" ref="J393:L393" si="132">SUM(J383:J391)</f>
        <v>10.8943196047647</v>
      </c>
      <c r="K393" s="311">
        <f t="shared" si="132"/>
        <v>5.0896803952352938</v>
      </c>
      <c r="L393" s="311">
        <f t="shared" si="132"/>
        <v>15.983999999999991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Thames Valley Berkshire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48.593255578164296</v>
      </c>
      <c r="C9" s="249">
        <f t="shared" ref="C9:D9" si="0">SUM(C26,C43,C60,C77,C94,C111,C128,C145,C162,C179,C196,C213,C230,C247,C264,C281,C298,C315,C332,C349,C366,C383)</f>
        <v>6.7480022360369354</v>
      </c>
      <c r="D9" s="249">
        <f t="shared" si="0"/>
        <v>11.323669868116259</v>
      </c>
      <c r="E9" s="249">
        <f>SUM(B9:D9)</f>
        <v>66.664927682317483</v>
      </c>
      <c r="F9" s="238"/>
      <c r="G9" s="249">
        <f>SUM(G26,G43,G60,G77,G94,G111,G128,G145,G162,G179,G196,G213,G230,G247,G264,G281,G298,G315,G332,G349,G366,G383)</f>
        <v>53.506778616858753</v>
      </c>
      <c r="H9" s="249">
        <f t="shared" ref="H9:I9" si="1">SUM(H26,H43,H60,H77,H94,H111,H128,H145,H162,H179,H196,H213,H230,H247,H264,H281,H298,H315,H332,H349,H366,H383)</f>
        <v>10.505121251435751</v>
      </c>
      <c r="I9" s="249">
        <f t="shared" si="1"/>
        <v>11.987080248223883</v>
      </c>
      <c r="J9" s="249">
        <f>SUM(G9:I9)</f>
        <v>75.998980116518396</v>
      </c>
      <c r="K9" s="238"/>
      <c r="L9" s="249">
        <f>SUM(L26,L43,L60,L77,L94,L111,L128,L145,L162,L179,L196,L213,L230,L247,L264,L281,L298,L315,L332,L349,L366,L383)</f>
        <v>60.636108796915025</v>
      </c>
      <c r="M9" s="249">
        <f t="shared" ref="M9:N9" si="2">SUM(M26,M43,M60,M77,M94,M111,M128,M145,M162,M179,M196,M213,M230,M247,M264,M281,M298,M315,M332,M349,M366,M383)</f>
        <v>13.453070875853019</v>
      </c>
      <c r="N9" s="249">
        <f t="shared" si="2"/>
        <v>14.022343483980503</v>
      </c>
      <c r="O9" s="249">
        <f>SUM(L9:N9)</f>
        <v>88.111523156748547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90.402201502284541</v>
      </c>
      <c r="C10" s="249">
        <f t="shared" si="3"/>
        <v>19.134798151518041</v>
      </c>
      <c r="D10" s="249">
        <f t="shared" si="3"/>
        <v>18.367823324025171</v>
      </c>
      <c r="E10" s="249">
        <f t="shared" ref="E10:E17" si="4">SUM(B10:D10)</f>
        <v>127.90482297782775</v>
      </c>
      <c r="F10" s="238"/>
      <c r="G10" s="249">
        <f t="shared" ref="G10:I10" si="5">SUM(G27,G44,G61,G78,G95,G112,G129,G146,G163,G180,G197,G214,G231,G248,G265,G282,G299,G316,G333,G350,G367,G384)</f>
        <v>106.73836327205814</v>
      </c>
      <c r="H10" s="249">
        <f t="shared" si="5"/>
        <v>25.125759140658253</v>
      </c>
      <c r="I10" s="249">
        <f t="shared" si="5"/>
        <v>17.589611218680709</v>
      </c>
      <c r="J10" s="249">
        <f t="shared" ref="J10:J17" si="6">SUM(G10:I10)</f>
        <v>149.45373363139711</v>
      </c>
      <c r="K10" s="238"/>
      <c r="L10" s="249">
        <f t="shared" ref="L10:N10" si="7">SUM(L27,L44,L61,L78,L95,L112,L129,L146,L163,L180,L197,L214,L231,L248,L265,L282,L299,L316,L333,L350,L367,L384)</f>
        <v>129.94411984427799</v>
      </c>
      <c r="M10" s="249">
        <f t="shared" si="7"/>
        <v>30.616487757708779</v>
      </c>
      <c r="N10" s="249">
        <f t="shared" si="7"/>
        <v>17.755426552788371</v>
      </c>
      <c r="O10" s="249">
        <f t="shared" ref="O10:O17" si="8">SUM(L10:N10)</f>
        <v>178.31603415477514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50.29066515417572</v>
      </c>
      <c r="C11" s="249">
        <f t="shared" si="3"/>
        <v>12.153444147971751</v>
      </c>
      <c r="D11" s="249">
        <f t="shared" si="3"/>
        <v>14.177430822941405</v>
      </c>
      <c r="E11" s="249">
        <f t="shared" si="4"/>
        <v>76.62154012508887</v>
      </c>
      <c r="F11" s="238"/>
      <c r="G11" s="249">
        <f t="shared" ref="G11:I11" si="9">SUM(G28,G45,G62,G79,G96,G113,G130,G147,G164,G181,G198,G215,G232,G249,G266,G283,G300,G317,G334,G351,G368,G385)</f>
        <v>56.321060999848939</v>
      </c>
      <c r="H11" s="249">
        <f t="shared" si="9"/>
        <v>14.800582035670184</v>
      </c>
      <c r="I11" s="249">
        <f t="shared" si="9"/>
        <v>13.402279668464121</v>
      </c>
      <c r="J11" s="249">
        <f t="shared" si="6"/>
        <v>84.523922703983246</v>
      </c>
      <c r="K11" s="238"/>
      <c r="L11" s="249">
        <f t="shared" ref="L11:N11" si="10">SUM(L28,L45,L62,L79,L96,L113,L130,L147,L164,L181,L198,L215,L232,L249,L266,L283,L300,L317,L334,L351,L368,L385)</f>
        <v>60.040936572912834</v>
      </c>
      <c r="M11" s="249">
        <f t="shared" si="10"/>
        <v>15.364048036657813</v>
      </c>
      <c r="N11" s="249">
        <f t="shared" si="10"/>
        <v>14.649253345979329</v>
      </c>
      <c r="O11" s="249">
        <f t="shared" si="8"/>
        <v>90.054237955549979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32.144282685039634</v>
      </c>
      <c r="C12" s="249">
        <f t="shared" si="3"/>
        <v>23.130614623296239</v>
      </c>
      <c r="D12" s="249">
        <f t="shared" si="3"/>
        <v>3.5300523249877327</v>
      </c>
      <c r="E12" s="249">
        <f t="shared" si="4"/>
        <v>58.804949633323609</v>
      </c>
      <c r="F12" s="238"/>
      <c r="G12" s="249">
        <f t="shared" ref="G12:I12" si="11">SUM(G29,G46,G63,G80,G97,G114,G131,G148,G165,G182,G199,G216,G233,G250,G267,G284,G301,G318,G335,G352,G369,G386)</f>
        <v>31.506325623477899</v>
      </c>
      <c r="H12" s="249">
        <f t="shared" si="11"/>
        <v>22.84862386217193</v>
      </c>
      <c r="I12" s="249">
        <f t="shared" si="11"/>
        <v>3.06101311853722</v>
      </c>
      <c r="J12" s="249">
        <f t="shared" si="6"/>
        <v>57.415962604187044</v>
      </c>
      <c r="K12" s="238"/>
      <c r="L12" s="249">
        <f t="shared" ref="L12:N12" si="12">SUM(L29,L46,L63,L80,L97,L114,L131,L148,L165,L182,L199,L216,L233,L250,L267,L284,L301,L318,L335,L352,L369,L386)</f>
        <v>25.98696860506443</v>
      </c>
      <c r="M12" s="249">
        <f t="shared" si="12"/>
        <v>18.796438397447286</v>
      </c>
      <c r="N12" s="249">
        <f t="shared" si="12"/>
        <v>3.3683748703959404</v>
      </c>
      <c r="O12" s="249">
        <f t="shared" si="8"/>
        <v>48.151781872907655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28.752159091015979</v>
      </c>
      <c r="C13" s="249">
        <f t="shared" si="3"/>
        <v>4.8006873175434288</v>
      </c>
      <c r="D13" s="249">
        <f t="shared" si="3"/>
        <v>14.720752029866158</v>
      </c>
      <c r="E13" s="249">
        <f t="shared" si="4"/>
        <v>48.273598438425566</v>
      </c>
      <c r="F13" s="238"/>
      <c r="G13" s="249">
        <f t="shared" ref="G13:I13" si="13">SUM(G30,G47,G64,G81,G98,G115,G132,G149,G166,G183,G200,G217,G234,G251,G268,G285,G302,G319,G336,G353,G370,G387)</f>
        <v>24.434742811579742</v>
      </c>
      <c r="H13" s="249">
        <f t="shared" si="13"/>
        <v>4.4279632682963985</v>
      </c>
      <c r="I13" s="249">
        <f t="shared" si="13"/>
        <v>13.85210772335336</v>
      </c>
      <c r="J13" s="249">
        <f t="shared" si="6"/>
        <v>42.714813803229504</v>
      </c>
      <c r="K13" s="238"/>
      <c r="L13" s="249">
        <f t="shared" ref="L13:N13" si="14">SUM(L30,L47,L64,L81,L98,L115,L132,L149,L166,L183,L200,L217,L234,L251,L268,L285,L302,L319,L336,L353,L370,L387)</f>
        <v>22.326043274416996</v>
      </c>
      <c r="M13" s="249">
        <f t="shared" si="14"/>
        <v>5.5102757180191144</v>
      </c>
      <c r="N13" s="249">
        <f t="shared" si="14"/>
        <v>16.548244622482429</v>
      </c>
      <c r="O13" s="249">
        <f t="shared" si="8"/>
        <v>44.384563614918541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22.052591122630098</v>
      </c>
      <c r="C14" s="249">
        <f t="shared" si="3"/>
        <v>18.677025792839316</v>
      </c>
      <c r="D14" s="249">
        <f t="shared" si="3"/>
        <v>6.4878567054796346</v>
      </c>
      <c r="E14" s="249">
        <f t="shared" si="4"/>
        <v>47.21747362094905</v>
      </c>
      <c r="F14" s="238"/>
      <c r="G14" s="249">
        <f t="shared" ref="G14:I14" si="15">SUM(G31,G48,G65,G82,G99,G116,G133,G150,G167,G184,G201,G218,G235,G252,G269,G286,G303,G320,G337,G354,G371,G388)</f>
        <v>21.487615657445588</v>
      </c>
      <c r="H14" s="249">
        <f t="shared" si="15"/>
        <v>19.701293193161511</v>
      </c>
      <c r="I14" s="249">
        <f t="shared" si="15"/>
        <v>6.7412870591618752</v>
      </c>
      <c r="J14" s="249">
        <f t="shared" si="6"/>
        <v>47.930195909768976</v>
      </c>
      <c r="K14" s="238"/>
      <c r="L14" s="249">
        <f t="shared" ref="L14:N14" si="16">SUM(L31,L48,L65,L82,L99,L116,L133,L150,L167,L184,L201,L218,L235,L252,L269,L286,L303,L320,L337,L354,L371,L388)</f>
        <v>25.818127578669682</v>
      </c>
      <c r="M14" s="249">
        <f t="shared" si="16"/>
        <v>20.663639627260515</v>
      </c>
      <c r="N14" s="249">
        <f t="shared" si="16"/>
        <v>7.8379210567864348</v>
      </c>
      <c r="O14" s="249">
        <f t="shared" si="8"/>
        <v>54.319688262716632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16.090152647397581</v>
      </c>
      <c r="C15" s="249">
        <f t="shared" si="3"/>
        <v>24.915343449979812</v>
      </c>
      <c r="D15" s="249">
        <f t="shared" si="3"/>
        <v>3.1069680993320943</v>
      </c>
      <c r="E15" s="249">
        <f t="shared" si="4"/>
        <v>44.112464196709482</v>
      </c>
      <c r="F15" s="238"/>
      <c r="G15" s="249">
        <f t="shared" ref="G15:I15" si="17">SUM(G32,G49,G66,G83,G100,G117,G134,G151,G168,G185,G202,G219,G236,G253,G270,G287,G304,G321,G338,G355,G372,G389)</f>
        <v>15.284644583982205</v>
      </c>
      <c r="H15" s="249">
        <f t="shared" si="17"/>
        <v>26.522063263788315</v>
      </c>
      <c r="I15" s="249">
        <f t="shared" si="17"/>
        <v>2.0879555001790333</v>
      </c>
      <c r="J15" s="249">
        <f t="shared" si="6"/>
        <v>43.894663347949553</v>
      </c>
      <c r="K15" s="238"/>
      <c r="L15" s="249">
        <f t="shared" ref="L15:N15" si="18">SUM(L32,L49,L66,L83,L100,L117,L134,L151,L168,L185,L202,L219,L236,L253,L270,L287,L304,L321,L338,L355,L372,L389)</f>
        <v>16.017330216614802</v>
      </c>
      <c r="M15" s="249">
        <f t="shared" si="18"/>
        <v>26.441030423599258</v>
      </c>
      <c r="N15" s="249">
        <f t="shared" si="18"/>
        <v>1.9426067391780368</v>
      </c>
      <c r="O15" s="249">
        <f t="shared" si="8"/>
        <v>44.4009673793921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17.187086060999579</v>
      </c>
      <c r="C16" s="249">
        <f t="shared" si="3"/>
        <v>3.8397233282975178</v>
      </c>
      <c r="D16" s="249">
        <f t="shared" si="3"/>
        <v>4.7377282161532053</v>
      </c>
      <c r="E16" s="249">
        <f t="shared" si="4"/>
        <v>25.7645376054503</v>
      </c>
      <c r="F16" s="238"/>
      <c r="G16" s="249">
        <f t="shared" ref="G16:I16" si="19">SUM(G33,G50,G67,G84,G101,G118,G135,G152,G169,G186,G203,G220,G237,G254,G271,G288,G305,G322,G339,G356,G373,G390)</f>
        <v>14.315458876209659</v>
      </c>
      <c r="H16" s="249">
        <f t="shared" si="19"/>
        <v>4.6587330127031041</v>
      </c>
      <c r="I16" s="249">
        <f t="shared" si="19"/>
        <v>4.2032645164891802</v>
      </c>
      <c r="J16" s="249">
        <f t="shared" si="6"/>
        <v>23.177456405401944</v>
      </c>
      <c r="K16" s="238"/>
      <c r="L16" s="249">
        <f t="shared" ref="L16:N16" si="20">SUM(L33,L50,L67,L84,L101,L118,L135,L152,L169,L186,L203,L220,L237,L254,L271,L288,L305,L322,L339,L356,L373,L390)</f>
        <v>14.542374163821391</v>
      </c>
      <c r="M16" s="249">
        <f t="shared" si="20"/>
        <v>6.380349465603592</v>
      </c>
      <c r="N16" s="249">
        <f t="shared" si="20"/>
        <v>5.2879529838340185</v>
      </c>
      <c r="O16" s="249">
        <f t="shared" si="8"/>
        <v>26.210676613259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23.004423316701324</v>
      </c>
      <c r="C17" s="249">
        <f t="shared" si="3"/>
        <v>32.626441259470603</v>
      </c>
      <c r="D17" s="249">
        <f t="shared" si="3"/>
        <v>3.3038211437358571</v>
      </c>
      <c r="E17" s="249">
        <f t="shared" si="4"/>
        <v>58.93468571990779</v>
      </c>
      <c r="F17" s="238"/>
      <c r="G17" s="249">
        <f t="shared" ref="G17:I17" si="21">SUM(G34,G51,G68,G85,G102,G119,G136,G153,G170,G187,G204,G221,G238,G255,G272,G289,G306,G323,G340,G357,G374,G391)</f>
        <v>19.920659510623956</v>
      </c>
      <c r="H17" s="249">
        <f t="shared" si="21"/>
        <v>33.049144058055973</v>
      </c>
      <c r="I17" s="249">
        <f t="shared" si="21"/>
        <v>2.8014679088842125</v>
      </c>
      <c r="J17" s="249">
        <f t="shared" si="6"/>
        <v>55.771271477564142</v>
      </c>
      <c r="K17" s="238"/>
      <c r="L17" s="249">
        <f t="shared" ref="L17:N17" si="22">SUM(L34,L51,L68,L85,L102,L119,L136,L153,L170,L187,L204,L221,L238,L255,L272,L289,L306,L323,L340,L357,L374,L391)</f>
        <v>19.1380491373456</v>
      </c>
      <c r="M17" s="249">
        <f t="shared" si="22"/>
        <v>31.152231709664061</v>
      </c>
      <c r="N17" s="249">
        <f t="shared" si="22"/>
        <v>3.7072461427229806</v>
      </c>
      <c r="O17" s="249">
        <f t="shared" si="8"/>
        <v>53.997526989732641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328.51681715840874</v>
      </c>
      <c r="C19" s="247">
        <f t="shared" ref="C19:O19" si="23">SUM(C9:C17)</f>
        <v>146.02608030695365</v>
      </c>
      <c r="D19" s="247">
        <f t="shared" si="23"/>
        <v>79.756102534637506</v>
      </c>
      <c r="E19" s="247">
        <f t="shared" si="23"/>
        <v>554.29899999999986</v>
      </c>
      <c r="F19" s="247"/>
      <c r="G19" s="247">
        <f t="shared" si="23"/>
        <v>343.51564995208486</v>
      </c>
      <c r="H19" s="247">
        <f t="shared" si="23"/>
        <v>161.63928308594143</v>
      </c>
      <c r="I19" s="247">
        <f t="shared" si="23"/>
        <v>75.726066961973586</v>
      </c>
      <c r="J19" s="247">
        <f t="shared" si="23"/>
        <v>580.88099999999997</v>
      </c>
      <c r="K19" s="247"/>
      <c r="L19" s="247">
        <f t="shared" si="23"/>
        <v>374.45005819003876</v>
      </c>
      <c r="M19" s="247">
        <f t="shared" si="23"/>
        <v>168.37757201181341</v>
      </c>
      <c r="N19" s="247">
        <f t="shared" si="23"/>
        <v>85.119369798148043</v>
      </c>
      <c r="O19" s="247">
        <f t="shared" si="23"/>
        <v>627.94700000000012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0.13213260175373684</v>
      </c>
      <c r="C26" s="302">
        <v>2.1891800816753147E-2</v>
      </c>
      <c r="D26" s="302">
        <v>2.2575383110037331E-2</v>
      </c>
      <c r="E26" s="302">
        <f>SUM(B26:D26)</f>
        <v>0.17659978568052731</v>
      </c>
      <c r="F26" s="303"/>
      <c r="G26" s="302">
        <v>0.18233942773338305</v>
      </c>
      <c r="H26" s="302">
        <v>2.2872391062160012E-2</v>
      </c>
      <c r="I26" s="302">
        <v>2.144696576914908E-2</v>
      </c>
      <c r="J26" s="302">
        <f>SUM(G26:I26)</f>
        <v>0.22665878456469216</v>
      </c>
      <c r="K26" s="303"/>
      <c r="L26" s="302">
        <v>0.25433204333711051</v>
      </c>
      <c r="M26" s="302">
        <v>2.21057188326516E-2</v>
      </c>
      <c r="N26" s="302">
        <v>2.6129412862751392E-2</v>
      </c>
      <c r="O26" s="302">
        <f>SUM(L26:N26)</f>
        <v>0.30256717503251351</v>
      </c>
    </row>
    <row r="27" spans="1:15" s="236" customFormat="1" x14ac:dyDescent="0.2">
      <c r="A27" s="237" t="str">
        <f>name!E$5</f>
        <v>Professional occupations</v>
      </c>
      <c r="B27" s="302">
        <v>0.13765979391331593</v>
      </c>
      <c r="C27" s="302">
        <v>2.3001000167870694E-2</v>
      </c>
      <c r="D27" s="302">
        <v>1.8030825880817052E-2</v>
      </c>
      <c r="E27" s="302">
        <f t="shared" ref="E27:E34" si="24">SUM(B27:D27)</f>
        <v>0.17869161996200367</v>
      </c>
      <c r="F27" s="303"/>
      <c r="G27" s="302">
        <v>0.2237197695346631</v>
      </c>
      <c r="H27" s="302">
        <v>1.9389314254491551E-2</v>
      </c>
      <c r="I27" s="302">
        <v>2.8972169541978121E-2</v>
      </c>
      <c r="J27" s="302">
        <f t="shared" ref="J27:J34" si="25">SUM(G27:I27)</f>
        <v>0.27208125333113276</v>
      </c>
      <c r="K27" s="303"/>
      <c r="L27" s="302">
        <v>0.33648154615425219</v>
      </c>
      <c r="M27" s="302">
        <v>2.467298685312419E-2</v>
      </c>
      <c r="N27" s="302">
        <v>4.2905384134127991E-2</v>
      </c>
      <c r="O27" s="302">
        <f t="shared" ref="O27:O34" si="26">SUM(L27:N27)</f>
        <v>0.40405991714150435</v>
      </c>
    </row>
    <row r="28" spans="1:15" s="236" customFormat="1" x14ac:dyDescent="0.2">
      <c r="A28" s="237" t="str">
        <f>name!E$6</f>
        <v>Associate professional occupations</v>
      </c>
      <c r="B28" s="302">
        <v>0.10240175997057821</v>
      </c>
      <c r="C28" s="302">
        <v>2.0027527633911742E-2</v>
      </c>
      <c r="D28" s="302">
        <v>7.0316102812957504E-3</v>
      </c>
      <c r="E28" s="302">
        <f t="shared" si="24"/>
        <v>0.12946089788578571</v>
      </c>
      <c r="F28" s="303"/>
      <c r="G28" s="302">
        <v>0.14720721030688827</v>
      </c>
      <c r="H28" s="302">
        <v>1.5673567369060778E-2</v>
      </c>
      <c r="I28" s="302">
        <v>8.7765034031638961E-3</v>
      </c>
      <c r="J28" s="302">
        <f t="shared" si="25"/>
        <v>0.17165728107911293</v>
      </c>
      <c r="K28" s="303"/>
      <c r="L28" s="302">
        <v>0.17067016166271429</v>
      </c>
      <c r="M28" s="302">
        <v>1.7045905063464269E-2</v>
      </c>
      <c r="N28" s="302">
        <v>1.4089242817214657E-2</v>
      </c>
      <c r="O28" s="302">
        <f t="shared" si="26"/>
        <v>0.20180530954339321</v>
      </c>
    </row>
    <row r="29" spans="1:15" s="236" customFormat="1" x14ac:dyDescent="0.2">
      <c r="A29" s="237" t="str">
        <f>name!E$7</f>
        <v>Administrative and secretarial occupations</v>
      </c>
      <c r="B29" s="302">
        <v>0.10875010996295566</v>
      </c>
      <c r="C29" s="302">
        <v>6.9495853431136831E-2</v>
      </c>
      <c r="D29" s="302">
        <v>6.5627612432882908E-3</v>
      </c>
      <c r="E29" s="302">
        <f t="shared" si="24"/>
        <v>0.18480872463738077</v>
      </c>
      <c r="F29" s="303"/>
      <c r="G29" s="302">
        <v>0.12585759426709578</v>
      </c>
      <c r="H29" s="302">
        <v>7.9969037495892764E-2</v>
      </c>
      <c r="I29" s="302">
        <v>4.331161737421178E-3</v>
      </c>
      <c r="J29" s="302">
        <f t="shared" si="25"/>
        <v>0.21015779350040972</v>
      </c>
      <c r="K29" s="303"/>
      <c r="L29" s="302">
        <v>8.0457901088834591E-2</v>
      </c>
      <c r="M29" s="302">
        <v>5.8400280402941034E-2</v>
      </c>
      <c r="N29" s="302">
        <v>4.6392008632774213E-3</v>
      </c>
      <c r="O29" s="302">
        <f t="shared" si="26"/>
        <v>0.14349738235505305</v>
      </c>
    </row>
    <row r="30" spans="1:15" s="236" customFormat="1" x14ac:dyDescent="0.2">
      <c r="A30" s="237" t="str">
        <f>name!E$8</f>
        <v>Skilled trades occupations</v>
      </c>
      <c r="B30" s="302">
        <v>0.55368691171979234</v>
      </c>
      <c r="C30" s="302">
        <v>6.9965804821467331E-2</v>
      </c>
      <c r="D30" s="302">
        <v>0.52945747151116196</v>
      </c>
      <c r="E30" s="302">
        <f t="shared" si="24"/>
        <v>1.1531101880524215</v>
      </c>
      <c r="F30" s="303"/>
      <c r="G30" s="302">
        <v>0.57877564839389761</v>
      </c>
      <c r="H30" s="302">
        <v>4.5372744707107393E-2</v>
      </c>
      <c r="I30" s="302">
        <v>0.45241151627862419</v>
      </c>
      <c r="J30" s="302">
        <f>SUM(G30:I30)</f>
        <v>1.0765599093796292</v>
      </c>
      <c r="K30" s="303"/>
      <c r="L30" s="302">
        <v>0.65195177885973277</v>
      </c>
      <c r="M30" s="302">
        <v>6.1822357353573415E-2</v>
      </c>
      <c r="N30" s="302">
        <v>0.41883230256805781</v>
      </c>
      <c r="O30" s="302">
        <f t="shared" si="26"/>
        <v>1.1326064387813641</v>
      </c>
    </row>
    <row r="31" spans="1:15" s="236" customFormat="1" x14ac:dyDescent="0.2">
      <c r="A31" s="237" t="str">
        <f>name!E$9</f>
        <v>Caring, leisure and other service occupations</v>
      </c>
      <c r="B31" s="302">
        <v>7.8874087198330306E-2</v>
      </c>
      <c r="C31" s="302">
        <v>1.8316021766322334E-2</v>
      </c>
      <c r="D31" s="302">
        <v>4.2988630020914607E-3</v>
      </c>
      <c r="E31" s="302">
        <f t="shared" si="24"/>
        <v>0.1014889719667441</v>
      </c>
      <c r="F31" s="303"/>
      <c r="G31" s="302">
        <v>8.8880346949014588E-2</v>
      </c>
      <c r="H31" s="302">
        <v>2.0397692799673923E-2</v>
      </c>
      <c r="I31" s="302">
        <v>3.3207011873607304E-3</v>
      </c>
      <c r="J31" s="302">
        <f t="shared" si="25"/>
        <v>0.11259874093604924</v>
      </c>
      <c r="K31" s="303"/>
      <c r="L31" s="302">
        <v>9.5141541766761137E-2</v>
      </c>
      <c r="M31" s="302">
        <v>1.3320326427762392E-2</v>
      </c>
      <c r="N31" s="302">
        <v>3.4409743308305867E-3</v>
      </c>
      <c r="O31" s="302">
        <f t="shared" si="26"/>
        <v>0.11190284252535411</v>
      </c>
    </row>
    <row r="32" spans="1:15" s="236" customFormat="1" x14ac:dyDescent="0.2">
      <c r="A32" s="237" t="str">
        <f>name!E$10</f>
        <v>Sales and customer service occupations</v>
      </c>
      <c r="B32" s="302">
        <v>4.2097729775167479E-2</v>
      </c>
      <c r="C32" s="302">
        <v>2.1982510111238793E-2</v>
      </c>
      <c r="D32" s="302">
        <v>6.6551140305783733E-3</v>
      </c>
      <c r="E32" s="302">
        <f t="shared" si="24"/>
        <v>7.0735353916984642E-2</v>
      </c>
      <c r="F32" s="303"/>
      <c r="G32" s="302">
        <v>4.6578769383958961E-2</v>
      </c>
      <c r="H32" s="302">
        <v>1.7946435167297471E-2</v>
      </c>
      <c r="I32" s="302">
        <v>4.3842513658315712E-3</v>
      </c>
      <c r="J32" s="302">
        <f t="shared" si="25"/>
        <v>6.8909455917087997E-2</v>
      </c>
      <c r="K32" s="303"/>
      <c r="L32" s="302">
        <v>5.195367445856737E-2</v>
      </c>
      <c r="M32" s="302">
        <v>1.4067844353710274E-2</v>
      </c>
      <c r="N32" s="302">
        <v>3.546214479450797E-3</v>
      </c>
      <c r="O32" s="302">
        <f t="shared" si="26"/>
        <v>6.956773329172844E-2</v>
      </c>
    </row>
    <row r="33" spans="1:15" s="236" customFormat="1" x14ac:dyDescent="0.2">
      <c r="A33" s="237" t="str">
        <f>name!E$11</f>
        <v>Process, plant and machine operatives</v>
      </c>
      <c r="B33" s="302">
        <v>0.11444748694962317</v>
      </c>
      <c r="C33" s="302">
        <v>9.6337846695549977E-3</v>
      </c>
      <c r="D33" s="302">
        <v>1.4344421467376929E-3</v>
      </c>
      <c r="E33" s="302">
        <f t="shared" si="24"/>
        <v>0.12551571376591586</v>
      </c>
      <c r="F33" s="303"/>
      <c r="G33" s="302">
        <v>0.10601381060346204</v>
      </c>
      <c r="H33" s="302">
        <v>5.0418460098839383E-3</v>
      </c>
      <c r="I33" s="302">
        <v>1.5056994750589001E-3</v>
      </c>
      <c r="J33" s="302">
        <f t="shared" si="25"/>
        <v>0.11256135608840488</v>
      </c>
      <c r="K33" s="303"/>
      <c r="L33" s="302">
        <v>0.10611255359684649</v>
      </c>
      <c r="M33" s="302">
        <v>1.0659924449368972E-2</v>
      </c>
      <c r="N33" s="302">
        <v>2.8199732801744586E-3</v>
      </c>
      <c r="O33" s="302">
        <f t="shared" si="26"/>
        <v>0.11959245132638992</v>
      </c>
    </row>
    <row r="34" spans="1:15" s="236" customFormat="1" x14ac:dyDescent="0.2">
      <c r="A34" s="237" t="str">
        <f>name!E$12</f>
        <v>Elementary occupations</v>
      </c>
      <c r="B34" s="302">
        <v>0.29171857647300148</v>
      </c>
      <c r="C34" s="302">
        <v>4.7410690204456693E-2</v>
      </c>
      <c r="D34" s="302">
        <v>2.0459477454775304E-2</v>
      </c>
      <c r="E34" s="302">
        <f t="shared" si="24"/>
        <v>0.35958874413223352</v>
      </c>
      <c r="F34" s="303"/>
      <c r="G34" s="302">
        <v>0.24706520424827086</v>
      </c>
      <c r="H34" s="302">
        <v>4.3134197909348825E-2</v>
      </c>
      <c r="I34" s="302">
        <v>9.6160230458682272E-3</v>
      </c>
      <c r="J34" s="302">
        <f t="shared" si="25"/>
        <v>0.29981542520348792</v>
      </c>
      <c r="K34" s="303"/>
      <c r="L34" s="302">
        <v>0.20047579244910543</v>
      </c>
      <c r="M34" s="302">
        <v>2.9173243354993546E-2</v>
      </c>
      <c r="N34" s="302">
        <v>6.7517141985975878E-3</v>
      </c>
      <c r="O34" s="302">
        <f t="shared" si="26"/>
        <v>0.23640075000269656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1.5617690577165013</v>
      </c>
      <c r="C36" s="311">
        <f t="shared" ref="C36:O36" si="27">SUM(C26:C34)</f>
        <v>0.3017249936227126</v>
      </c>
      <c r="D36" s="311">
        <f t="shared" si="27"/>
        <v>0.61650594866078323</v>
      </c>
      <c r="E36" s="311">
        <f t="shared" si="27"/>
        <v>2.4799999999999969</v>
      </c>
      <c r="F36" s="311"/>
      <c r="G36" s="311">
        <f t="shared" si="27"/>
        <v>1.7464377814206342</v>
      </c>
      <c r="H36" s="311">
        <f t="shared" si="27"/>
        <v>0.26979722677491663</v>
      </c>
      <c r="I36" s="311">
        <f t="shared" si="27"/>
        <v>0.53476499180445569</v>
      </c>
      <c r="J36" s="311">
        <f t="shared" si="27"/>
        <v>2.5510000000000073</v>
      </c>
      <c r="K36" s="311"/>
      <c r="L36" s="311">
        <f t="shared" si="27"/>
        <v>1.9475769933739246</v>
      </c>
      <c r="M36" s="311">
        <f t="shared" si="27"/>
        <v>0.25126858709158972</v>
      </c>
      <c r="N36" s="311">
        <f t="shared" si="27"/>
        <v>0.52315441953448261</v>
      </c>
      <c r="O36" s="311">
        <f t="shared" si="27"/>
        <v>2.7219999999999973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0.18336942427011974</v>
      </c>
      <c r="C43" s="302">
        <v>6.6249159513170428E-3</v>
      </c>
      <c r="D43" s="302">
        <v>6.9623357712920345E-2</v>
      </c>
      <c r="E43" s="302">
        <f>SUM(B43:D43)</f>
        <v>0.25961769793435713</v>
      </c>
      <c r="F43" s="303"/>
      <c r="G43" s="302">
        <v>4.4409471302198147E-2</v>
      </c>
      <c r="H43" s="302">
        <v>2.6639880096857423E-4</v>
      </c>
      <c r="I43" s="302">
        <v>3.5965393738809685E-2</v>
      </c>
      <c r="J43" s="302">
        <f>SUM(G43:I43)</f>
        <v>8.064126384197641E-2</v>
      </c>
      <c r="K43" s="303"/>
      <c r="L43" s="302">
        <v>3.5940795392113194E-2</v>
      </c>
      <c r="M43" s="302">
        <v>2.3957663930575975E-4</v>
      </c>
      <c r="N43" s="302">
        <v>2.9278161893061736E-2</v>
      </c>
      <c r="O43" s="302">
        <f>SUM(L43:N43)</f>
        <v>6.5458533924480686E-2</v>
      </c>
    </row>
    <row r="44" spans="1:15" s="236" customFormat="1" x14ac:dyDescent="0.2">
      <c r="A44" s="237" t="str">
        <f>name!E$5</f>
        <v>Professional occupations</v>
      </c>
      <c r="B44" s="302">
        <v>0.11496420195625907</v>
      </c>
      <c r="C44" s="302">
        <v>1.4032262179658226E-2</v>
      </c>
      <c r="D44" s="302">
        <v>3.3300138428700846E-2</v>
      </c>
      <c r="E44" s="302">
        <f t="shared" ref="E44:E51" si="28">SUM(B44:D44)</f>
        <v>0.16229660256461814</v>
      </c>
      <c r="F44" s="303"/>
      <c r="G44" s="302">
        <v>3.1798359540973542E-2</v>
      </c>
      <c r="H44" s="302">
        <v>8.5704304293499317E-4</v>
      </c>
      <c r="I44" s="302">
        <v>1.3063614294247499E-2</v>
      </c>
      <c r="J44" s="302">
        <f t="shared" ref="J44:J46" si="29">SUM(G44:I44)</f>
        <v>4.5719016878156035E-2</v>
      </c>
      <c r="K44" s="303"/>
      <c r="L44" s="302">
        <v>2.4821416335643092E-2</v>
      </c>
      <c r="M44" s="302">
        <v>5.8497722677525795E-4</v>
      </c>
      <c r="N44" s="302">
        <v>2.962975084487761E-3</v>
      </c>
      <c r="O44" s="302">
        <f t="shared" ref="O44:O51" si="30">SUM(L44:N44)</f>
        <v>2.8369368646906111E-2</v>
      </c>
    </row>
    <row r="45" spans="1:15" s="236" customFormat="1" x14ac:dyDescent="0.2">
      <c r="A45" s="237" t="str">
        <f>name!E$6</f>
        <v>Associate professional occupations</v>
      </c>
      <c r="B45" s="302">
        <v>9.3018426923323461E-2</v>
      </c>
      <c r="C45" s="302">
        <v>8.469787523323077E-3</v>
      </c>
      <c r="D45" s="302">
        <v>1.5967777161629129E-2</v>
      </c>
      <c r="E45" s="302">
        <f t="shared" si="28"/>
        <v>0.11745599160827566</v>
      </c>
      <c r="F45" s="303"/>
      <c r="G45" s="302">
        <v>2.3804993776769472E-2</v>
      </c>
      <c r="H45" s="302">
        <v>5.4997870227852766E-4</v>
      </c>
      <c r="I45" s="302">
        <v>5.911691889746779E-3</v>
      </c>
      <c r="J45" s="302">
        <f t="shared" si="29"/>
        <v>3.0266664368794778E-2</v>
      </c>
      <c r="K45" s="303"/>
      <c r="L45" s="302">
        <v>1.7173411143902667E-2</v>
      </c>
      <c r="M45" s="302">
        <v>4.4759076182580284E-4</v>
      </c>
      <c r="N45" s="302">
        <v>1.7223905716650214E-3</v>
      </c>
      <c r="O45" s="302">
        <f t="shared" si="30"/>
        <v>1.934339247739349E-2</v>
      </c>
    </row>
    <row r="46" spans="1:15" s="236" customFormat="1" x14ac:dyDescent="0.2">
      <c r="A46" s="237" t="str">
        <f>name!E$7</f>
        <v>Administrative and secretarial occupations</v>
      </c>
      <c r="B46" s="302">
        <v>9.5604224434983023E-2</v>
      </c>
      <c r="C46" s="302">
        <v>1.1809308135114566E-2</v>
      </c>
      <c r="D46" s="302">
        <v>9.6797879446106454E-3</v>
      </c>
      <c r="E46" s="302">
        <f t="shared" si="28"/>
        <v>0.11709332051470824</v>
      </c>
      <c r="F46" s="303"/>
      <c r="G46" s="302">
        <v>2.3215768719774203E-2</v>
      </c>
      <c r="H46" s="302">
        <v>1.1242286449955163E-3</v>
      </c>
      <c r="I46" s="302">
        <v>3.3842411669678459E-3</v>
      </c>
      <c r="J46" s="302">
        <f t="shared" si="29"/>
        <v>2.7724238531737565E-2</v>
      </c>
      <c r="K46" s="303"/>
      <c r="L46" s="302">
        <v>1.5749006794052528E-2</v>
      </c>
      <c r="M46" s="302">
        <v>5.4863281594401674E-4</v>
      </c>
      <c r="N46" s="302">
        <v>3.5265446924393476E-3</v>
      </c>
      <c r="O46" s="302">
        <f t="shared" si="30"/>
        <v>1.9824184302435894E-2</v>
      </c>
    </row>
    <row r="47" spans="1:15" s="236" customFormat="1" x14ac:dyDescent="0.2">
      <c r="A47" s="237" t="str">
        <f>name!E$8</f>
        <v>Skilled trades occupations</v>
      </c>
      <c r="B47" s="302">
        <v>0.18605114041509307</v>
      </c>
      <c r="C47" s="302">
        <v>1.3606772371889519E-2</v>
      </c>
      <c r="D47" s="302">
        <v>6.6898947444100118E-2</v>
      </c>
      <c r="E47" s="302">
        <f t="shared" si="28"/>
        <v>0.26655686023108272</v>
      </c>
      <c r="F47" s="303"/>
      <c r="G47" s="302">
        <v>3.2887481038266241E-2</v>
      </c>
      <c r="H47" s="302">
        <v>5.2272381918613874E-4</v>
      </c>
      <c r="I47" s="302">
        <v>1.9188919119820312E-2</v>
      </c>
      <c r="J47" s="302">
        <f>SUM(G47:I47)</f>
        <v>5.2599123977272691E-2</v>
      </c>
      <c r="K47" s="303"/>
      <c r="L47" s="302">
        <v>1.9310895106017998E-2</v>
      </c>
      <c r="M47" s="302">
        <v>4.7781747384226795E-4</v>
      </c>
      <c r="N47" s="302">
        <v>5.8965681905511092E-3</v>
      </c>
      <c r="O47" s="302">
        <f t="shared" si="30"/>
        <v>2.5685280770411378E-2</v>
      </c>
    </row>
    <row r="48" spans="1:15" s="236" customFormat="1" x14ac:dyDescent="0.2">
      <c r="A48" s="237" t="str">
        <f>name!E$9</f>
        <v>Caring, leisure and other service occupations</v>
      </c>
      <c r="B48" s="302">
        <v>6.9996466865009299E-3</v>
      </c>
      <c r="C48" s="302">
        <v>1.7210551323601126E-2</v>
      </c>
      <c r="D48" s="302">
        <v>2.2055718240874172E-3</v>
      </c>
      <c r="E48" s="302">
        <f t="shared" si="28"/>
        <v>2.6415769834189473E-2</v>
      </c>
      <c r="F48" s="303"/>
      <c r="G48" s="302">
        <v>1.6599724126448831E-3</v>
      </c>
      <c r="H48" s="302">
        <v>1.9143788902553952E-3</v>
      </c>
      <c r="I48" s="302">
        <v>8.9270669308170092E-4</v>
      </c>
      <c r="J48" s="302">
        <f t="shared" ref="J48:J51" si="31">SUM(G48:I48)</f>
        <v>4.4670579959819792E-3</v>
      </c>
      <c r="K48" s="303"/>
      <c r="L48" s="302">
        <v>1.4660043585101915E-3</v>
      </c>
      <c r="M48" s="302">
        <v>2.083247123457233E-3</v>
      </c>
      <c r="N48" s="302">
        <v>1.0571705445182227E-3</v>
      </c>
      <c r="O48" s="302">
        <f t="shared" si="30"/>
        <v>4.6064220264856476E-3</v>
      </c>
    </row>
    <row r="49" spans="1:15" s="236" customFormat="1" x14ac:dyDescent="0.2">
      <c r="A49" s="237" t="str">
        <f>name!E$10</f>
        <v>Sales and customer service occupations</v>
      </c>
      <c r="B49" s="302">
        <v>2.9153862603328241E-2</v>
      </c>
      <c r="C49" s="302">
        <v>1.8701288800067523E-2</v>
      </c>
      <c r="D49" s="302">
        <v>3.9873308530395E-3</v>
      </c>
      <c r="E49" s="302">
        <f t="shared" si="28"/>
        <v>5.1842482256435257E-2</v>
      </c>
      <c r="F49" s="303"/>
      <c r="G49" s="302">
        <v>6.4618623888490689E-3</v>
      </c>
      <c r="H49" s="302">
        <v>1.1074188908953943E-3</v>
      </c>
      <c r="I49" s="302">
        <v>1.5267433331716976E-3</v>
      </c>
      <c r="J49" s="302">
        <f t="shared" si="31"/>
        <v>9.0960246129161617E-3</v>
      </c>
      <c r="K49" s="303"/>
      <c r="L49" s="302">
        <v>5.616951762990075E-3</v>
      </c>
      <c r="M49" s="302">
        <v>7.1973565370357911E-4</v>
      </c>
      <c r="N49" s="302">
        <v>1.2375220996134917E-3</v>
      </c>
      <c r="O49" s="302">
        <f t="shared" si="30"/>
        <v>7.5742095163071456E-3</v>
      </c>
    </row>
    <row r="50" spans="1:15" s="236" customFormat="1" x14ac:dyDescent="0.2">
      <c r="A50" s="237" t="str">
        <f>name!E$11</f>
        <v>Process, plant and machine operatives</v>
      </c>
      <c r="B50" s="302">
        <v>0.17662671342610109</v>
      </c>
      <c r="C50" s="302">
        <v>2.4874055629640207E-2</v>
      </c>
      <c r="D50" s="302">
        <v>4.6570631003889841E-2</v>
      </c>
      <c r="E50" s="302">
        <f t="shared" si="28"/>
        <v>0.24807140005963113</v>
      </c>
      <c r="F50" s="303"/>
      <c r="G50" s="302">
        <v>3.3354513436088334E-2</v>
      </c>
      <c r="H50" s="302">
        <v>4.5310370963880481E-4</v>
      </c>
      <c r="I50" s="302">
        <v>2.2103471488865004E-2</v>
      </c>
      <c r="J50" s="302">
        <f t="shared" si="31"/>
        <v>5.591108863459214E-2</v>
      </c>
      <c r="K50" s="303"/>
      <c r="L50" s="302">
        <v>2.6797378447706081E-2</v>
      </c>
      <c r="M50" s="302">
        <v>5.7986413016645848E-4</v>
      </c>
      <c r="N50" s="302">
        <v>2.4060135587839319E-2</v>
      </c>
      <c r="O50" s="302">
        <f t="shared" si="30"/>
        <v>5.1437378165711853E-2</v>
      </c>
    </row>
    <row r="51" spans="1:15" s="236" customFormat="1" x14ac:dyDescent="0.2">
      <c r="A51" s="237" t="str">
        <f>name!E$12</f>
        <v>Elementary occupations</v>
      </c>
      <c r="B51" s="302">
        <v>1.9458643165525907E-2</v>
      </c>
      <c r="C51" s="302">
        <v>2.1218711831305734E-2</v>
      </c>
      <c r="D51" s="302">
        <v>1.4972519999868563E-2</v>
      </c>
      <c r="E51" s="302">
        <f t="shared" si="28"/>
        <v>5.564987499670021E-2</v>
      </c>
      <c r="F51" s="303"/>
      <c r="G51" s="302">
        <v>3.5927258992332436E-3</v>
      </c>
      <c r="H51" s="302">
        <v>1.574362462603109E-3</v>
      </c>
      <c r="I51" s="302">
        <v>5.4084327967357923E-3</v>
      </c>
      <c r="J51" s="302">
        <f t="shared" si="31"/>
        <v>1.0575521158572146E-2</v>
      </c>
      <c r="K51" s="303"/>
      <c r="L51" s="302">
        <v>2.1686951148131863E-3</v>
      </c>
      <c r="M51" s="302">
        <v>9.8935025420015393E-4</v>
      </c>
      <c r="N51" s="302">
        <v>5.5431848008544327E-3</v>
      </c>
      <c r="O51" s="302">
        <f t="shared" si="30"/>
        <v>8.7012301698677734E-3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0.90524628388123451</v>
      </c>
      <c r="C53" s="311">
        <f t="shared" ref="C53:E53" si="32">SUM(C43:C51)</f>
        <v>0.13654765374591704</v>
      </c>
      <c r="D53" s="311">
        <f t="shared" si="32"/>
        <v>0.26320606237284638</v>
      </c>
      <c r="E53" s="311">
        <f t="shared" si="32"/>
        <v>1.3049999999999979</v>
      </c>
      <c r="F53" s="311"/>
      <c r="G53" s="311">
        <f t="shared" ref="G53:J53" si="33">SUM(G43:G51)</f>
        <v>0.20118514851479713</v>
      </c>
      <c r="H53" s="311">
        <f t="shared" si="33"/>
        <v>8.3696369637564546E-3</v>
      </c>
      <c r="I53" s="311">
        <f t="shared" si="33"/>
        <v>0.1074452145214463</v>
      </c>
      <c r="J53" s="311">
        <f t="shared" si="33"/>
        <v>0.31699999999999989</v>
      </c>
      <c r="K53" s="311"/>
      <c r="L53" s="311">
        <f t="shared" ref="L53:O53" si="34">SUM(L43:L51)</f>
        <v>0.14904455445574899</v>
      </c>
      <c r="M53" s="311">
        <f t="shared" si="34"/>
        <v>6.6707920792205304E-3</v>
      </c>
      <c r="N53" s="311">
        <f t="shared" si="34"/>
        <v>7.5284653465030438E-2</v>
      </c>
      <c r="O53" s="311">
        <f t="shared" si="34"/>
        <v>0.23099999999999996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0.34381114427244813</v>
      </c>
      <c r="C60" s="302">
        <v>2.6903634111930242E-2</v>
      </c>
      <c r="D60" s="302">
        <v>5.091388056895662E-2</v>
      </c>
      <c r="E60" s="302">
        <f>SUM(B60:D60)</f>
        <v>0.42162865895333501</v>
      </c>
      <c r="F60" s="303"/>
      <c r="G60" s="302">
        <v>0.39007885655887548</v>
      </c>
      <c r="H60" s="302">
        <v>5.7881489877071403E-2</v>
      </c>
      <c r="I60" s="302">
        <v>3.9392107983828965E-2</v>
      </c>
      <c r="J60" s="302">
        <f>SUM(G60:I60)</f>
        <v>0.48735245441977587</v>
      </c>
      <c r="K60" s="303"/>
      <c r="L60" s="302">
        <v>0.48382454140504572</v>
      </c>
      <c r="M60" s="302">
        <v>7.7269994067318437E-2</v>
      </c>
      <c r="N60" s="302">
        <v>5.2467699305934222E-2</v>
      </c>
      <c r="O60" s="302">
        <f>SUM(L60:N60)</f>
        <v>0.61356223477829841</v>
      </c>
    </row>
    <row r="61" spans="1:15" s="236" customFormat="1" x14ac:dyDescent="0.2">
      <c r="A61" s="237" t="str">
        <f>name!E$5</f>
        <v>Professional occupations</v>
      </c>
      <c r="B61" s="302">
        <v>0.29723727924363524</v>
      </c>
      <c r="C61" s="302">
        <v>1.4000105856461774E-2</v>
      </c>
      <c r="D61" s="302">
        <v>2.124661848531479E-2</v>
      </c>
      <c r="E61" s="302">
        <f t="shared" ref="E61:E68" si="35">SUM(B61:D61)</f>
        <v>0.3324840035854118</v>
      </c>
      <c r="F61" s="303"/>
      <c r="G61" s="302">
        <v>0.38838758244441524</v>
      </c>
      <c r="H61" s="302">
        <v>3.1757257096153589E-2</v>
      </c>
      <c r="I61" s="302">
        <v>1.7571521111680723E-2</v>
      </c>
      <c r="J61" s="302">
        <f t="shared" ref="J61:J63" si="36">SUM(G61:I61)</f>
        <v>0.4377163606522495</v>
      </c>
      <c r="K61" s="303"/>
      <c r="L61" s="302">
        <v>0.58482785043672969</v>
      </c>
      <c r="M61" s="302">
        <v>3.4961421361913395E-2</v>
      </c>
      <c r="N61" s="302">
        <v>1.4212367514375414E-2</v>
      </c>
      <c r="O61" s="302">
        <f t="shared" ref="O61:O68" si="37">SUM(L61:N61)</f>
        <v>0.63400163931301845</v>
      </c>
    </row>
    <row r="62" spans="1:15" s="236" customFormat="1" x14ac:dyDescent="0.2">
      <c r="A62" s="237" t="str">
        <f>name!E$6</f>
        <v>Associate professional occupations</v>
      </c>
      <c r="B62" s="302">
        <v>0.39147923460677703</v>
      </c>
      <c r="C62" s="302">
        <v>3.04587612802763E-2</v>
      </c>
      <c r="D62" s="302">
        <v>1.6908548644185863E-2</v>
      </c>
      <c r="E62" s="302">
        <f t="shared" si="35"/>
        <v>0.43884654453123917</v>
      </c>
      <c r="F62" s="303"/>
      <c r="G62" s="302">
        <v>0.45486542753198395</v>
      </c>
      <c r="H62" s="302">
        <v>5.757341109269571E-2</v>
      </c>
      <c r="I62" s="302">
        <v>1.0834615016363302E-2</v>
      </c>
      <c r="J62" s="302">
        <f t="shared" si="36"/>
        <v>0.52327345364104294</v>
      </c>
      <c r="K62" s="303"/>
      <c r="L62" s="302">
        <v>0.57224129607859364</v>
      </c>
      <c r="M62" s="302">
        <v>5.5999765302320655E-2</v>
      </c>
      <c r="N62" s="302">
        <v>8.1792098049573245E-3</v>
      </c>
      <c r="O62" s="302">
        <f t="shared" si="37"/>
        <v>0.63642027118587163</v>
      </c>
    </row>
    <row r="63" spans="1:15" s="236" customFormat="1" x14ac:dyDescent="0.2">
      <c r="A63" s="237" t="str">
        <f>name!E$7</f>
        <v>Administrative and secretarial occupations</v>
      </c>
      <c r="B63" s="302">
        <v>0.28390532294223936</v>
      </c>
      <c r="C63" s="302">
        <v>7.0901612621190116E-2</v>
      </c>
      <c r="D63" s="302">
        <v>1.2136469015355327E-2</v>
      </c>
      <c r="E63" s="302">
        <f t="shared" si="35"/>
        <v>0.36694340457878477</v>
      </c>
      <c r="F63" s="303"/>
      <c r="G63" s="302">
        <v>0.27628466378370797</v>
      </c>
      <c r="H63" s="302">
        <v>0.10601905493525621</v>
      </c>
      <c r="I63" s="302">
        <v>7.2845740071371809E-3</v>
      </c>
      <c r="J63" s="302">
        <f t="shared" si="36"/>
        <v>0.38958829272610135</v>
      </c>
      <c r="K63" s="303"/>
      <c r="L63" s="302">
        <v>0.29818266717001224</v>
      </c>
      <c r="M63" s="302">
        <v>9.8719172210212522E-2</v>
      </c>
      <c r="N63" s="302">
        <v>5.3516540073004571E-3</v>
      </c>
      <c r="O63" s="302">
        <f t="shared" si="37"/>
        <v>0.40225349338752525</v>
      </c>
    </row>
    <row r="64" spans="1:15" s="236" customFormat="1" x14ac:dyDescent="0.2">
      <c r="A64" s="237" t="str">
        <f>name!E$8</f>
        <v>Skilled trades occupations</v>
      </c>
      <c r="B64" s="302">
        <v>0.37686560450232104</v>
      </c>
      <c r="C64" s="302">
        <v>2.2569683160283637E-2</v>
      </c>
      <c r="D64" s="302">
        <v>9.4882213578211153E-2</v>
      </c>
      <c r="E64" s="302">
        <f t="shared" si="35"/>
        <v>0.4943175012408158</v>
      </c>
      <c r="F64" s="303"/>
      <c r="G64" s="302">
        <v>0.2960898849982796</v>
      </c>
      <c r="H64" s="302">
        <v>2.3146114393314706E-2</v>
      </c>
      <c r="I64" s="302">
        <v>5.4730155293528739E-2</v>
      </c>
      <c r="J64" s="302">
        <f>SUM(G64:I64)</f>
        <v>0.37396615468512306</v>
      </c>
      <c r="K64" s="303"/>
      <c r="L64" s="302">
        <v>0.3104552627192792</v>
      </c>
      <c r="M64" s="302">
        <v>1.853841966257997E-2</v>
      </c>
      <c r="N64" s="302">
        <v>5.7059838078194099E-2</v>
      </c>
      <c r="O64" s="302">
        <f t="shared" si="37"/>
        <v>0.38605352046005326</v>
      </c>
    </row>
    <row r="65" spans="1:15" s="236" customFormat="1" x14ac:dyDescent="0.2">
      <c r="A65" s="237" t="str">
        <f>name!E$9</f>
        <v>Caring, leisure and other service occupations</v>
      </c>
      <c r="B65" s="302">
        <v>2.9630210402613238E-2</v>
      </c>
      <c r="C65" s="302">
        <v>8.149634269912347E-3</v>
      </c>
      <c r="D65" s="302">
        <v>6.8957333248602188E-3</v>
      </c>
      <c r="E65" s="302">
        <f t="shared" si="35"/>
        <v>4.46755779973858E-2</v>
      </c>
      <c r="F65" s="303"/>
      <c r="G65" s="302">
        <v>3.2824194008630632E-2</v>
      </c>
      <c r="H65" s="302">
        <v>1.3665622529610386E-2</v>
      </c>
      <c r="I65" s="302">
        <v>6.1523007352899534E-3</v>
      </c>
      <c r="J65" s="302">
        <f t="shared" ref="J65:J68" si="38">SUM(G65:I65)</f>
        <v>5.2642117273530971E-2</v>
      </c>
      <c r="K65" s="303"/>
      <c r="L65" s="302">
        <v>4.3661151727072217E-2</v>
      </c>
      <c r="M65" s="302">
        <v>1.392236028493115E-2</v>
      </c>
      <c r="N65" s="302">
        <v>9.0317256846003668E-3</v>
      </c>
      <c r="O65" s="302">
        <f t="shared" si="37"/>
        <v>6.6615237696603741E-2</v>
      </c>
    </row>
    <row r="66" spans="1:15" s="236" customFormat="1" x14ac:dyDescent="0.2">
      <c r="A66" s="237" t="str">
        <f>name!E$10</f>
        <v>Sales and customer service occupations</v>
      </c>
      <c r="B66" s="302">
        <v>0.10704890754833343</v>
      </c>
      <c r="C66" s="302">
        <v>8.6768757710095595E-2</v>
      </c>
      <c r="D66" s="302">
        <v>1.6253372694032438E-2</v>
      </c>
      <c r="E66" s="302">
        <f t="shared" si="35"/>
        <v>0.21007103795246146</v>
      </c>
      <c r="F66" s="303"/>
      <c r="G66" s="302">
        <v>0.10361742619059916</v>
      </c>
      <c r="H66" s="302">
        <v>0.11877868544417183</v>
      </c>
      <c r="I66" s="302">
        <v>1.2590034876368632E-2</v>
      </c>
      <c r="J66" s="302">
        <f t="shared" si="38"/>
        <v>0.23498614651113964</v>
      </c>
      <c r="K66" s="303"/>
      <c r="L66" s="302">
        <v>0.13059730651526488</v>
      </c>
      <c r="M66" s="302">
        <v>0.1479026279072663</v>
      </c>
      <c r="N66" s="302">
        <v>1.8705314527874991E-2</v>
      </c>
      <c r="O66" s="302">
        <f t="shared" si="37"/>
        <v>0.29720524895040618</v>
      </c>
    </row>
    <row r="67" spans="1:15" s="236" customFormat="1" x14ac:dyDescent="0.2">
      <c r="A67" s="237" t="str">
        <f>name!E$11</f>
        <v>Process, plant and machine operatives</v>
      </c>
      <c r="B67" s="302">
        <v>0.61805812389245285</v>
      </c>
      <c r="C67" s="302">
        <v>5.0047730940645997E-2</v>
      </c>
      <c r="D67" s="302">
        <v>3.6685746563890544E-2</v>
      </c>
      <c r="E67" s="302">
        <f t="shared" si="35"/>
        <v>0.70479160139698938</v>
      </c>
      <c r="F67" s="303"/>
      <c r="G67" s="302">
        <v>0.5087434650367354</v>
      </c>
      <c r="H67" s="302">
        <v>6.0164659382814976E-2</v>
      </c>
      <c r="I67" s="302">
        <v>2.5656071049541533E-2</v>
      </c>
      <c r="J67" s="302">
        <f t="shared" si="38"/>
        <v>0.59456419546909189</v>
      </c>
      <c r="K67" s="303"/>
      <c r="L67" s="302">
        <v>0.59354870244475511</v>
      </c>
      <c r="M67" s="302">
        <v>0.11939498076102642</v>
      </c>
      <c r="N67" s="302">
        <v>5.0678058984027399E-2</v>
      </c>
      <c r="O67" s="302">
        <f t="shared" si="37"/>
        <v>0.76362174218980894</v>
      </c>
    </row>
    <row r="68" spans="1:15" s="236" customFormat="1" x14ac:dyDescent="0.2">
      <c r="A68" s="237" t="str">
        <f>name!E$12</f>
        <v>Elementary occupations</v>
      </c>
      <c r="B68" s="302">
        <v>0.36208268376751696</v>
      </c>
      <c r="C68" s="302">
        <v>0.11591653224273532</v>
      </c>
      <c r="D68" s="302">
        <v>2.5242453753322729E-2</v>
      </c>
      <c r="E68" s="302">
        <f t="shared" si="35"/>
        <v>0.50324166976357498</v>
      </c>
      <c r="F68" s="303"/>
      <c r="G68" s="302">
        <v>0.28566189749653037</v>
      </c>
      <c r="H68" s="302">
        <v>0.14506419069666857</v>
      </c>
      <c r="I68" s="302">
        <v>9.1847364287545048E-3</v>
      </c>
      <c r="J68" s="302">
        <f t="shared" si="38"/>
        <v>0.43991082462195341</v>
      </c>
      <c r="K68" s="303"/>
      <c r="L68" s="302">
        <v>0.26597988307663151</v>
      </c>
      <c r="M68" s="302">
        <v>0.15641346895920183</v>
      </c>
      <c r="N68" s="302">
        <v>1.4873260002586302E-2</v>
      </c>
      <c r="O68" s="302">
        <f t="shared" si="37"/>
        <v>0.43726661203841966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2.8101185111783371</v>
      </c>
      <c r="C70" s="311">
        <f t="shared" ref="C70:E70" si="39">SUM(C60:C68)</f>
        <v>0.42571645219353138</v>
      </c>
      <c r="D70" s="311">
        <f t="shared" si="39"/>
        <v>0.28116503662812969</v>
      </c>
      <c r="E70" s="311">
        <f t="shared" si="39"/>
        <v>3.5169999999999977</v>
      </c>
      <c r="F70" s="311"/>
      <c r="G70" s="311">
        <f t="shared" ref="G70:J70" si="40">SUM(G60:G68)</f>
        <v>2.7365533980497574</v>
      </c>
      <c r="H70" s="311">
        <f t="shared" si="40"/>
        <v>0.61405048544775742</v>
      </c>
      <c r="I70" s="311">
        <f t="shared" si="40"/>
        <v>0.18339611650249357</v>
      </c>
      <c r="J70" s="311">
        <f t="shared" si="40"/>
        <v>3.5340000000000087</v>
      </c>
      <c r="K70" s="311"/>
      <c r="L70" s="311">
        <f t="shared" ref="L70:O70" si="41">SUM(L60:L68)</f>
        <v>3.2833186615733845</v>
      </c>
      <c r="M70" s="311">
        <f t="shared" si="41"/>
        <v>0.72312221051677061</v>
      </c>
      <c r="N70" s="311">
        <f t="shared" si="41"/>
        <v>0.23055912790985059</v>
      </c>
      <c r="O70" s="311">
        <f t="shared" si="41"/>
        <v>4.2370000000000054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0.69825059228478337</v>
      </c>
      <c r="C77" s="302">
        <v>3.5917423512004956E-2</v>
      </c>
      <c r="D77" s="302">
        <v>7.8380551850910682E-2</v>
      </c>
      <c r="E77" s="302">
        <f>SUM(B77:D77)</f>
        <v>0.812548567647699</v>
      </c>
      <c r="F77" s="303"/>
      <c r="G77" s="302">
        <v>0.87128065634591889</v>
      </c>
      <c r="H77" s="302">
        <v>6.2751411059950635E-2</v>
      </c>
      <c r="I77" s="302">
        <v>9.6717239094792851E-2</v>
      </c>
      <c r="J77" s="302">
        <f>SUM(G77:I77)</f>
        <v>1.0307493065006623</v>
      </c>
      <c r="K77" s="303"/>
      <c r="L77" s="302">
        <v>0.65563798088667913</v>
      </c>
      <c r="M77" s="302">
        <v>5.5474006743848496E-2</v>
      </c>
      <c r="N77" s="302">
        <v>8.6271011786944421E-2</v>
      </c>
      <c r="O77" s="302">
        <f>SUM(L77:N77)</f>
        <v>0.79738299941747204</v>
      </c>
    </row>
    <row r="78" spans="1:15" s="236" customFormat="1" x14ac:dyDescent="0.2">
      <c r="A78" s="237" t="str">
        <f>name!E$5</f>
        <v>Professional occupations</v>
      </c>
      <c r="B78" s="302">
        <v>1.0252010007313401</v>
      </c>
      <c r="C78" s="302">
        <v>2.8065694568437487E-2</v>
      </c>
      <c r="D78" s="302">
        <v>4.9669111672442881E-2</v>
      </c>
      <c r="E78" s="302">
        <f t="shared" ref="E78:E85" si="42">SUM(B78:D78)</f>
        <v>1.1029358069722204</v>
      </c>
      <c r="F78" s="303"/>
      <c r="G78" s="302">
        <v>1.4734277476966824</v>
      </c>
      <c r="H78" s="302">
        <v>5.0807958916593218E-2</v>
      </c>
      <c r="I78" s="302">
        <v>5.7560175560062821E-2</v>
      </c>
      <c r="J78" s="302">
        <f t="shared" ref="J78:J80" si="43">SUM(G78:I78)</f>
        <v>1.5817958821733384</v>
      </c>
      <c r="K78" s="303"/>
      <c r="L78" s="302">
        <v>1.1925910835352176</v>
      </c>
      <c r="M78" s="302">
        <v>4.3770437410775555E-2</v>
      </c>
      <c r="N78" s="302">
        <v>3.4823782229805089E-2</v>
      </c>
      <c r="O78" s="302">
        <f t="shared" ref="O78:O85" si="44">SUM(L78:N78)</f>
        <v>1.2711853031757983</v>
      </c>
    </row>
    <row r="79" spans="1:15" s="236" customFormat="1" x14ac:dyDescent="0.2">
      <c r="A79" s="237" t="str">
        <f>name!E$6</f>
        <v>Associate professional occupations</v>
      </c>
      <c r="B79" s="302">
        <v>0.63923455319512923</v>
      </c>
      <c r="C79" s="302">
        <v>3.1853546720331291E-2</v>
      </c>
      <c r="D79" s="302">
        <v>3.9637672607362617E-2</v>
      </c>
      <c r="E79" s="302">
        <f t="shared" si="42"/>
        <v>0.7107257725228231</v>
      </c>
      <c r="F79" s="303"/>
      <c r="G79" s="302">
        <v>0.83949856095552999</v>
      </c>
      <c r="H79" s="302">
        <v>5.0138140066352567E-2</v>
      </c>
      <c r="I79" s="302">
        <v>4.3078872997309885E-2</v>
      </c>
      <c r="J79" s="302">
        <f t="shared" si="43"/>
        <v>0.93271557401919236</v>
      </c>
      <c r="K79" s="303"/>
      <c r="L79" s="302">
        <v>0.5785892174533257</v>
      </c>
      <c r="M79" s="302">
        <v>3.7037372014880193E-2</v>
      </c>
      <c r="N79" s="302">
        <v>3.1098571889992804E-2</v>
      </c>
      <c r="O79" s="302">
        <f t="shared" si="44"/>
        <v>0.64672516135819869</v>
      </c>
    </row>
    <row r="80" spans="1:15" s="236" customFormat="1" x14ac:dyDescent="0.2">
      <c r="A80" s="237" t="str">
        <f>name!E$7</f>
        <v>Administrative and secretarial occupations</v>
      </c>
      <c r="B80" s="302">
        <v>0.26968549819533416</v>
      </c>
      <c r="C80" s="302">
        <v>8.4005553183207182E-2</v>
      </c>
      <c r="D80" s="302">
        <v>1.6576189061122484E-2</v>
      </c>
      <c r="E80" s="302">
        <f t="shared" si="42"/>
        <v>0.3702672404396638</v>
      </c>
      <c r="F80" s="303"/>
      <c r="G80" s="302">
        <v>0.29500365356315678</v>
      </c>
      <c r="H80" s="302">
        <v>0.11413955627915309</v>
      </c>
      <c r="I80" s="302">
        <v>1.8377261386943393E-2</v>
      </c>
      <c r="J80" s="302">
        <f t="shared" si="43"/>
        <v>0.4275204712292533</v>
      </c>
      <c r="K80" s="303"/>
      <c r="L80" s="302">
        <v>0.18318191449524313</v>
      </c>
      <c r="M80" s="302">
        <v>6.7910406755347083E-2</v>
      </c>
      <c r="N80" s="302">
        <v>1.362261708596053E-2</v>
      </c>
      <c r="O80" s="302">
        <f t="shared" si="44"/>
        <v>0.26471493833655074</v>
      </c>
    </row>
    <row r="81" spans="1:15" s="236" customFormat="1" x14ac:dyDescent="0.2">
      <c r="A81" s="237" t="str">
        <f>name!E$8</f>
        <v>Skilled trades occupations</v>
      </c>
      <c r="B81" s="302">
        <v>0.66153727533316486</v>
      </c>
      <c r="C81" s="302">
        <v>2.8054537300863543E-2</v>
      </c>
      <c r="D81" s="302">
        <v>6.8517915653085085E-2</v>
      </c>
      <c r="E81" s="302">
        <f t="shared" si="42"/>
        <v>0.75810972828711343</v>
      </c>
      <c r="F81" s="303"/>
      <c r="G81" s="302">
        <v>0.58742002487951273</v>
      </c>
      <c r="H81" s="302">
        <v>2.2726787331201214E-2</v>
      </c>
      <c r="I81" s="302">
        <v>5.0539693700855037E-2</v>
      </c>
      <c r="J81" s="302">
        <f>SUM(G81:I81)</f>
        <v>0.66068650591156897</v>
      </c>
      <c r="K81" s="303"/>
      <c r="L81" s="302">
        <v>0.38175720125217932</v>
      </c>
      <c r="M81" s="302">
        <v>1.9908901071911698E-2</v>
      </c>
      <c r="N81" s="302">
        <v>4.9610209717516736E-2</v>
      </c>
      <c r="O81" s="302">
        <f t="shared" si="44"/>
        <v>0.45127631204160773</v>
      </c>
    </row>
    <row r="82" spans="1:15" s="236" customFormat="1" x14ac:dyDescent="0.2">
      <c r="A82" s="237" t="str">
        <f>name!E$9</f>
        <v>Caring, leisure and other service occupations</v>
      </c>
      <c r="B82" s="302">
        <v>5.8701786792404162E-2</v>
      </c>
      <c r="C82" s="302">
        <v>1.9827827300007424E-2</v>
      </c>
      <c r="D82" s="302">
        <v>1.0295122170368291E-2</v>
      </c>
      <c r="E82" s="302">
        <f t="shared" si="42"/>
        <v>8.8824736262779883E-2</v>
      </c>
      <c r="F82" s="303"/>
      <c r="G82" s="302">
        <v>5.3148636240091661E-2</v>
      </c>
      <c r="H82" s="302">
        <v>2.3572297869151961E-2</v>
      </c>
      <c r="I82" s="302">
        <v>1.3864344807515548E-2</v>
      </c>
      <c r="J82" s="302">
        <f t="shared" ref="J82:J85" si="45">SUM(G82:I82)</f>
        <v>9.058527891675916E-2</v>
      </c>
      <c r="K82" s="303"/>
      <c r="L82" s="302">
        <v>4.1613281162878081E-2</v>
      </c>
      <c r="M82" s="302">
        <v>1.5759545403653652E-2</v>
      </c>
      <c r="N82" s="302">
        <v>1.7627966126736918E-2</v>
      </c>
      <c r="O82" s="302">
        <f t="shared" si="44"/>
        <v>7.5000792693268648E-2</v>
      </c>
    </row>
    <row r="83" spans="1:15" s="236" customFormat="1" x14ac:dyDescent="0.2">
      <c r="A83" s="237" t="str">
        <f>name!E$10</f>
        <v>Sales and customer service occupations</v>
      </c>
      <c r="B83" s="302">
        <v>0.10209284428635514</v>
      </c>
      <c r="C83" s="302">
        <v>3.1634095531558742E-2</v>
      </c>
      <c r="D83" s="302">
        <v>9.7523237445525865E-3</v>
      </c>
      <c r="E83" s="302">
        <f t="shared" si="42"/>
        <v>0.14347926356246649</v>
      </c>
      <c r="F83" s="303"/>
      <c r="G83" s="302">
        <v>0.10809681481993746</v>
      </c>
      <c r="H83" s="302">
        <v>4.129281572093535E-2</v>
      </c>
      <c r="I83" s="302">
        <v>8.624730072869154E-3</v>
      </c>
      <c r="J83" s="302">
        <f t="shared" si="45"/>
        <v>0.15801436061374197</v>
      </c>
      <c r="K83" s="303"/>
      <c r="L83" s="302">
        <v>8.4761477800045212E-2</v>
      </c>
      <c r="M83" s="302">
        <v>3.9768124252826498E-2</v>
      </c>
      <c r="N83" s="302">
        <v>7.6021561033723945E-3</v>
      </c>
      <c r="O83" s="302">
        <f t="shared" si="44"/>
        <v>0.13213175815624412</v>
      </c>
    </row>
    <row r="84" spans="1:15" s="236" customFormat="1" x14ac:dyDescent="0.2">
      <c r="A84" s="237" t="str">
        <f>name!E$11</f>
        <v>Process, plant and machine operatives</v>
      </c>
      <c r="B84" s="302">
        <v>0.26200916885673409</v>
      </c>
      <c r="C84" s="302">
        <v>3.2459499261694454E-2</v>
      </c>
      <c r="D84" s="302">
        <v>1.6953475845446802E-2</v>
      </c>
      <c r="E84" s="302">
        <f t="shared" si="42"/>
        <v>0.31142214396387535</v>
      </c>
      <c r="F84" s="303"/>
      <c r="G84" s="302">
        <v>0.21069998177169511</v>
      </c>
      <c r="H84" s="302">
        <v>3.6520238017417848E-2</v>
      </c>
      <c r="I84" s="302">
        <v>2.0078253780615923E-2</v>
      </c>
      <c r="J84" s="302">
        <f t="shared" si="45"/>
        <v>0.26729847356972891</v>
      </c>
      <c r="K84" s="303"/>
      <c r="L84" s="302">
        <v>0.15882331793958335</v>
      </c>
      <c r="M84" s="302">
        <v>3.0431328918127883E-2</v>
      </c>
      <c r="N84" s="302">
        <v>1.6644262652549979E-2</v>
      </c>
      <c r="O84" s="302">
        <f t="shared" si="44"/>
        <v>0.20589890951026121</v>
      </c>
    </row>
    <row r="85" spans="1:15" s="236" customFormat="1" x14ac:dyDescent="0.2">
      <c r="A85" s="237" t="str">
        <f>name!E$12</f>
        <v>Elementary occupations</v>
      </c>
      <c r="B85" s="302">
        <v>0.1323414090082696</v>
      </c>
      <c r="C85" s="302">
        <v>1.8273697391611443E-2</v>
      </c>
      <c r="D85" s="302">
        <v>1.2071633941476491E-2</v>
      </c>
      <c r="E85" s="302">
        <f t="shared" si="42"/>
        <v>0.16268674034135752</v>
      </c>
      <c r="F85" s="303"/>
      <c r="G85" s="302">
        <v>0.10656299072615817</v>
      </c>
      <c r="H85" s="302">
        <v>2.0644712033512501E-2</v>
      </c>
      <c r="I85" s="302">
        <v>9.4264443060868893E-3</v>
      </c>
      <c r="J85" s="302">
        <f t="shared" si="45"/>
        <v>0.13663414706575755</v>
      </c>
      <c r="K85" s="303"/>
      <c r="L85" s="302">
        <v>5.9299396188155037E-2</v>
      </c>
      <c r="M85" s="302">
        <v>1.0509740768447821E-2</v>
      </c>
      <c r="N85" s="302">
        <v>7.8746883540086136E-3</v>
      </c>
      <c r="O85" s="302">
        <f t="shared" si="44"/>
        <v>7.7683825310611479E-2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3.8490541286835156</v>
      </c>
      <c r="C87" s="311">
        <f t="shared" ref="C87:E87" si="46">SUM(C77:C85)</f>
        <v>0.31009187476971656</v>
      </c>
      <c r="D87" s="311">
        <f t="shared" si="46"/>
        <v>0.30185399654676792</v>
      </c>
      <c r="E87" s="311">
        <f t="shared" si="46"/>
        <v>4.4609999999999994</v>
      </c>
      <c r="F87" s="311"/>
      <c r="G87" s="311">
        <f t="shared" ref="G87:J87" si="47">SUM(G77:G85)</f>
        <v>4.5451390669986838</v>
      </c>
      <c r="H87" s="311">
        <f t="shared" si="47"/>
        <v>0.42259391729426832</v>
      </c>
      <c r="I87" s="311">
        <f t="shared" si="47"/>
        <v>0.31826701570705157</v>
      </c>
      <c r="J87" s="311">
        <f t="shared" si="47"/>
        <v>5.2860000000000023</v>
      </c>
      <c r="K87" s="311"/>
      <c r="L87" s="311">
        <f t="shared" ref="L87:O87" si="48">SUM(L77:L85)</f>
        <v>3.3362548707133062</v>
      </c>
      <c r="M87" s="311">
        <f t="shared" si="48"/>
        <v>0.32056986333981891</v>
      </c>
      <c r="N87" s="311">
        <f t="shared" si="48"/>
        <v>0.26517526594688745</v>
      </c>
      <c r="O87" s="311">
        <f t="shared" si="48"/>
        <v>3.922000000000013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2.4798097249522848</v>
      </c>
      <c r="C94" s="302">
        <v>0.12388674718750611</v>
      </c>
      <c r="D94" s="302">
        <v>0.43721193260824703</v>
      </c>
      <c r="E94" s="302">
        <f>SUM(B94:D94)</f>
        <v>3.0409084047480381</v>
      </c>
      <c r="F94" s="303"/>
      <c r="G94" s="302">
        <v>2.6892903223132811</v>
      </c>
      <c r="H94" s="302">
        <v>0.24194805315626053</v>
      </c>
      <c r="I94" s="302">
        <v>0.47757331193853608</v>
      </c>
      <c r="J94" s="302">
        <f>SUM(G94:I94)</f>
        <v>3.4088116874080776</v>
      </c>
      <c r="K94" s="303"/>
      <c r="L94" s="302">
        <v>2.3180152889696219</v>
      </c>
      <c r="M94" s="302">
        <v>0.23601290876212008</v>
      </c>
      <c r="N94" s="302">
        <v>0.44255305973344833</v>
      </c>
      <c r="O94" s="302">
        <f>SUM(L94:N94)</f>
        <v>2.99658125746519</v>
      </c>
    </row>
    <row r="95" spans="1:15" s="236" customFormat="1" x14ac:dyDescent="0.2">
      <c r="A95" s="237" t="str">
        <f>name!E$5</f>
        <v>Professional occupations</v>
      </c>
      <c r="B95" s="302">
        <v>3.1134189078132146</v>
      </c>
      <c r="C95" s="302">
        <v>0.11709608837568795</v>
      </c>
      <c r="D95" s="302">
        <v>0.28016885260670771</v>
      </c>
      <c r="E95" s="302">
        <f t="shared" ref="E95:E102" si="49">SUM(B95:D95)</f>
        <v>3.51068384879561</v>
      </c>
      <c r="F95" s="303"/>
      <c r="G95" s="302">
        <v>3.8889338991755369</v>
      </c>
      <c r="H95" s="302">
        <v>0.2172563484206198</v>
      </c>
      <c r="I95" s="302">
        <v>0.26081743112848704</v>
      </c>
      <c r="J95" s="302">
        <f t="shared" ref="J95:J97" si="50">SUM(G95:I95)</f>
        <v>4.3670076787246437</v>
      </c>
      <c r="K95" s="303"/>
      <c r="L95" s="302">
        <v>3.708107473312547</v>
      </c>
      <c r="M95" s="302">
        <v>0.20062211520096071</v>
      </c>
      <c r="N95" s="302">
        <v>0.16584498236322653</v>
      </c>
      <c r="O95" s="302">
        <f t="shared" ref="O95:O102" si="51">SUM(L95:N95)</f>
        <v>4.0745745708767345</v>
      </c>
    </row>
    <row r="96" spans="1:15" s="236" customFormat="1" x14ac:dyDescent="0.2">
      <c r="A96" s="237" t="str">
        <f>name!E$6</f>
        <v>Associate professional occupations</v>
      </c>
      <c r="B96" s="302">
        <v>2.3673490720237114</v>
      </c>
      <c r="C96" s="302">
        <v>0.1544076104004834</v>
      </c>
      <c r="D96" s="302">
        <v>0.36183064704445966</v>
      </c>
      <c r="E96" s="302">
        <f t="shared" si="49"/>
        <v>2.8835873294686545</v>
      </c>
      <c r="F96" s="303"/>
      <c r="G96" s="302">
        <v>2.647898547861876</v>
      </c>
      <c r="H96" s="302">
        <v>0.21286014102672662</v>
      </c>
      <c r="I96" s="302">
        <v>0.2528977460810089</v>
      </c>
      <c r="J96" s="302">
        <f t="shared" si="50"/>
        <v>3.1136564349696116</v>
      </c>
      <c r="K96" s="303"/>
      <c r="L96" s="302">
        <v>2.2110868357524374</v>
      </c>
      <c r="M96" s="302">
        <v>0.16919392854402884</v>
      </c>
      <c r="N96" s="302">
        <v>0.21885131465112231</v>
      </c>
      <c r="O96" s="302">
        <f t="shared" si="51"/>
        <v>2.5991320789475885</v>
      </c>
    </row>
    <row r="97" spans="1:15" s="236" customFormat="1" x14ac:dyDescent="0.2">
      <c r="A97" s="237" t="str">
        <f>name!E$7</f>
        <v>Administrative and secretarial occupations</v>
      </c>
      <c r="B97" s="302">
        <v>1.1392147055624244</v>
      </c>
      <c r="C97" s="302">
        <v>0.38270079414546621</v>
      </c>
      <c r="D97" s="302">
        <v>7.9190673067186357E-2</v>
      </c>
      <c r="E97" s="302">
        <f t="shared" si="49"/>
        <v>1.6011061727750768</v>
      </c>
      <c r="F97" s="303"/>
      <c r="G97" s="302">
        <v>1.1964379119328177</v>
      </c>
      <c r="H97" s="302">
        <v>0.45574221245932584</v>
      </c>
      <c r="I97" s="302">
        <v>6.4654249456314511E-2</v>
      </c>
      <c r="J97" s="302">
        <f t="shared" si="50"/>
        <v>1.7168343738484579</v>
      </c>
      <c r="K97" s="303"/>
      <c r="L97" s="302">
        <v>0.85275694424744186</v>
      </c>
      <c r="M97" s="302">
        <v>0.31678206784740437</v>
      </c>
      <c r="N97" s="302">
        <v>4.4213580449718043E-2</v>
      </c>
      <c r="O97" s="302">
        <f t="shared" si="51"/>
        <v>1.2137525925445645</v>
      </c>
    </row>
    <row r="98" spans="1:15" s="236" customFormat="1" x14ac:dyDescent="0.2">
      <c r="A98" s="237" t="str">
        <f>name!E$8</f>
        <v>Skilled trades occupations</v>
      </c>
      <c r="B98" s="302">
        <v>3.2754976527471413</v>
      </c>
      <c r="C98" s="302">
        <v>0.16440381596016124</v>
      </c>
      <c r="D98" s="302">
        <v>0.77790449990979127</v>
      </c>
      <c r="E98" s="302">
        <f t="shared" si="49"/>
        <v>4.2178059686170943</v>
      </c>
      <c r="F98" s="303"/>
      <c r="G98" s="302">
        <v>2.7026521957407978</v>
      </c>
      <c r="H98" s="302">
        <v>0.14747986520995715</v>
      </c>
      <c r="I98" s="302">
        <v>0.5884211843341004</v>
      </c>
      <c r="J98" s="302">
        <f>SUM(G98:I98)</f>
        <v>3.4385532452848553</v>
      </c>
      <c r="K98" s="303"/>
      <c r="L98" s="302">
        <v>1.9380305092315109</v>
      </c>
      <c r="M98" s="302">
        <v>0.15753867507141422</v>
      </c>
      <c r="N98" s="302">
        <v>0.54342639464826725</v>
      </c>
      <c r="O98" s="302">
        <f t="shared" si="51"/>
        <v>2.6389955789511923</v>
      </c>
    </row>
    <row r="99" spans="1:15" s="236" customFormat="1" x14ac:dyDescent="0.2">
      <c r="A99" s="237" t="str">
        <f>name!E$9</f>
        <v>Caring, leisure and other service occupations</v>
      </c>
      <c r="B99" s="302">
        <v>0.19775449263771538</v>
      </c>
      <c r="C99" s="302">
        <v>3.5786455220457605E-2</v>
      </c>
      <c r="D99" s="302">
        <v>4.0517141300010551E-2</v>
      </c>
      <c r="E99" s="302">
        <f t="shared" si="49"/>
        <v>0.27405808915818353</v>
      </c>
      <c r="F99" s="303"/>
      <c r="G99" s="302">
        <v>0.21524960018762854</v>
      </c>
      <c r="H99" s="302">
        <v>4.6275270437323532E-2</v>
      </c>
      <c r="I99" s="302">
        <v>4.6794297075058243E-2</v>
      </c>
      <c r="J99" s="302">
        <f t="shared" ref="J99:J102" si="52">SUM(G99:I99)</f>
        <v>0.30831916770001028</v>
      </c>
      <c r="K99" s="303"/>
      <c r="L99" s="302">
        <v>0.25187927025458395</v>
      </c>
      <c r="M99" s="302">
        <v>3.6013821373675259E-2</v>
      </c>
      <c r="N99" s="302">
        <v>4.4230948745250104E-2</v>
      </c>
      <c r="O99" s="302">
        <f t="shared" si="51"/>
        <v>0.33212404037350929</v>
      </c>
    </row>
    <row r="100" spans="1:15" s="236" customFormat="1" x14ac:dyDescent="0.2">
      <c r="A100" s="237" t="str">
        <f>name!E$10</f>
        <v>Sales and customer service occupations</v>
      </c>
      <c r="B100" s="302">
        <v>0.43919808415939499</v>
      </c>
      <c r="C100" s="302">
        <v>0.11079911577992366</v>
      </c>
      <c r="D100" s="302">
        <v>8.1515695393878221E-2</v>
      </c>
      <c r="E100" s="302">
        <f t="shared" si="49"/>
        <v>0.63151289533319688</v>
      </c>
      <c r="F100" s="303"/>
      <c r="G100" s="302">
        <v>0.42325770175046096</v>
      </c>
      <c r="H100" s="302">
        <v>0.14361500404688246</v>
      </c>
      <c r="I100" s="302">
        <v>5.1573509425341203E-2</v>
      </c>
      <c r="J100" s="302">
        <f t="shared" si="52"/>
        <v>0.61844621522268461</v>
      </c>
      <c r="K100" s="303"/>
      <c r="L100" s="302">
        <v>0.39923691513630277</v>
      </c>
      <c r="M100" s="302">
        <v>0.12896799507586887</v>
      </c>
      <c r="N100" s="302">
        <v>3.9497924636114762E-2</v>
      </c>
      <c r="O100" s="302">
        <f t="shared" si="51"/>
        <v>0.56770283484828643</v>
      </c>
    </row>
    <row r="101" spans="1:15" s="236" customFormat="1" x14ac:dyDescent="0.2">
      <c r="A101" s="237" t="str">
        <f>name!E$11</f>
        <v>Process, plant and machine operatives</v>
      </c>
      <c r="B101" s="302">
        <v>2.0305559865164455</v>
      </c>
      <c r="C101" s="302">
        <v>0.14047617570389148</v>
      </c>
      <c r="D101" s="302">
        <v>0.12352849111388658</v>
      </c>
      <c r="E101" s="302">
        <f t="shared" si="49"/>
        <v>2.2945606533342238</v>
      </c>
      <c r="F101" s="303"/>
      <c r="G101" s="302">
        <v>1.7380133849199173</v>
      </c>
      <c r="H101" s="302">
        <v>0.16598192927810038</v>
      </c>
      <c r="I101" s="302">
        <v>0.12470046674701607</v>
      </c>
      <c r="J101" s="302">
        <f t="shared" si="52"/>
        <v>2.0286957809450339</v>
      </c>
      <c r="K101" s="303"/>
      <c r="L101" s="302">
        <v>1.5313521336711131</v>
      </c>
      <c r="M101" s="302">
        <v>0.20066560083644522</v>
      </c>
      <c r="N101" s="302">
        <v>0.11124081118840318</v>
      </c>
      <c r="O101" s="302">
        <f t="shared" si="51"/>
        <v>1.8432585456959614</v>
      </c>
    </row>
    <row r="102" spans="1:15" s="236" customFormat="1" x14ac:dyDescent="0.2">
      <c r="A102" s="237" t="str">
        <f>name!E$12</f>
        <v>Elementary occupations</v>
      </c>
      <c r="B102" s="302">
        <v>0.83817191402742219</v>
      </c>
      <c r="C102" s="302">
        <v>0.15900834310124357</v>
      </c>
      <c r="D102" s="302">
        <v>0.14259638064125987</v>
      </c>
      <c r="E102" s="302">
        <f t="shared" si="49"/>
        <v>1.1397766377699257</v>
      </c>
      <c r="F102" s="303"/>
      <c r="G102" s="302">
        <v>0.68916234196037252</v>
      </c>
      <c r="H102" s="302">
        <v>0.16203605792958536</v>
      </c>
      <c r="I102" s="302">
        <v>7.0477016006690291E-2</v>
      </c>
      <c r="J102" s="302">
        <f t="shared" si="52"/>
        <v>0.92167541589664825</v>
      </c>
      <c r="K102" s="303"/>
      <c r="L102" s="302">
        <v>0.42461827562657356</v>
      </c>
      <c r="M102" s="302">
        <v>0.11100554114763839</v>
      </c>
      <c r="N102" s="302">
        <v>6.1254683522799239E-2</v>
      </c>
      <c r="O102" s="302">
        <f t="shared" si="51"/>
        <v>0.59687850029701128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15.880970540439755</v>
      </c>
      <c r="C104" s="311">
        <f t="shared" ref="C104:E104" si="53">SUM(C94:C102)</f>
        <v>1.3885651458748214</v>
      </c>
      <c r="D104" s="311">
        <f t="shared" si="53"/>
        <v>2.3244643136854273</v>
      </c>
      <c r="E104" s="311">
        <f t="shared" si="53"/>
        <v>19.594000000000005</v>
      </c>
      <c r="F104" s="311"/>
      <c r="G104" s="311">
        <f t="shared" ref="G104:J104" si="54">SUM(G94:G102)</f>
        <v>16.190895905842687</v>
      </c>
      <c r="H104" s="311">
        <f t="shared" si="54"/>
        <v>1.7931948819647816</v>
      </c>
      <c r="I104" s="311">
        <f t="shared" si="54"/>
        <v>1.9379092121925525</v>
      </c>
      <c r="J104" s="311">
        <f t="shared" si="54"/>
        <v>19.922000000000022</v>
      </c>
      <c r="K104" s="311"/>
      <c r="L104" s="311">
        <f t="shared" ref="L104:O104" si="55">SUM(L94:L102)</f>
        <v>13.635083646202133</v>
      </c>
      <c r="M104" s="311">
        <f t="shared" si="55"/>
        <v>1.5568026538595556</v>
      </c>
      <c r="N104" s="311">
        <f t="shared" si="55"/>
        <v>1.6711136999383496</v>
      </c>
      <c r="O104" s="311">
        <f t="shared" si="55"/>
        <v>16.863000000000039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0.29400141364432769</v>
      </c>
      <c r="C111" s="302">
        <v>6.7377701914177641E-3</v>
      </c>
      <c r="D111" s="302">
        <v>2.8696122472994169E-2</v>
      </c>
      <c r="E111" s="302">
        <f>SUM(B111:D111)</f>
        <v>0.32943530630873963</v>
      </c>
      <c r="F111" s="303"/>
      <c r="G111" s="302">
        <v>0.54753171502569886</v>
      </c>
      <c r="H111" s="302">
        <v>1.7360182873265215E-2</v>
      </c>
      <c r="I111" s="302">
        <v>5.9378015935609527E-2</v>
      </c>
      <c r="J111" s="302">
        <f>SUM(G111:I111)</f>
        <v>0.62426991383457364</v>
      </c>
      <c r="K111" s="303"/>
      <c r="L111" s="302">
        <v>0.5740300607379164</v>
      </c>
      <c r="M111" s="302">
        <v>1.7489695425954691E-2</v>
      </c>
      <c r="N111" s="302">
        <v>3.4976427317320403E-2</v>
      </c>
      <c r="O111" s="302">
        <f>SUM(L111:N111)</f>
        <v>0.62649618348119152</v>
      </c>
    </row>
    <row r="112" spans="1:15" s="236" customFormat="1" x14ac:dyDescent="0.2">
      <c r="A112" s="237" t="str">
        <f>name!E$5</f>
        <v>Professional occupations</v>
      </c>
      <c r="B112" s="302">
        <v>0.54245902471478591</v>
      </c>
      <c r="C112" s="302">
        <v>7.1132731161593155E-3</v>
      </c>
      <c r="D112" s="302">
        <v>3.9609263728355569E-2</v>
      </c>
      <c r="E112" s="302">
        <f t="shared" ref="E112:E119" si="56">SUM(B112:D112)</f>
        <v>0.58918156155930079</v>
      </c>
      <c r="F112" s="303"/>
      <c r="G112" s="302">
        <v>1.1517564223833352</v>
      </c>
      <c r="H112" s="302">
        <v>1.6672392053926392E-2</v>
      </c>
      <c r="I112" s="302">
        <v>5.3873675963676031E-2</v>
      </c>
      <c r="J112" s="302">
        <f t="shared" ref="J112:J114" si="57">SUM(G112:I112)</f>
        <v>1.2223024904009376</v>
      </c>
      <c r="K112" s="303"/>
      <c r="L112" s="302">
        <v>1.3125066482627561</v>
      </c>
      <c r="M112" s="302">
        <v>1.6794725470089554E-2</v>
      </c>
      <c r="N112" s="302">
        <v>1.9274285044371217E-2</v>
      </c>
      <c r="O112" s="302">
        <f t="shared" ref="O112:O119" si="58">SUM(L112:N112)</f>
        <v>1.3485756587772169</v>
      </c>
    </row>
    <row r="113" spans="1:15" s="236" customFormat="1" x14ac:dyDescent="0.2">
      <c r="A113" s="237" t="str">
        <f>name!E$6</f>
        <v>Associate professional occupations</v>
      </c>
      <c r="B113" s="302">
        <v>0.34224016974120436</v>
      </c>
      <c r="C113" s="302">
        <v>1.255287141907273E-2</v>
      </c>
      <c r="D113" s="302">
        <v>1.5411932905626808E-2</v>
      </c>
      <c r="E113" s="302">
        <f t="shared" si="56"/>
        <v>0.37020497406590391</v>
      </c>
      <c r="F113" s="303"/>
      <c r="G113" s="302">
        <v>0.69487032958385919</v>
      </c>
      <c r="H113" s="302">
        <v>2.4879426075228687E-2</v>
      </c>
      <c r="I113" s="302">
        <v>5.489033655306956E-2</v>
      </c>
      <c r="J113" s="302">
        <f t="shared" si="57"/>
        <v>0.77464009221215735</v>
      </c>
      <c r="K113" s="303"/>
      <c r="L113" s="302">
        <v>0.61897151732535449</v>
      </c>
      <c r="M113" s="302">
        <v>2.4613181452603786E-2</v>
      </c>
      <c r="N113" s="302">
        <v>2.1066472754864719E-2</v>
      </c>
      <c r="O113" s="302">
        <f t="shared" si="58"/>
        <v>0.66465117153282305</v>
      </c>
    </row>
    <row r="114" spans="1:15" s="236" customFormat="1" x14ac:dyDescent="0.2">
      <c r="A114" s="237" t="str">
        <f>name!E$7</f>
        <v>Administrative and secretarial occupations</v>
      </c>
      <c r="B114" s="302">
        <v>0.15482550942626294</v>
      </c>
      <c r="C114" s="302">
        <v>3.4652753166842964E-2</v>
      </c>
      <c r="D114" s="302">
        <v>9.2622215165317264E-3</v>
      </c>
      <c r="E114" s="302">
        <f t="shared" si="56"/>
        <v>0.19874048410963763</v>
      </c>
      <c r="F114" s="303"/>
      <c r="G114" s="302">
        <v>0.25242080695114272</v>
      </c>
      <c r="H114" s="302">
        <v>5.9451703379742336E-2</v>
      </c>
      <c r="I114" s="302">
        <v>2.0329940429733542E-2</v>
      </c>
      <c r="J114" s="302">
        <f t="shared" si="57"/>
        <v>0.33220245076061855</v>
      </c>
      <c r="K114" s="303"/>
      <c r="L114" s="302">
        <v>0.14703992111244993</v>
      </c>
      <c r="M114" s="302">
        <v>4.5094753350946586E-2</v>
      </c>
      <c r="N114" s="302">
        <v>8.4942791487783526E-2</v>
      </c>
      <c r="O114" s="302">
        <f t="shared" si="58"/>
        <v>0.27707746595118005</v>
      </c>
    </row>
    <row r="115" spans="1:15" s="236" customFormat="1" x14ac:dyDescent="0.2">
      <c r="A115" s="237" t="str">
        <f>name!E$8</f>
        <v>Skilled trades occupations</v>
      </c>
      <c r="B115" s="302">
        <v>0.50959071767667219</v>
      </c>
      <c r="C115" s="302">
        <v>9.5781247127593727E-3</v>
      </c>
      <c r="D115" s="302">
        <v>4.1111803312198131E-2</v>
      </c>
      <c r="E115" s="302">
        <f t="shared" si="56"/>
        <v>0.56028064570162972</v>
      </c>
      <c r="F115" s="303"/>
      <c r="G115" s="302">
        <v>0.69514498456667606</v>
      </c>
      <c r="H115" s="302">
        <v>1.0943105541079369E-2</v>
      </c>
      <c r="I115" s="302">
        <v>7.6005635455731677E-2</v>
      </c>
      <c r="J115" s="302">
        <f>SUM(G115:I115)</f>
        <v>0.78209372556348711</v>
      </c>
      <c r="K115" s="303"/>
      <c r="L115" s="302">
        <v>0.60220590930808526</v>
      </c>
      <c r="M115" s="302">
        <v>8.1519568781066205E-3</v>
      </c>
      <c r="N115" s="302">
        <v>8.5619801652998664E-2</v>
      </c>
      <c r="O115" s="302">
        <f t="shared" si="58"/>
        <v>0.69597766783919057</v>
      </c>
    </row>
    <row r="116" spans="1:15" s="236" customFormat="1" x14ac:dyDescent="0.2">
      <c r="A116" s="237" t="str">
        <f>name!E$9</f>
        <v>Caring, leisure and other service occupations</v>
      </c>
      <c r="B116" s="302">
        <v>3.7988322540638525E-2</v>
      </c>
      <c r="C116" s="302">
        <v>2.0804329603761776E-3</v>
      </c>
      <c r="D116" s="302">
        <v>1.7906427587327293E-3</v>
      </c>
      <c r="E116" s="302">
        <f t="shared" si="56"/>
        <v>4.1859398259747431E-2</v>
      </c>
      <c r="F116" s="303"/>
      <c r="G116" s="302">
        <v>6.0708810835427188E-2</v>
      </c>
      <c r="H116" s="302">
        <v>3.0170765584209276E-3</v>
      </c>
      <c r="I116" s="302">
        <v>6.1306319162757347E-2</v>
      </c>
      <c r="J116" s="302">
        <f t="shared" ref="J116:J119" si="59">SUM(G116:I116)</f>
        <v>0.12503220655660546</v>
      </c>
      <c r="K116" s="303"/>
      <c r="L116" s="302">
        <v>6.3580452512449911E-2</v>
      </c>
      <c r="M116" s="302">
        <v>1.9053338263011524E-3</v>
      </c>
      <c r="N116" s="302">
        <v>5.244819246162323E-2</v>
      </c>
      <c r="O116" s="302">
        <f t="shared" si="58"/>
        <v>0.11793397880037429</v>
      </c>
    </row>
    <row r="117" spans="1:15" s="236" customFormat="1" x14ac:dyDescent="0.2">
      <c r="A117" s="237" t="str">
        <f>name!E$10</f>
        <v>Sales and customer service occupations</v>
      </c>
      <c r="B117" s="302">
        <v>0.2243231583679933</v>
      </c>
      <c r="C117" s="302">
        <v>8.4745636472939048E-2</v>
      </c>
      <c r="D117" s="302">
        <v>1.830240312595962E-2</v>
      </c>
      <c r="E117" s="302">
        <f t="shared" si="56"/>
        <v>0.32737119796689196</v>
      </c>
      <c r="F117" s="303"/>
      <c r="G117" s="302">
        <v>0.35345420617739381</v>
      </c>
      <c r="H117" s="302">
        <v>0.15550781538210459</v>
      </c>
      <c r="I117" s="302">
        <v>1.5950743041401177E-2</v>
      </c>
      <c r="J117" s="302">
        <f t="shared" si="59"/>
        <v>0.52491276460089964</v>
      </c>
      <c r="K117" s="303"/>
      <c r="L117" s="302">
        <v>0.35246089719271984</v>
      </c>
      <c r="M117" s="302">
        <v>0.17552325156200246</v>
      </c>
      <c r="N117" s="302">
        <v>9.2183879845461267E-3</v>
      </c>
      <c r="O117" s="302">
        <f t="shared" si="58"/>
        <v>0.53720253673926843</v>
      </c>
    </row>
    <row r="118" spans="1:15" s="236" customFormat="1" x14ac:dyDescent="0.2">
      <c r="A118" s="237" t="str">
        <f>name!E$11</f>
        <v>Process, plant and machine operatives</v>
      </c>
      <c r="B118" s="302">
        <v>9.7353433486135135E-2</v>
      </c>
      <c r="C118" s="302">
        <v>2.1507121452297414E-3</v>
      </c>
      <c r="D118" s="302">
        <v>1.9366505995485127E-2</v>
      </c>
      <c r="E118" s="302">
        <f t="shared" si="56"/>
        <v>0.11887065162685001</v>
      </c>
      <c r="F118" s="303"/>
      <c r="G118" s="302">
        <v>0.13566285622425783</v>
      </c>
      <c r="H118" s="302">
        <v>3.4645561723094785E-3</v>
      </c>
      <c r="I118" s="302">
        <v>1.0108435536223251E-2</v>
      </c>
      <c r="J118" s="302">
        <f t="shared" si="59"/>
        <v>0.14923584793279057</v>
      </c>
      <c r="K118" s="303"/>
      <c r="L118" s="302">
        <v>0.15559591773829251</v>
      </c>
      <c r="M118" s="302">
        <v>3.9226064605797847E-3</v>
      </c>
      <c r="N118" s="302">
        <v>2.6105629389525056E-2</v>
      </c>
      <c r="O118" s="302">
        <f t="shared" si="58"/>
        <v>0.18562415358839734</v>
      </c>
    </row>
    <row r="119" spans="1:15" s="236" customFormat="1" x14ac:dyDescent="0.2">
      <c r="A119" s="237" t="str">
        <f>name!E$12</f>
        <v>Elementary occupations</v>
      </c>
      <c r="B119" s="302">
        <v>3.0317545891607942E-2</v>
      </c>
      <c r="C119" s="302">
        <v>5.2826169661667702E-3</v>
      </c>
      <c r="D119" s="302">
        <v>7.4556175435217748E-3</v>
      </c>
      <c r="E119" s="302">
        <f t="shared" si="56"/>
        <v>4.3055780401296484E-2</v>
      </c>
      <c r="F119" s="303"/>
      <c r="G119" s="302">
        <v>4.2595315177718293E-2</v>
      </c>
      <c r="H119" s="302">
        <v>6.6454627170662471E-3</v>
      </c>
      <c r="I119" s="302">
        <v>3.4069730243152734E-2</v>
      </c>
      <c r="J119" s="302">
        <f t="shared" si="59"/>
        <v>8.3310508137937278E-2</v>
      </c>
      <c r="K119" s="303"/>
      <c r="L119" s="302">
        <v>2.3264629290217654E-2</v>
      </c>
      <c r="M119" s="302">
        <v>2.5131287910241441E-3</v>
      </c>
      <c r="N119" s="302">
        <v>3.5683425209120011E-2</v>
      </c>
      <c r="O119" s="302">
        <f t="shared" si="58"/>
        <v>6.1461183290361807E-2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2.233099295489628</v>
      </c>
      <c r="C121" s="311">
        <f t="shared" ref="C121:E121" si="60">SUM(C111:C119)</f>
        <v>0.1648941911509639</v>
      </c>
      <c r="D121" s="311">
        <f t="shared" si="60"/>
        <v>0.18100651335940565</v>
      </c>
      <c r="E121" s="311">
        <f t="shared" si="60"/>
        <v>2.5789999999999975</v>
      </c>
      <c r="F121" s="311"/>
      <c r="G121" s="311">
        <f t="shared" ref="G121:J121" si="61">SUM(G111:G119)</f>
        <v>3.934145446925509</v>
      </c>
      <c r="H121" s="311">
        <f t="shared" si="61"/>
        <v>0.29794172075314318</v>
      </c>
      <c r="I121" s="311">
        <f t="shared" si="61"/>
        <v>0.38591283232135482</v>
      </c>
      <c r="J121" s="311">
        <f t="shared" si="61"/>
        <v>4.6180000000000074</v>
      </c>
      <c r="K121" s="311"/>
      <c r="L121" s="311">
        <f t="shared" ref="L121:O121" si="62">SUM(L111:L119)</f>
        <v>3.8496559534802417</v>
      </c>
      <c r="M121" s="311">
        <f t="shared" si="62"/>
        <v>0.29600863321760879</v>
      </c>
      <c r="N121" s="311">
        <f t="shared" si="62"/>
        <v>0.36933541330215292</v>
      </c>
      <c r="O121" s="311">
        <f t="shared" si="62"/>
        <v>4.5150000000000041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0.58878582936251656</v>
      </c>
      <c r="C128" s="302">
        <v>2.3688447191111635E-2</v>
      </c>
      <c r="D128" s="302">
        <v>1.2843626224741457E-2</v>
      </c>
      <c r="E128" s="302">
        <f>SUM(B128:D128)</f>
        <v>0.62531790277836963</v>
      </c>
      <c r="F128" s="303"/>
      <c r="G128" s="302">
        <v>0.88078430179056799</v>
      </c>
      <c r="H128" s="302">
        <v>0.10070032407498247</v>
      </c>
      <c r="I128" s="302">
        <v>8.2670864623840587E-2</v>
      </c>
      <c r="J128" s="302">
        <f>SUM(G128:I128)</f>
        <v>1.0641554904893911</v>
      </c>
      <c r="K128" s="303"/>
      <c r="L128" s="302">
        <v>1.0679561324765436</v>
      </c>
      <c r="M128" s="302">
        <v>0.15446201299777534</v>
      </c>
      <c r="N128" s="302">
        <v>9.3584408119244303E-2</v>
      </c>
      <c r="O128" s="302">
        <f>SUM(L128:N128)</f>
        <v>1.3160025535935633</v>
      </c>
    </row>
    <row r="129" spans="1:15" s="236" customFormat="1" x14ac:dyDescent="0.2">
      <c r="A129" s="237" t="str">
        <f>name!E$5</f>
        <v>Professional occupations</v>
      </c>
      <c r="B129" s="302">
        <v>0.56089363378072465</v>
      </c>
      <c r="C129" s="302">
        <v>4.6816470761550308E-2</v>
      </c>
      <c r="D129" s="302">
        <v>1.3479220508968486E-2</v>
      </c>
      <c r="E129" s="302">
        <f t="shared" ref="E129:E136" si="63">SUM(B129:D129)</f>
        <v>0.62118932505124336</v>
      </c>
      <c r="F129" s="303"/>
      <c r="G129" s="302">
        <v>0.93980557623150662</v>
      </c>
      <c r="H129" s="302">
        <v>9.4294876198864355E-2</v>
      </c>
      <c r="I129" s="302">
        <v>3.7642608816188937E-2</v>
      </c>
      <c r="J129" s="302">
        <f t="shared" ref="J129:J131" si="64">SUM(G129:I129)</f>
        <v>1.0717430612465599</v>
      </c>
      <c r="K129" s="303"/>
      <c r="L129" s="302">
        <v>1.2539783857292699</v>
      </c>
      <c r="M129" s="302">
        <v>0.12364273943691556</v>
      </c>
      <c r="N129" s="302">
        <v>3.5695603087120199E-2</v>
      </c>
      <c r="O129" s="302">
        <f t="shared" ref="O129:O136" si="65">SUM(L129:N129)</f>
        <v>1.4133167282533057</v>
      </c>
    </row>
    <row r="130" spans="1:15" s="236" customFormat="1" x14ac:dyDescent="0.2">
      <c r="A130" s="237" t="str">
        <f>name!E$6</f>
        <v>Associate professional occupations</v>
      </c>
      <c r="B130" s="302">
        <v>0.58198824493594825</v>
      </c>
      <c r="C130" s="302">
        <v>5.2565736732105323E-2</v>
      </c>
      <c r="D130" s="302">
        <v>1.8978129349536622E-2</v>
      </c>
      <c r="E130" s="302">
        <f t="shared" si="63"/>
        <v>0.65353211101759012</v>
      </c>
      <c r="F130" s="303"/>
      <c r="G130" s="302">
        <v>0.85273204384893753</v>
      </c>
      <c r="H130" s="302">
        <v>8.1617950590771871E-2</v>
      </c>
      <c r="I130" s="302">
        <v>2.2552657428670925E-2</v>
      </c>
      <c r="J130" s="302">
        <f t="shared" si="64"/>
        <v>0.95690265186838031</v>
      </c>
      <c r="K130" s="303"/>
      <c r="L130" s="302">
        <v>1.0788292572499145</v>
      </c>
      <c r="M130" s="302">
        <v>8.1532671032365361E-2</v>
      </c>
      <c r="N130" s="302">
        <v>2.3003754656224999E-2</v>
      </c>
      <c r="O130" s="302">
        <f t="shared" si="65"/>
        <v>1.1833656829385049</v>
      </c>
    </row>
    <row r="131" spans="1:15" s="236" customFormat="1" x14ac:dyDescent="0.2">
      <c r="A131" s="237" t="str">
        <f>name!E$7</f>
        <v>Administrative and secretarial occupations</v>
      </c>
      <c r="B131" s="302">
        <v>0.21433429783838759</v>
      </c>
      <c r="C131" s="302">
        <v>8.8218664996255095E-2</v>
      </c>
      <c r="D131" s="302">
        <v>7.1352620801101146E-3</v>
      </c>
      <c r="E131" s="302">
        <f t="shared" si="63"/>
        <v>0.30968822491475279</v>
      </c>
      <c r="F131" s="303"/>
      <c r="G131" s="302">
        <v>0.24988211218843653</v>
      </c>
      <c r="H131" s="302">
        <v>0.13047038190180651</v>
      </c>
      <c r="I131" s="302">
        <v>4.7827005151044565E-3</v>
      </c>
      <c r="J131" s="302">
        <f t="shared" si="64"/>
        <v>0.38513519460534751</v>
      </c>
      <c r="K131" s="303"/>
      <c r="L131" s="302">
        <v>0.19715976640690192</v>
      </c>
      <c r="M131" s="302">
        <v>0.12683269143237366</v>
      </c>
      <c r="N131" s="302">
        <v>7.7399913371176488E-3</v>
      </c>
      <c r="O131" s="302">
        <f t="shared" si="65"/>
        <v>0.33173244917639322</v>
      </c>
    </row>
    <row r="132" spans="1:15" s="236" customFormat="1" x14ac:dyDescent="0.2">
      <c r="A132" s="237" t="str">
        <f>name!E$8</f>
        <v>Skilled trades occupations</v>
      </c>
      <c r="B132" s="302">
        <v>0.3298763931902533</v>
      </c>
      <c r="C132" s="302">
        <v>3.6497314994768985E-2</v>
      </c>
      <c r="D132" s="302">
        <v>3.0428500388848083E-2</v>
      </c>
      <c r="E132" s="302">
        <f t="shared" si="63"/>
        <v>0.39680220857387039</v>
      </c>
      <c r="F132" s="303"/>
      <c r="G132" s="302">
        <v>0.41624834707596209</v>
      </c>
      <c r="H132" s="302">
        <v>0.11517340856389267</v>
      </c>
      <c r="I132" s="302">
        <v>9.4816062993284392E-2</v>
      </c>
      <c r="J132" s="302">
        <f>SUM(G132:I132)</f>
        <v>0.6262378186331391</v>
      </c>
      <c r="K132" s="303"/>
      <c r="L132" s="302">
        <v>0.52452648315721506</v>
      </c>
      <c r="M132" s="302">
        <v>0.17895573422703887</v>
      </c>
      <c r="N132" s="302">
        <v>9.4995481673831317E-2</v>
      </c>
      <c r="O132" s="302">
        <f t="shared" si="65"/>
        <v>0.79847769905808519</v>
      </c>
    </row>
    <row r="133" spans="1:15" s="236" customFormat="1" x14ac:dyDescent="0.2">
      <c r="A133" s="237" t="str">
        <f>name!E$9</f>
        <v>Caring, leisure and other service occupations</v>
      </c>
      <c r="B133" s="302">
        <v>9.1083685493215952E-2</v>
      </c>
      <c r="C133" s="302">
        <v>1.7191369000902745E-2</v>
      </c>
      <c r="D133" s="302">
        <v>1.2290729233531332E-2</v>
      </c>
      <c r="E133" s="302">
        <f t="shared" si="63"/>
        <v>0.12056578372765003</v>
      </c>
      <c r="F133" s="303"/>
      <c r="G133" s="302">
        <v>0.11624945362421212</v>
      </c>
      <c r="H133" s="302">
        <v>3.0805816511408245E-2</v>
      </c>
      <c r="I133" s="302">
        <v>3.5506379174935036E-3</v>
      </c>
      <c r="J133" s="302">
        <f t="shared" ref="J133:J136" si="66">SUM(G133:I133)</f>
        <v>0.15060590805311386</v>
      </c>
      <c r="K133" s="303"/>
      <c r="L133" s="302">
        <v>0.1684951723679296</v>
      </c>
      <c r="M133" s="302">
        <v>2.8546543985611312E-2</v>
      </c>
      <c r="N133" s="302">
        <v>5.1384393675327602E-3</v>
      </c>
      <c r="O133" s="302">
        <f t="shared" si="65"/>
        <v>0.20218015572107367</v>
      </c>
    </row>
    <row r="134" spans="1:15" s="236" customFormat="1" x14ac:dyDescent="0.2">
      <c r="A134" s="237" t="str">
        <f>name!E$10</f>
        <v>Sales and customer service occupations</v>
      </c>
      <c r="B134" s="302">
        <v>9.82036777147728E-2</v>
      </c>
      <c r="C134" s="302">
        <v>4.8136724955035064E-2</v>
      </c>
      <c r="D134" s="302">
        <v>5.4825052802820766E-3</v>
      </c>
      <c r="E134" s="302">
        <f t="shared" si="63"/>
        <v>0.15182290795008993</v>
      </c>
      <c r="F134" s="303"/>
      <c r="G134" s="302">
        <v>0.12834489980096508</v>
      </c>
      <c r="H134" s="302">
        <v>7.9230165329665939E-2</v>
      </c>
      <c r="I134" s="302">
        <v>1.4894563515547899E-2</v>
      </c>
      <c r="J134" s="302">
        <f t="shared" si="66"/>
        <v>0.22246962864617892</v>
      </c>
      <c r="K134" s="303"/>
      <c r="L134" s="302">
        <v>0.17033233098453854</v>
      </c>
      <c r="M134" s="302">
        <v>9.7592680364393711E-2</v>
      </c>
      <c r="N134" s="302">
        <v>1.3600439261137477E-2</v>
      </c>
      <c r="O134" s="302">
        <f t="shared" si="65"/>
        <v>0.28152545061006973</v>
      </c>
    </row>
    <row r="135" spans="1:15" s="236" customFormat="1" x14ac:dyDescent="0.2">
      <c r="A135" s="237" t="str">
        <f>name!E$11</f>
        <v>Process, plant and machine operatives</v>
      </c>
      <c r="B135" s="302">
        <v>0.83401835022395154</v>
      </c>
      <c r="C135" s="302">
        <v>3.683085689502151E-2</v>
      </c>
      <c r="D135" s="302">
        <v>6.3314560083007213E-3</v>
      </c>
      <c r="E135" s="302">
        <f t="shared" si="63"/>
        <v>0.87718066312727383</v>
      </c>
      <c r="F135" s="303"/>
      <c r="G135" s="302">
        <v>0.97132814798827261</v>
      </c>
      <c r="H135" s="302">
        <v>0.15765633083716596</v>
      </c>
      <c r="I135" s="302">
        <v>2.6639193241843152E-2</v>
      </c>
      <c r="J135" s="302">
        <f t="shared" si="66"/>
        <v>1.1556236720672817</v>
      </c>
      <c r="K135" s="303"/>
      <c r="L135" s="302">
        <v>1.2993157186086992</v>
      </c>
      <c r="M135" s="302">
        <v>0.21218268136994009</v>
      </c>
      <c r="N135" s="302">
        <v>3.0115987135296854E-2</v>
      </c>
      <c r="O135" s="302">
        <f t="shared" si="65"/>
        <v>1.5416143871139363</v>
      </c>
    </row>
    <row r="136" spans="1:15" s="236" customFormat="1" x14ac:dyDescent="0.2">
      <c r="A136" s="237" t="str">
        <f>name!E$12</f>
        <v>Elementary occupations</v>
      </c>
      <c r="B136" s="302">
        <v>0.81368662258992297</v>
      </c>
      <c r="C136" s="302">
        <v>3.9354387908084459E-2</v>
      </c>
      <c r="D136" s="302">
        <v>2.1859862361156644E-2</v>
      </c>
      <c r="E136" s="302">
        <f t="shared" si="63"/>
        <v>0.87490087285916407</v>
      </c>
      <c r="F136" s="303"/>
      <c r="G136" s="302">
        <v>0.90377889445591031</v>
      </c>
      <c r="H136" s="302">
        <v>6.4273801696184449E-2</v>
      </c>
      <c r="I136" s="302">
        <v>1.4073878238506855E-2</v>
      </c>
      <c r="J136" s="302">
        <f t="shared" si="66"/>
        <v>0.98212657439060158</v>
      </c>
      <c r="K136" s="303"/>
      <c r="L136" s="302">
        <v>0.82812871569213808</v>
      </c>
      <c r="M136" s="302">
        <v>3.6328336325156176E-2</v>
      </c>
      <c r="N136" s="302">
        <v>1.832784151776817E-2</v>
      </c>
      <c r="O136" s="302">
        <f t="shared" si="65"/>
        <v>0.8827848935350624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4.1128707351296931</v>
      </c>
      <c r="C138" s="311">
        <f t="shared" ref="C138:E138" si="67">SUM(C128:C136)</f>
        <v>0.38929997343483513</v>
      </c>
      <c r="D138" s="311">
        <f t="shared" si="67"/>
        <v>0.12882929143547556</v>
      </c>
      <c r="E138" s="311">
        <f t="shared" si="67"/>
        <v>4.6310000000000038</v>
      </c>
      <c r="F138" s="311"/>
      <c r="G138" s="311">
        <f t="shared" ref="G138:J138" si="68">SUM(G128:G136)</f>
        <v>5.4591537770047713</v>
      </c>
      <c r="H138" s="311">
        <f t="shared" si="68"/>
        <v>0.85422305570474244</v>
      </c>
      <c r="I138" s="311">
        <f t="shared" si="68"/>
        <v>0.30162316729048072</v>
      </c>
      <c r="J138" s="311">
        <f t="shared" si="68"/>
        <v>6.6149999999999949</v>
      </c>
      <c r="K138" s="311"/>
      <c r="L138" s="311">
        <f t="shared" ref="L138:O138" si="69">SUM(L128:L136)</f>
        <v>6.5887219626731515</v>
      </c>
      <c r="M138" s="311">
        <f t="shared" si="69"/>
        <v>1.0400760911715701</v>
      </c>
      <c r="N138" s="311">
        <f t="shared" si="69"/>
        <v>0.32220194615527376</v>
      </c>
      <c r="O138" s="311">
        <f t="shared" si="69"/>
        <v>7.9509999999999952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2.3534305124150077</v>
      </c>
      <c r="C145" s="302">
        <v>0.16662686268714746</v>
      </c>
      <c r="D145" s="302">
        <v>0.71671284081509323</v>
      </c>
      <c r="E145" s="302">
        <f>SUM(B145:D145)</f>
        <v>3.2367702159172484</v>
      </c>
      <c r="F145" s="303"/>
      <c r="G145" s="302">
        <v>3.2774631594226027</v>
      </c>
      <c r="H145" s="302">
        <v>0.44974237950360108</v>
      </c>
      <c r="I145" s="302">
        <v>1.3210458201284458</v>
      </c>
      <c r="J145" s="302">
        <f>SUM(G145:I145)</f>
        <v>5.0482513590546496</v>
      </c>
      <c r="K145" s="303"/>
      <c r="L145" s="302">
        <v>3.9031675747086063</v>
      </c>
      <c r="M145" s="302">
        <v>0.53613447275176285</v>
      </c>
      <c r="N145" s="302">
        <v>1.4741417542794133</v>
      </c>
      <c r="O145" s="302">
        <f>SUM(L145:N145)</f>
        <v>5.913443801739783</v>
      </c>
    </row>
    <row r="146" spans="1:15" s="236" customFormat="1" x14ac:dyDescent="0.2">
      <c r="A146" s="237" t="str">
        <f>name!E$5</f>
        <v>Professional occupations</v>
      </c>
      <c r="B146" s="302">
        <v>2.4883552013351999</v>
      </c>
      <c r="C146" s="302">
        <v>0.10287330948850042</v>
      </c>
      <c r="D146" s="302">
        <v>0.35171958671199682</v>
      </c>
      <c r="E146" s="302">
        <f t="shared" ref="E146:E153" si="70">SUM(B146:D146)</f>
        <v>2.9429480975356972</v>
      </c>
      <c r="F146" s="303"/>
      <c r="G146" s="302">
        <v>3.8976186439739351</v>
      </c>
      <c r="H146" s="302">
        <v>0.24637207775977224</v>
      </c>
      <c r="I146" s="302">
        <v>0.55960024234914185</v>
      </c>
      <c r="J146" s="302">
        <f t="shared" ref="J146:J148" si="71">SUM(G146:I146)</f>
        <v>4.7035909640828493</v>
      </c>
      <c r="K146" s="303"/>
      <c r="L146" s="302">
        <v>5.5174385563576616</v>
      </c>
      <c r="M146" s="302">
        <v>0.29794699741957814</v>
      </c>
      <c r="N146" s="302">
        <v>0.45956398377389801</v>
      </c>
      <c r="O146" s="302">
        <f t="shared" ref="O146:O153" si="72">SUM(L146:N146)</f>
        <v>6.2749495375511382</v>
      </c>
    </row>
    <row r="147" spans="1:15" s="236" customFormat="1" x14ac:dyDescent="0.2">
      <c r="A147" s="237" t="str">
        <f>name!E$6</f>
        <v>Associate professional occupations</v>
      </c>
      <c r="B147" s="302">
        <v>1.4282823362380295</v>
      </c>
      <c r="C147" s="302">
        <v>0.12846445436113971</v>
      </c>
      <c r="D147" s="302">
        <v>0.16229220529161065</v>
      </c>
      <c r="E147" s="302">
        <f t="shared" si="70"/>
        <v>1.7190389958907799</v>
      </c>
      <c r="F147" s="303"/>
      <c r="G147" s="302">
        <v>2.109273199395854</v>
      </c>
      <c r="H147" s="302">
        <v>0.26334123029564832</v>
      </c>
      <c r="I147" s="302">
        <v>0.22488700554114702</v>
      </c>
      <c r="J147" s="302">
        <f t="shared" si="71"/>
        <v>2.5975014352326493</v>
      </c>
      <c r="K147" s="303"/>
      <c r="L147" s="302">
        <v>2.4200317724124578</v>
      </c>
      <c r="M147" s="302">
        <v>0.27452040720313231</v>
      </c>
      <c r="N147" s="302">
        <v>0.22162266255607113</v>
      </c>
      <c r="O147" s="302">
        <f t="shared" si="72"/>
        <v>2.9161748421716616</v>
      </c>
    </row>
    <row r="148" spans="1:15" s="236" customFormat="1" x14ac:dyDescent="0.2">
      <c r="A148" s="237" t="str">
        <f>name!E$7</f>
        <v>Administrative and secretarial occupations</v>
      </c>
      <c r="B148" s="302">
        <v>1.0617720563744968</v>
      </c>
      <c r="C148" s="302">
        <v>0.91700731332212548</v>
      </c>
      <c r="D148" s="302">
        <v>0.318218424300655</v>
      </c>
      <c r="E148" s="302">
        <f t="shared" si="70"/>
        <v>2.2969977939972774</v>
      </c>
      <c r="F148" s="303"/>
      <c r="G148" s="302">
        <v>1.3100401278995808</v>
      </c>
      <c r="H148" s="302">
        <v>1.3377851368294544</v>
      </c>
      <c r="I148" s="302">
        <v>0.34328280056712174</v>
      </c>
      <c r="J148" s="302">
        <f t="shared" si="71"/>
        <v>2.991108065296157</v>
      </c>
      <c r="K148" s="303"/>
      <c r="L148" s="302">
        <v>1.0448712855708278</v>
      </c>
      <c r="M148" s="302">
        <v>1.5612418536231689</v>
      </c>
      <c r="N148" s="302">
        <v>0.29201475719453607</v>
      </c>
      <c r="O148" s="302">
        <f t="shared" si="72"/>
        <v>2.8981278963885324</v>
      </c>
    </row>
    <row r="149" spans="1:15" s="236" customFormat="1" x14ac:dyDescent="0.2">
      <c r="A149" s="237" t="str">
        <f>name!E$8</f>
        <v>Skilled trades occupations</v>
      </c>
      <c r="B149" s="302">
        <v>4.0176073999304869</v>
      </c>
      <c r="C149" s="302">
        <v>0.26008654016371546</v>
      </c>
      <c r="D149" s="302">
        <v>8.1480772191651365</v>
      </c>
      <c r="E149" s="302">
        <f t="shared" si="70"/>
        <v>12.425771159259339</v>
      </c>
      <c r="F149" s="303"/>
      <c r="G149" s="302">
        <v>3.9174499754717886</v>
      </c>
      <c r="H149" s="302">
        <v>0.28507014620602539</v>
      </c>
      <c r="I149" s="302">
        <v>8.7033254254521033</v>
      </c>
      <c r="J149" s="302">
        <f>SUM(G149:I149)</f>
        <v>12.905845547129918</v>
      </c>
      <c r="K149" s="303"/>
      <c r="L149" s="302">
        <v>3.1537184045735014</v>
      </c>
      <c r="M149" s="302">
        <v>0.52312348757958593</v>
      </c>
      <c r="N149" s="302">
        <v>10.285854822961223</v>
      </c>
      <c r="O149" s="302">
        <f t="shared" si="72"/>
        <v>13.96269671511431</v>
      </c>
    </row>
    <row r="150" spans="1:15" s="236" customFormat="1" x14ac:dyDescent="0.2">
      <c r="A150" s="237" t="str">
        <f>name!E$9</f>
        <v>Caring, leisure and other service occupations</v>
      </c>
      <c r="B150" s="302">
        <v>6.3181804390268714E-2</v>
      </c>
      <c r="C150" s="302">
        <v>1.4087859609738334E-2</v>
      </c>
      <c r="D150" s="302">
        <v>9.6729657343641411E-3</v>
      </c>
      <c r="E150" s="302">
        <f t="shared" si="70"/>
        <v>8.6942629734371196E-2</v>
      </c>
      <c r="F150" s="303"/>
      <c r="G150" s="302">
        <v>8.4602409761515021E-2</v>
      </c>
      <c r="H150" s="302">
        <v>2.6808833688276159E-2</v>
      </c>
      <c r="I150" s="302">
        <v>1.3954312966250942E-2</v>
      </c>
      <c r="J150" s="302">
        <f t="shared" ref="J150:J153" si="73">SUM(G150:I150)</f>
        <v>0.12536555641604213</v>
      </c>
      <c r="K150" s="303"/>
      <c r="L150" s="302">
        <v>9.9381079103090575E-2</v>
      </c>
      <c r="M150" s="302">
        <v>2.2564888957648434E-2</v>
      </c>
      <c r="N150" s="302">
        <v>2.5153158436166407E-2</v>
      </c>
      <c r="O150" s="302">
        <f t="shared" si="72"/>
        <v>0.14709912649690543</v>
      </c>
    </row>
    <row r="151" spans="1:15" s="236" customFormat="1" x14ac:dyDescent="0.2">
      <c r="A151" s="237" t="str">
        <f>name!E$10</f>
        <v>Sales and customer service occupations</v>
      </c>
      <c r="B151" s="302">
        <v>0.24896197956314511</v>
      </c>
      <c r="C151" s="302">
        <v>0.10572390021990452</v>
      </c>
      <c r="D151" s="302">
        <v>5.6006669722253773E-2</v>
      </c>
      <c r="E151" s="302">
        <f t="shared" si="70"/>
        <v>0.41069254950530343</v>
      </c>
      <c r="F151" s="303"/>
      <c r="G151" s="302">
        <v>0.30997156211631888</v>
      </c>
      <c r="H151" s="302">
        <v>0.18539007791785417</v>
      </c>
      <c r="I151" s="302">
        <v>6.7364864148940412E-2</v>
      </c>
      <c r="J151" s="302">
        <f t="shared" si="73"/>
        <v>0.56272650418311343</v>
      </c>
      <c r="K151" s="303"/>
      <c r="L151" s="302">
        <v>0.39942231864114275</v>
      </c>
      <c r="M151" s="302">
        <v>0.23334101427184611</v>
      </c>
      <c r="N151" s="302">
        <v>7.7786480277033776E-2</v>
      </c>
      <c r="O151" s="302">
        <f t="shared" si="72"/>
        <v>0.71054981319002275</v>
      </c>
    </row>
    <row r="152" spans="1:15" s="236" customFormat="1" x14ac:dyDescent="0.2">
      <c r="A152" s="237" t="str">
        <f>name!E$11</f>
        <v>Process, plant and machine operatives</v>
      </c>
      <c r="B152" s="302">
        <v>1.6315316306660361</v>
      </c>
      <c r="C152" s="302">
        <v>5.7596732520069076E-2</v>
      </c>
      <c r="D152" s="302">
        <v>0.53628967855828391</v>
      </c>
      <c r="E152" s="302">
        <f t="shared" si="70"/>
        <v>2.2254180417443892</v>
      </c>
      <c r="F152" s="303"/>
      <c r="G152" s="302">
        <v>1.5999788722392516</v>
      </c>
      <c r="H152" s="302">
        <v>0.1222559921084944</v>
      </c>
      <c r="I152" s="302">
        <v>0.78745833617147176</v>
      </c>
      <c r="J152" s="302">
        <f t="shared" si="73"/>
        <v>2.5096932005192176</v>
      </c>
      <c r="K152" s="303"/>
      <c r="L152" s="302">
        <v>1.9284315909966321</v>
      </c>
      <c r="M152" s="302">
        <v>0.15769985524875291</v>
      </c>
      <c r="N152" s="302">
        <v>1.1890150542887497</v>
      </c>
      <c r="O152" s="302">
        <f t="shared" si="72"/>
        <v>3.2751465005341345</v>
      </c>
    </row>
    <row r="153" spans="1:15" s="236" customFormat="1" x14ac:dyDescent="0.2">
      <c r="A153" s="237" t="str">
        <f>name!E$12</f>
        <v>Elementary occupations</v>
      </c>
      <c r="B153" s="302">
        <v>0.76598284718874654</v>
      </c>
      <c r="C153" s="302">
        <v>0.19972641824350823</v>
      </c>
      <c r="D153" s="302">
        <v>0.63571125098339898</v>
      </c>
      <c r="E153" s="302">
        <f t="shared" si="70"/>
        <v>1.6014205164156539</v>
      </c>
      <c r="F153" s="303"/>
      <c r="G153" s="302">
        <v>0.72928948057890286</v>
      </c>
      <c r="H153" s="302">
        <v>0.28942797194637854</v>
      </c>
      <c r="I153" s="302">
        <v>0.76019991556006494</v>
      </c>
      <c r="J153" s="302">
        <f t="shared" si="73"/>
        <v>1.7789173680853463</v>
      </c>
      <c r="K153" s="303"/>
      <c r="L153" s="302">
        <v>0.5971857930309673</v>
      </c>
      <c r="M153" s="302">
        <v>0.22149816878922979</v>
      </c>
      <c r="N153" s="302">
        <v>1.1031278049933031</v>
      </c>
      <c r="O153" s="302">
        <f t="shared" si="72"/>
        <v>1.9218117668135002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14.059105768101416</v>
      </c>
      <c r="C155" s="311">
        <f t="shared" ref="C155:E155" si="74">SUM(C145:C153)</f>
        <v>1.9521933906158484</v>
      </c>
      <c r="D155" s="311">
        <f t="shared" si="74"/>
        <v>10.934700841282792</v>
      </c>
      <c r="E155" s="311">
        <f t="shared" si="74"/>
        <v>26.946000000000058</v>
      </c>
      <c r="F155" s="311"/>
      <c r="G155" s="311">
        <f t="shared" ref="G155:J155" si="75">SUM(G145:G153)</f>
        <v>17.235687430859752</v>
      </c>
      <c r="H155" s="311">
        <f t="shared" si="75"/>
        <v>3.2061938462555046</v>
      </c>
      <c r="I155" s="311">
        <f t="shared" si="75"/>
        <v>12.781118722884688</v>
      </c>
      <c r="J155" s="311">
        <f t="shared" si="75"/>
        <v>33.222999999999942</v>
      </c>
      <c r="K155" s="311"/>
      <c r="L155" s="311">
        <f t="shared" ref="L155:O155" si="76">SUM(L145:L153)</f>
        <v>19.063648375394884</v>
      </c>
      <c r="M155" s="311">
        <f t="shared" si="76"/>
        <v>3.8280711458447052</v>
      </c>
      <c r="N155" s="311">
        <f t="shared" si="76"/>
        <v>15.128280478760393</v>
      </c>
      <c r="O155" s="311">
        <f t="shared" si="76"/>
        <v>38.019999999999982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9.1829095214888881</v>
      </c>
      <c r="C162" s="302">
        <v>0.75725960711642049</v>
      </c>
      <c r="D162" s="302">
        <v>2.0011778174719934</v>
      </c>
      <c r="E162" s="302">
        <f>SUM(B162:D162)</f>
        <v>11.941346946077303</v>
      </c>
      <c r="F162" s="303"/>
      <c r="G162" s="302">
        <v>11.008406296616256</v>
      </c>
      <c r="H162" s="302">
        <v>1.3224679447667147</v>
      </c>
      <c r="I162" s="302">
        <v>1.9852937431262836</v>
      </c>
      <c r="J162" s="302">
        <f>SUM(G162:I162)</f>
        <v>14.316167984509253</v>
      </c>
      <c r="K162" s="303"/>
      <c r="L162" s="302">
        <v>13.130832757370655</v>
      </c>
      <c r="M162" s="302">
        <v>1.4860271539715073</v>
      </c>
      <c r="N162" s="302">
        <v>2.4028311143991274</v>
      </c>
      <c r="O162" s="302">
        <f>SUM(L162:N162)</f>
        <v>17.019691025741288</v>
      </c>
    </row>
    <row r="163" spans="1:15" s="236" customFormat="1" x14ac:dyDescent="0.2">
      <c r="A163" s="237" t="str">
        <f>name!E$5</f>
        <v>Professional occupations</v>
      </c>
      <c r="B163" s="302">
        <v>5.7546844361267278</v>
      </c>
      <c r="C163" s="302">
        <v>0.81752564855358334</v>
      </c>
      <c r="D163" s="302">
        <v>0.42548219204749516</v>
      </c>
      <c r="E163" s="302">
        <f t="shared" ref="E163:E170" si="77">SUM(B163:D163)</f>
        <v>6.9976922767278058</v>
      </c>
      <c r="F163" s="303"/>
      <c r="G163" s="302">
        <v>7.8709055283916536</v>
      </c>
      <c r="H163" s="302">
        <v>1.2555516456086879</v>
      </c>
      <c r="I163" s="302">
        <v>0.41149297634567156</v>
      </c>
      <c r="J163" s="302">
        <f t="shared" ref="J163:J165" si="78">SUM(G163:I163)</f>
        <v>9.5379501503460133</v>
      </c>
      <c r="K163" s="303"/>
      <c r="L163" s="302">
        <v>10.322726880209036</v>
      </c>
      <c r="M163" s="302">
        <v>1.4119798311491143</v>
      </c>
      <c r="N163" s="302">
        <v>0.31541313937537085</v>
      </c>
      <c r="O163" s="302">
        <f t="shared" ref="O163:O170" si="79">SUM(L163:N163)</f>
        <v>12.050119850733521</v>
      </c>
    </row>
    <row r="164" spans="1:15" s="236" customFormat="1" x14ac:dyDescent="0.2">
      <c r="A164" s="237" t="str">
        <f>name!E$6</f>
        <v>Associate professional occupations</v>
      </c>
      <c r="B164" s="302">
        <v>5.9039426033564952</v>
      </c>
      <c r="C164" s="302">
        <v>1.3805384007213701</v>
      </c>
      <c r="D164" s="302">
        <v>0.4061313430094271</v>
      </c>
      <c r="E164" s="302">
        <f t="shared" si="77"/>
        <v>7.6906123470872929</v>
      </c>
      <c r="F164" s="303"/>
      <c r="G164" s="302">
        <v>7.2089266699119516</v>
      </c>
      <c r="H164" s="302">
        <v>1.7674027231979885</v>
      </c>
      <c r="I164" s="302">
        <v>0.32263239646604108</v>
      </c>
      <c r="J164" s="302">
        <f t="shared" si="78"/>
        <v>9.2989617895759817</v>
      </c>
      <c r="K164" s="303"/>
      <c r="L164" s="302">
        <v>7.9799567670829292</v>
      </c>
      <c r="M164" s="302">
        <v>1.7320150722409529</v>
      </c>
      <c r="N164" s="302">
        <v>0.28036515901513076</v>
      </c>
      <c r="O164" s="302">
        <f t="shared" si="79"/>
        <v>9.9923369983390131</v>
      </c>
    </row>
    <row r="165" spans="1:15" s="236" customFormat="1" x14ac:dyDescent="0.2">
      <c r="A165" s="237" t="str">
        <f>name!E$7</f>
        <v>Administrative and secretarial occupations</v>
      </c>
      <c r="B165" s="302">
        <v>5.8372018788115803</v>
      </c>
      <c r="C165" s="302">
        <v>2.4836996573739563</v>
      </c>
      <c r="D165" s="302">
        <v>0.16384109439041999</v>
      </c>
      <c r="E165" s="302">
        <f t="shared" si="77"/>
        <v>8.4847426305759566</v>
      </c>
      <c r="F165" s="303"/>
      <c r="G165" s="302">
        <v>6.2472157143102116</v>
      </c>
      <c r="H165" s="302">
        <v>2.7516452817300068</v>
      </c>
      <c r="I165" s="302">
        <v>0.14465534681595996</v>
      </c>
      <c r="J165" s="302">
        <f t="shared" si="78"/>
        <v>9.1435163428561772</v>
      </c>
      <c r="K165" s="303"/>
      <c r="L165" s="302">
        <v>5.8432716305036978</v>
      </c>
      <c r="M165" s="302">
        <v>2.4922136465732625</v>
      </c>
      <c r="N165" s="302">
        <v>0.12869233083444911</v>
      </c>
      <c r="O165" s="302">
        <f t="shared" si="79"/>
        <v>8.4641776079114095</v>
      </c>
    </row>
    <row r="166" spans="1:15" s="236" customFormat="1" x14ac:dyDescent="0.2">
      <c r="A166" s="237" t="str">
        <f>name!E$8</f>
        <v>Skilled trades occupations</v>
      </c>
      <c r="B166" s="302">
        <v>5.0375007139931789</v>
      </c>
      <c r="C166" s="302">
        <v>0.91506066146194753</v>
      </c>
      <c r="D166" s="302">
        <v>0.99629894161212706</v>
      </c>
      <c r="E166" s="302">
        <f t="shared" si="77"/>
        <v>6.948860317067254</v>
      </c>
      <c r="F166" s="303"/>
      <c r="G166" s="302">
        <v>4.6216383414109332</v>
      </c>
      <c r="H166" s="302">
        <v>0.8080844833627826</v>
      </c>
      <c r="I166" s="302">
        <v>0.84739817163283038</v>
      </c>
      <c r="J166" s="302">
        <f>SUM(G166:I166)</f>
        <v>6.2771209964065466</v>
      </c>
      <c r="K166" s="303"/>
      <c r="L166" s="302">
        <v>4.5159935818670567</v>
      </c>
      <c r="M166" s="302">
        <v>0.84620476494564212</v>
      </c>
      <c r="N166" s="302">
        <v>0.92662370084083567</v>
      </c>
      <c r="O166" s="302">
        <f t="shared" si="79"/>
        <v>6.2888220476535341</v>
      </c>
    </row>
    <row r="167" spans="1:15" s="236" customFormat="1" x14ac:dyDescent="0.2">
      <c r="A167" s="237" t="str">
        <f>name!E$9</f>
        <v>Caring, leisure and other service occupations</v>
      </c>
      <c r="B167" s="302">
        <v>0.61196482987397405</v>
      </c>
      <c r="C167" s="302">
        <v>0.24151314151328299</v>
      </c>
      <c r="D167" s="302">
        <v>8.4056252484375135E-2</v>
      </c>
      <c r="E167" s="302">
        <f t="shared" si="77"/>
        <v>0.9375342238716321</v>
      </c>
      <c r="F167" s="303"/>
      <c r="G167" s="302">
        <v>0.67268379105627374</v>
      </c>
      <c r="H167" s="302">
        <v>0.2344312888843493</v>
      </c>
      <c r="I167" s="302">
        <v>9.7265843629417412E-2</v>
      </c>
      <c r="J167" s="302">
        <f t="shared" ref="J167:J170" si="80">SUM(G167:I167)</f>
        <v>1.0043809235700405</v>
      </c>
      <c r="K167" s="303"/>
      <c r="L167" s="302">
        <v>0.93724559564950616</v>
      </c>
      <c r="M167" s="302">
        <v>0.18818645132391712</v>
      </c>
      <c r="N167" s="302">
        <v>0.16264320679668529</v>
      </c>
      <c r="O167" s="302">
        <f t="shared" si="79"/>
        <v>1.2880752537701086</v>
      </c>
    </row>
    <row r="168" spans="1:15" s="236" customFormat="1" x14ac:dyDescent="0.2">
      <c r="A168" s="237" t="str">
        <f>name!E$10</f>
        <v>Sales and customer service occupations</v>
      </c>
      <c r="B168" s="302">
        <v>6.6500578655893614</v>
      </c>
      <c r="C168" s="302">
        <v>19.020630667177894</v>
      </c>
      <c r="D168" s="302">
        <v>0.97322118841682181</v>
      </c>
      <c r="E168" s="302">
        <f t="shared" si="77"/>
        <v>26.643909721184077</v>
      </c>
      <c r="F168" s="303"/>
      <c r="G168" s="302">
        <v>6.3978789686091657</v>
      </c>
      <c r="H168" s="302">
        <v>20.111904270454598</v>
      </c>
      <c r="I168" s="302">
        <v>0.64984271852738085</v>
      </c>
      <c r="J168" s="302">
        <f t="shared" si="80"/>
        <v>27.159625957591146</v>
      </c>
      <c r="K168" s="303"/>
      <c r="L168" s="302">
        <v>5.4179713910408704</v>
      </c>
      <c r="M168" s="302">
        <v>18.615639185064058</v>
      </c>
      <c r="N168" s="302">
        <v>0.51595687186109473</v>
      </c>
      <c r="O168" s="302">
        <f t="shared" si="79"/>
        <v>24.549567447966023</v>
      </c>
    </row>
    <row r="169" spans="1:15" s="236" customFormat="1" x14ac:dyDescent="0.2">
      <c r="A169" s="237" t="str">
        <f>name!E$11</f>
        <v>Process, plant and machine operatives</v>
      </c>
      <c r="B169" s="302">
        <v>4.1434016501493405</v>
      </c>
      <c r="C169" s="302">
        <v>0.72604554847186842</v>
      </c>
      <c r="D169" s="302">
        <v>9.7792799395564164E-2</v>
      </c>
      <c r="E169" s="302">
        <f t="shared" si="77"/>
        <v>4.9672399980167734</v>
      </c>
      <c r="F169" s="303"/>
      <c r="G169" s="302">
        <v>3.4987820871999133</v>
      </c>
      <c r="H169" s="302">
        <v>0.7745792259050569</v>
      </c>
      <c r="I169" s="302">
        <v>9.415623726526362E-2</v>
      </c>
      <c r="J169" s="302">
        <f t="shared" si="80"/>
        <v>4.3675175503702333</v>
      </c>
      <c r="K169" s="303"/>
      <c r="L169" s="302">
        <v>3.7204057483906641</v>
      </c>
      <c r="M169" s="302">
        <v>1.0591355214406613</v>
      </c>
      <c r="N169" s="302">
        <v>0.12157959166729668</v>
      </c>
      <c r="O169" s="302">
        <f t="shared" si="79"/>
        <v>4.9011208614986224</v>
      </c>
    </row>
    <row r="170" spans="1:15" s="236" customFormat="1" x14ac:dyDescent="0.2">
      <c r="A170" s="237" t="str">
        <f>name!E$12</f>
        <v>Elementary occupations</v>
      </c>
      <c r="B170" s="302">
        <v>4.1480071933751095</v>
      </c>
      <c r="C170" s="302">
        <v>5.0515146750891091</v>
      </c>
      <c r="D170" s="302">
        <v>8.153967092759408E-2</v>
      </c>
      <c r="E170" s="302">
        <f t="shared" si="77"/>
        <v>9.2810615393918123</v>
      </c>
      <c r="F170" s="303"/>
      <c r="G170" s="302">
        <v>3.4601566857671777</v>
      </c>
      <c r="H170" s="302">
        <v>4.4625035327873066</v>
      </c>
      <c r="I170" s="302">
        <v>5.9098086220087699E-2</v>
      </c>
      <c r="J170" s="302">
        <f t="shared" si="80"/>
        <v>7.9817583047745719</v>
      </c>
      <c r="K170" s="303"/>
      <c r="L170" s="302">
        <v>2.9699438587681102</v>
      </c>
      <c r="M170" s="302">
        <v>3.5704091577320765</v>
      </c>
      <c r="N170" s="302">
        <v>6.973588988624585E-2</v>
      </c>
      <c r="O170" s="302">
        <f t="shared" si="79"/>
        <v>6.6100889063864328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47.269670692764656</v>
      </c>
      <c r="C172" s="311">
        <f t="shared" ref="C172:E172" si="81">SUM(C162:C170)</f>
        <v>31.393788007479433</v>
      </c>
      <c r="D172" s="311">
        <f t="shared" si="81"/>
        <v>5.2295412997558168</v>
      </c>
      <c r="E172" s="311">
        <f t="shared" si="81"/>
        <v>83.892999999999915</v>
      </c>
      <c r="F172" s="311"/>
      <c r="G172" s="311">
        <f t="shared" ref="G172:J172" si="82">SUM(G162:G170)</f>
        <v>50.986594083273545</v>
      </c>
      <c r="H172" s="311">
        <f t="shared" si="82"/>
        <v>33.488570396697497</v>
      </c>
      <c r="I172" s="311">
        <f t="shared" si="82"/>
        <v>4.6118355200289356</v>
      </c>
      <c r="J172" s="311">
        <f t="shared" si="82"/>
        <v>89.086999999999961</v>
      </c>
      <c r="K172" s="311"/>
      <c r="L172" s="311">
        <f t="shared" ref="L172:O172" si="83">SUM(L162:L170)</f>
        <v>54.838348210882529</v>
      </c>
      <c r="M172" s="311">
        <f t="shared" si="83"/>
        <v>31.401810784441196</v>
      </c>
      <c r="N172" s="311">
        <f t="shared" si="83"/>
        <v>4.9238410046762366</v>
      </c>
      <c r="O172" s="311">
        <f t="shared" si="83"/>
        <v>91.163999999999959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1.5732887221109142</v>
      </c>
      <c r="C179" s="302">
        <v>9.4475216413921551E-2</v>
      </c>
      <c r="D179" s="302">
        <v>0.48509971457804296</v>
      </c>
      <c r="E179" s="302">
        <f>SUM(B179:D179)</f>
        <v>2.1528636531028789</v>
      </c>
      <c r="F179" s="303"/>
      <c r="G179" s="302">
        <v>1.7217990721540921</v>
      </c>
      <c r="H179" s="302">
        <v>0.1912553901617835</v>
      </c>
      <c r="I179" s="302">
        <v>0.34994089288545727</v>
      </c>
      <c r="J179" s="302">
        <f>SUM(G179:I179)</f>
        <v>2.2629953552013329</v>
      </c>
      <c r="K179" s="303"/>
      <c r="L179" s="302">
        <v>1.8426865421042744</v>
      </c>
      <c r="M179" s="302">
        <v>0.25195480695141664</v>
      </c>
      <c r="N179" s="302">
        <v>0.34017232354436489</v>
      </c>
      <c r="O179" s="302">
        <f>SUM(L179:N179)</f>
        <v>2.4348136726000562</v>
      </c>
    </row>
    <row r="180" spans="1:15" s="236" customFormat="1" x14ac:dyDescent="0.2">
      <c r="A180" s="237" t="str">
        <f>name!E$5</f>
        <v>Professional occupations</v>
      </c>
      <c r="B180" s="302">
        <v>1.3618550941437237</v>
      </c>
      <c r="C180" s="302">
        <v>7.3016044469617375E-2</v>
      </c>
      <c r="D180" s="302">
        <v>0.14672754166353155</v>
      </c>
      <c r="E180" s="302">
        <f t="shared" ref="E180:E187" si="84">SUM(B180:D180)</f>
        <v>1.5815986802768727</v>
      </c>
      <c r="F180" s="303"/>
      <c r="G180" s="302">
        <v>1.8993471762092509</v>
      </c>
      <c r="H180" s="302">
        <v>0.14608574022932472</v>
      </c>
      <c r="I180" s="302">
        <v>0.10329463112460599</v>
      </c>
      <c r="J180" s="302">
        <f t="shared" ref="J180:J182" si="85">SUM(G180:I180)</f>
        <v>2.1487275475631815</v>
      </c>
      <c r="K180" s="303"/>
      <c r="L180" s="302">
        <v>2.70506443963599</v>
      </c>
      <c r="M180" s="302">
        <v>0.2088203802980873</v>
      </c>
      <c r="N180" s="302">
        <v>8.0597574592866206E-2</v>
      </c>
      <c r="O180" s="302">
        <f t="shared" ref="O180:O187" si="86">SUM(L180:N180)</f>
        <v>2.9944823945269436</v>
      </c>
    </row>
    <row r="181" spans="1:15" s="236" customFormat="1" x14ac:dyDescent="0.2">
      <c r="A181" s="237" t="str">
        <f>name!E$6</f>
        <v>Associate professional occupations</v>
      </c>
      <c r="B181" s="302">
        <v>1.5789515188870686</v>
      </c>
      <c r="C181" s="302">
        <v>0.11964305690423092</v>
      </c>
      <c r="D181" s="302">
        <v>0.11816444929790555</v>
      </c>
      <c r="E181" s="302">
        <f t="shared" si="84"/>
        <v>1.8167590250892049</v>
      </c>
      <c r="F181" s="303"/>
      <c r="G181" s="302">
        <v>2.092587111658931</v>
      </c>
      <c r="H181" s="302">
        <v>0.18957283292062449</v>
      </c>
      <c r="I181" s="302">
        <v>8.5451034560491995E-2</v>
      </c>
      <c r="J181" s="302">
        <f t="shared" si="85"/>
        <v>2.3676109791400477</v>
      </c>
      <c r="K181" s="303"/>
      <c r="L181" s="302">
        <v>2.601038833977098</v>
      </c>
      <c r="M181" s="302">
        <v>0.2190106548459102</v>
      </c>
      <c r="N181" s="302">
        <v>6.5833110651697155E-2</v>
      </c>
      <c r="O181" s="302">
        <f t="shared" si="86"/>
        <v>2.8858825994747055</v>
      </c>
    </row>
    <row r="182" spans="1:15" s="236" customFormat="1" x14ac:dyDescent="0.2">
      <c r="A182" s="237" t="str">
        <f>name!E$7</f>
        <v>Administrative and secretarial occupations</v>
      </c>
      <c r="B182" s="302">
        <v>1.7844389383252546</v>
      </c>
      <c r="C182" s="302">
        <v>0.5495970803359419</v>
      </c>
      <c r="D182" s="302">
        <v>8.5740795775401779E-2</v>
      </c>
      <c r="E182" s="302">
        <f t="shared" si="84"/>
        <v>2.4197768144365983</v>
      </c>
      <c r="F182" s="303"/>
      <c r="G182" s="302">
        <v>1.8279425786285415</v>
      </c>
      <c r="H182" s="302">
        <v>0.75027428364465787</v>
      </c>
      <c r="I182" s="302">
        <v>4.9214591498682979E-2</v>
      </c>
      <c r="J182" s="302">
        <f t="shared" si="85"/>
        <v>2.6274314537718824</v>
      </c>
      <c r="K182" s="303"/>
      <c r="L182" s="302">
        <v>1.5900372580479696</v>
      </c>
      <c r="M182" s="302">
        <v>0.72301402138576776</v>
      </c>
      <c r="N182" s="302">
        <v>4.3634037824267627E-2</v>
      </c>
      <c r="O182" s="302">
        <f t="shared" si="86"/>
        <v>2.3566853172580049</v>
      </c>
    </row>
    <row r="183" spans="1:15" s="236" customFormat="1" x14ac:dyDescent="0.2">
      <c r="A183" s="237" t="str">
        <f>name!E$8</f>
        <v>Skilled trades occupations</v>
      </c>
      <c r="B183" s="302">
        <v>0.93297101409600425</v>
      </c>
      <c r="C183" s="302">
        <v>0.12593051384647871</v>
      </c>
      <c r="D183" s="302">
        <v>0.40846356619512425</v>
      </c>
      <c r="E183" s="302">
        <f t="shared" si="84"/>
        <v>1.4673650941376071</v>
      </c>
      <c r="F183" s="303"/>
      <c r="G183" s="302">
        <v>0.79001960911966929</v>
      </c>
      <c r="H183" s="302">
        <v>0.14838517106286073</v>
      </c>
      <c r="I183" s="302">
        <v>0.19235080096705928</v>
      </c>
      <c r="J183" s="302">
        <f>SUM(G183:I183)</f>
        <v>1.1307555811495893</v>
      </c>
      <c r="K183" s="303"/>
      <c r="L183" s="302">
        <v>0.86195124496177777</v>
      </c>
      <c r="M183" s="302">
        <v>0.20639522136568528</v>
      </c>
      <c r="N183" s="302">
        <v>0.18391784165302369</v>
      </c>
      <c r="O183" s="302">
        <f t="shared" si="86"/>
        <v>1.2522643079804867</v>
      </c>
    </row>
    <row r="184" spans="1:15" s="236" customFormat="1" x14ac:dyDescent="0.2">
      <c r="A184" s="237" t="str">
        <f>name!E$9</f>
        <v>Caring, leisure and other service occupations</v>
      </c>
      <c r="B184" s="302">
        <v>1.2916653243096157</v>
      </c>
      <c r="C184" s="302">
        <v>0.68177944163122228</v>
      </c>
      <c r="D184" s="302">
        <v>0.23933606676426492</v>
      </c>
      <c r="E184" s="302">
        <f t="shared" si="84"/>
        <v>2.2127808327051031</v>
      </c>
      <c r="F184" s="303"/>
      <c r="G184" s="302">
        <v>1.3650864477975548</v>
      </c>
      <c r="H184" s="302">
        <v>0.66564431476189634</v>
      </c>
      <c r="I184" s="302">
        <v>0.11850861355588972</v>
      </c>
      <c r="J184" s="302">
        <f t="shared" ref="J184:J187" si="87">SUM(G184:I184)</f>
        <v>2.1492393761153412</v>
      </c>
      <c r="K184" s="303"/>
      <c r="L184" s="302">
        <v>1.7468614805004465</v>
      </c>
      <c r="M184" s="302">
        <v>0.71468190445358792</v>
      </c>
      <c r="N184" s="302">
        <v>0.14137773713050675</v>
      </c>
      <c r="O184" s="302">
        <f t="shared" si="86"/>
        <v>2.6029211220845414</v>
      </c>
    </row>
    <row r="185" spans="1:15" s="236" customFormat="1" x14ac:dyDescent="0.2">
      <c r="A185" s="237" t="str">
        <f>name!E$10</f>
        <v>Sales and customer service occupations</v>
      </c>
      <c r="B185" s="302">
        <v>0.68563784182804877</v>
      </c>
      <c r="C185" s="302">
        <v>0.1661817798276515</v>
      </c>
      <c r="D185" s="302">
        <v>8.9740591515045154E-2</v>
      </c>
      <c r="E185" s="302">
        <f t="shared" si="84"/>
        <v>0.94156021317074545</v>
      </c>
      <c r="F185" s="303"/>
      <c r="G185" s="302">
        <v>0.71114487042938257</v>
      </c>
      <c r="H185" s="302">
        <v>0.22995694456596674</v>
      </c>
      <c r="I185" s="302">
        <v>4.5259606380357198E-2</v>
      </c>
      <c r="J185" s="302">
        <f t="shared" si="87"/>
        <v>0.98636142137570648</v>
      </c>
      <c r="K185" s="303"/>
      <c r="L185" s="302">
        <v>0.935468122713637</v>
      </c>
      <c r="M185" s="302">
        <v>0.31689960011953439</v>
      </c>
      <c r="N185" s="302">
        <v>3.9171063989715996E-2</v>
      </c>
      <c r="O185" s="302">
        <f t="shared" si="86"/>
        <v>1.2915387868228874</v>
      </c>
    </row>
    <row r="186" spans="1:15" s="236" customFormat="1" x14ac:dyDescent="0.2">
      <c r="A186" s="237" t="str">
        <f>name!E$11</f>
        <v>Process, plant and machine operatives</v>
      </c>
      <c r="B186" s="302">
        <v>4.5637203152945096</v>
      </c>
      <c r="C186" s="302">
        <v>0.69948130590734225</v>
      </c>
      <c r="D186" s="302">
        <v>2.3544743999839901</v>
      </c>
      <c r="E186" s="302">
        <f t="shared" si="84"/>
        <v>7.6176760211858419</v>
      </c>
      <c r="F186" s="303"/>
      <c r="G186" s="302">
        <v>3.3654402971460025</v>
      </c>
      <c r="H186" s="302">
        <v>0.92095788347962537</v>
      </c>
      <c r="I186" s="302">
        <v>1.3393603200169577</v>
      </c>
      <c r="J186" s="302">
        <f t="shared" si="87"/>
        <v>5.6257585006425854</v>
      </c>
      <c r="K186" s="303"/>
      <c r="L186" s="302">
        <v>2.845620862582551</v>
      </c>
      <c r="M186" s="302">
        <v>1.2425349446295537</v>
      </c>
      <c r="N186" s="302">
        <v>1.582520671410554</v>
      </c>
      <c r="O186" s="302">
        <f t="shared" si="86"/>
        <v>5.6706764786226582</v>
      </c>
    </row>
    <row r="187" spans="1:15" s="236" customFormat="1" x14ac:dyDescent="0.2">
      <c r="A187" s="237" t="str">
        <f>name!E$12</f>
        <v>Elementary occupations</v>
      </c>
      <c r="B187" s="302">
        <v>3.3786798711234591</v>
      </c>
      <c r="C187" s="302">
        <v>0.73099545575883662</v>
      </c>
      <c r="D187" s="302">
        <v>0.15994433901284794</v>
      </c>
      <c r="E187" s="302">
        <f t="shared" si="84"/>
        <v>4.269619665895144</v>
      </c>
      <c r="F187" s="303"/>
      <c r="G187" s="302">
        <v>2.4877729220730433</v>
      </c>
      <c r="H187" s="302">
        <v>0.9078672545995391</v>
      </c>
      <c r="I187" s="302">
        <v>8.5479608367731247E-2</v>
      </c>
      <c r="J187" s="302">
        <f t="shared" si="87"/>
        <v>3.4811197850403137</v>
      </c>
      <c r="K187" s="303"/>
      <c r="L187" s="302">
        <v>1.9228960478486321</v>
      </c>
      <c r="M187" s="302">
        <v>0.84406482236246005</v>
      </c>
      <c r="N187" s="302">
        <v>9.3774450418601774E-2</v>
      </c>
      <c r="O187" s="302">
        <f t="shared" si="86"/>
        <v>2.8607353206296939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17.1512086401186</v>
      </c>
      <c r="C189" s="311">
        <f t="shared" ref="C189:E189" si="88">SUM(C179:C187)</f>
        <v>3.241099895095243</v>
      </c>
      <c r="D189" s="311">
        <f t="shared" si="88"/>
        <v>4.0876914647861549</v>
      </c>
      <c r="E189" s="311">
        <f t="shared" si="88"/>
        <v>24.479999999999997</v>
      </c>
      <c r="F189" s="311"/>
      <c r="G189" s="311">
        <f t="shared" ref="G189:J189" si="89">SUM(G179:G187)</f>
        <v>16.261140085216468</v>
      </c>
      <c r="H189" s="311">
        <f t="shared" si="89"/>
        <v>4.1499998154262787</v>
      </c>
      <c r="I189" s="311">
        <f t="shared" si="89"/>
        <v>2.3688600993572333</v>
      </c>
      <c r="J189" s="311">
        <f t="shared" si="89"/>
        <v>22.77999999999998</v>
      </c>
      <c r="K189" s="311"/>
      <c r="L189" s="311">
        <f t="shared" ref="L189:O189" si="90">SUM(L179:L187)</f>
        <v>17.051624832372379</v>
      </c>
      <c r="M189" s="311">
        <f t="shared" si="90"/>
        <v>4.7273763564120035</v>
      </c>
      <c r="N189" s="311">
        <f t="shared" si="90"/>
        <v>2.5709988112155981</v>
      </c>
      <c r="O189" s="311">
        <f t="shared" si="90"/>
        <v>24.34999999999998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1.6763297902096916</v>
      </c>
      <c r="C196" s="302">
        <v>0.18303389485884375</v>
      </c>
      <c r="D196" s="302">
        <v>0.66797130807345573</v>
      </c>
      <c r="E196" s="302">
        <f>SUM(B196:D196)</f>
        <v>2.5273349931419911</v>
      </c>
      <c r="F196" s="303"/>
      <c r="G196" s="302">
        <v>2.1040342096435598</v>
      </c>
      <c r="H196" s="302">
        <v>0.37932403197365805</v>
      </c>
      <c r="I196" s="302">
        <v>0.52127226742727795</v>
      </c>
      <c r="J196" s="302">
        <f>SUM(G196:I196)</f>
        <v>3.0046305090444956</v>
      </c>
      <c r="K196" s="303"/>
      <c r="L196" s="302">
        <v>2.8838470595325587</v>
      </c>
      <c r="M196" s="302">
        <v>0.56616866371348129</v>
      </c>
      <c r="N196" s="302">
        <v>0.6887993675805435</v>
      </c>
      <c r="O196" s="302">
        <f>SUM(L196:N196)</f>
        <v>4.1388150908265837</v>
      </c>
    </row>
    <row r="197" spans="1:15" s="236" customFormat="1" x14ac:dyDescent="0.2">
      <c r="A197" s="237" t="str">
        <f>name!E$5</f>
        <v>Professional occupations</v>
      </c>
      <c r="B197" s="302">
        <v>0.58767520100514703</v>
      </c>
      <c r="C197" s="302">
        <v>0.10225718674239105</v>
      </c>
      <c r="D197" s="302">
        <v>4.6677298030759901E-2</v>
      </c>
      <c r="E197" s="302">
        <f t="shared" ref="E197:E204" si="91">SUM(B197:D197)</f>
        <v>0.736609685778298</v>
      </c>
      <c r="F197" s="303"/>
      <c r="G197" s="302">
        <v>0.88219906592968966</v>
      </c>
      <c r="H197" s="302">
        <v>0.2090129846775847</v>
      </c>
      <c r="I197" s="302">
        <v>3.6161820136753176E-2</v>
      </c>
      <c r="J197" s="302">
        <f t="shared" ref="J197:J199" si="92">SUM(G197:I197)</f>
        <v>1.1273738707440275</v>
      </c>
      <c r="K197" s="303"/>
      <c r="L197" s="302">
        <v>1.1496500076039047</v>
      </c>
      <c r="M197" s="302">
        <v>0.28201530091627158</v>
      </c>
      <c r="N197" s="302">
        <v>2.3681869040915095E-2</v>
      </c>
      <c r="O197" s="302">
        <f t="shared" ref="O197:O204" si="93">SUM(L197:N197)</f>
        <v>1.4553471775610913</v>
      </c>
    </row>
    <row r="198" spans="1:15" s="236" customFormat="1" x14ac:dyDescent="0.2">
      <c r="A198" s="237" t="str">
        <f>name!E$6</f>
        <v>Associate professional occupations</v>
      </c>
      <c r="B198" s="302">
        <v>0.57121183492693128</v>
      </c>
      <c r="C198" s="302">
        <v>0.28454619680266446</v>
      </c>
      <c r="D198" s="302">
        <v>2.9698200464266532E-2</v>
      </c>
      <c r="E198" s="302">
        <f t="shared" si="91"/>
        <v>0.88545623219386227</v>
      </c>
      <c r="F198" s="303"/>
      <c r="G198" s="302">
        <v>0.77575362890338651</v>
      </c>
      <c r="H198" s="302">
        <v>0.44915063749611756</v>
      </c>
      <c r="I198" s="302">
        <v>1.9764988344481357E-2</v>
      </c>
      <c r="J198" s="302">
        <f t="shared" si="92"/>
        <v>1.2446692547439853</v>
      </c>
      <c r="K198" s="303"/>
      <c r="L198" s="302">
        <v>0.93239635454530023</v>
      </c>
      <c r="M198" s="302">
        <v>0.61258560778125348</v>
      </c>
      <c r="N198" s="302">
        <v>1.5534567227362217E-2</v>
      </c>
      <c r="O198" s="302">
        <f t="shared" si="93"/>
        <v>1.5605165295539158</v>
      </c>
    </row>
    <row r="199" spans="1:15" s="236" customFormat="1" x14ac:dyDescent="0.2">
      <c r="A199" s="237" t="str">
        <f>name!E$7</f>
        <v>Administrative and secretarial occupations</v>
      </c>
      <c r="B199" s="302">
        <v>0.92888145609515183</v>
      </c>
      <c r="C199" s="302">
        <v>0.34396274238804314</v>
      </c>
      <c r="D199" s="302">
        <v>9.1860316325649127E-3</v>
      </c>
      <c r="E199" s="302">
        <f t="shared" si="91"/>
        <v>1.2820302301157598</v>
      </c>
      <c r="F199" s="303"/>
      <c r="G199" s="302">
        <v>1.0128285707402724</v>
      </c>
      <c r="H199" s="302">
        <v>0.52648333882720655</v>
      </c>
      <c r="I199" s="302">
        <v>7.21672437917459E-3</v>
      </c>
      <c r="J199" s="302">
        <f t="shared" si="92"/>
        <v>1.5465286339466535</v>
      </c>
      <c r="K199" s="303"/>
      <c r="L199" s="302">
        <v>1.2705587044379272</v>
      </c>
      <c r="M199" s="302">
        <v>0.66572790369562607</v>
      </c>
      <c r="N199" s="302">
        <v>5.2801486871422295E-3</v>
      </c>
      <c r="O199" s="302">
        <f t="shared" si="93"/>
        <v>1.9415667568206956</v>
      </c>
    </row>
    <row r="200" spans="1:15" s="236" customFormat="1" x14ac:dyDescent="0.2">
      <c r="A200" s="237" t="str">
        <f>name!E$8</f>
        <v>Skilled trades occupations</v>
      </c>
      <c r="B200" s="302">
        <v>4.0286249977354824</v>
      </c>
      <c r="C200" s="302">
        <v>1.1432756020156811</v>
      </c>
      <c r="D200" s="302">
        <v>0.24103606543992606</v>
      </c>
      <c r="E200" s="302">
        <f t="shared" si="91"/>
        <v>5.4129366651910891</v>
      </c>
      <c r="F200" s="303"/>
      <c r="G200" s="302">
        <v>3.2848220024781636</v>
      </c>
      <c r="H200" s="302">
        <v>1.2316244526540319</v>
      </c>
      <c r="I200" s="302">
        <v>0.19090364830284956</v>
      </c>
      <c r="J200" s="302">
        <f>SUM(G200:I200)</f>
        <v>4.7073501034350445</v>
      </c>
      <c r="K200" s="303"/>
      <c r="L200" s="302">
        <v>3.2893271961180326</v>
      </c>
      <c r="M200" s="302">
        <v>1.256573993087698</v>
      </c>
      <c r="N200" s="302">
        <v>0.20850026686474926</v>
      </c>
      <c r="O200" s="302">
        <f t="shared" si="93"/>
        <v>4.7544014560704797</v>
      </c>
    </row>
    <row r="201" spans="1:15" s="236" customFormat="1" x14ac:dyDescent="0.2">
      <c r="A201" s="237" t="str">
        <f>name!E$9</f>
        <v>Caring, leisure and other service occupations</v>
      </c>
      <c r="B201" s="302">
        <v>0.64299857288300932</v>
      </c>
      <c r="C201" s="302">
        <v>0.62769531310339199</v>
      </c>
      <c r="D201" s="302">
        <v>4.6922308631868373E-2</v>
      </c>
      <c r="E201" s="302">
        <f t="shared" si="91"/>
        <v>1.3176161946182696</v>
      </c>
      <c r="F201" s="303"/>
      <c r="G201" s="302">
        <v>0.65965983421876973</v>
      </c>
      <c r="H201" s="302">
        <v>0.75617104248545841</v>
      </c>
      <c r="I201" s="302">
        <v>4.830315337054749E-2</v>
      </c>
      <c r="J201" s="302">
        <f t="shared" ref="J201:J204" si="94">SUM(G201:I201)</f>
        <v>1.4641340300747756</v>
      </c>
      <c r="K201" s="303"/>
      <c r="L201" s="302">
        <v>0.79265074191471385</v>
      </c>
      <c r="M201" s="302">
        <v>0.96356419137219707</v>
      </c>
      <c r="N201" s="302">
        <v>7.7433344372851431E-2</v>
      </c>
      <c r="O201" s="302">
        <f t="shared" si="93"/>
        <v>1.8336482776597622</v>
      </c>
    </row>
    <row r="202" spans="1:15" s="236" customFormat="1" x14ac:dyDescent="0.2">
      <c r="A202" s="237" t="str">
        <f>name!E$10</f>
        <v>Sales and customer service occupations</v>
      </c>
      <c r="B202" s="302">
        <v>0.48326098650365729</v>
      </c>
      <c r="C202" s="302">
        <v>1.0108921918300862</v>
      </c>
      <c r="D202" s="302">
        <v>0.23284629532871873</v>
      </c>
      <c r="E202" s="302">
        <f t="shared" si="91"/>
        <v>1.7269994736624621</v>
      </c>
      <c r="F202" s="303"/>
      <c r="G202" s="302">
        <v>0.51357703053177739</v>
      </c>
      <c r="H202" s="302">
        <v>1.4074588678526894</v>
      </c>
      <c r="I202" s="302">
        <v>0.1321941127345852</v>
      </c>
      <c r="J202" s="302">
        <f t="shared" si="94"/>
        <v>2.053230011119052</v>
      </c>
      <c r="K202" s="303"/>
      <c r="L202" s="302">
        <v>0.64868894431319324</v>
      </c>
      <c r="M202" s="302">
        <v>1.7360816809469835</v>
      </c>
      <c r="N202" s="302">
        <v>0.10784088470918617</v>
      </c>
      <c r="O202" s="302">
        <f t="shared" si="93"/>
        <v>2.4926115099693629</v>
      </c>
    </row>
    <row r="203" spans="1:15" s="236" customFormat="1" x14ac:dyDescent="0.2">
      <c r="A203" s="237" t="str">
        <f>name!E$11</f>
        <v>Process, plant and machine operatives</v>
      </c>
      <c r="B203" s="302">
        <v>0.3130770892533718</v>
      </c>
      <c r="C203" s="302">
        <v>0.34293073830158183</v>
      </c>
      <c r="D203" s="302">
        <v>3.1679585851668877E-2</v>
      </c>
      <c r="E203" s="302">
        <f t="shared" si="91"/>
        <v>0.68768741340662254</v>
      </c>
      <c r="F203" s="303"/>
      <c r="G203" s="302">
        <v>0.27365596607620141</v>
      </c>
      <c r="H203" s="302">
        <v>0.53216253856175333</v>
      </c>
      <c r="I203" s="302">
        <v>2.3744818314438511E-2</v>
      </c>
      <c r="J203" s="302">
        <f t="shared" si="94"/>
        <v>0.82956332295239321</v>
      </c>
      <c r="K203" s="303"/>
      <c r="L203" s="302">
        <v>0.31453319890092207</v>
      </c>
      <c r="M203" s="302">
        <v>0.91558894504789445</v>
      </c>
      <c r="N203" s="302">
        <v>3.2820244398448668E-2</v>
      </c>
      <c r="O203" s="302">
        <f t="shared" si="93"/>
        <v>1.2629423883472652</v>
      </c>
    </row>
    <row r="204" spans="1:15" s="236" customFormat="1" x14ac:dyDescent="0.2">
      <c r="A204" s="237" t="str">
        <f>name!E$12</f>
        <v>Elementary occupations</v>
      </c>
      <c r="B204" s="302">
        <v>4.0753912114664788</v>
      </c>
      <c r="C204" s="302">
        <v>11.200610633524546</v>
      </c>
      <c r="D204" s="302">
        <v>5.2327266900618168E-2</v>
      </c>
      <c r="E204" s="302">
        <f t="shared" si="91"/>
        <v>15.328329111891644</v>
      </c>
      <c r="F204" s="303"/>
      <c r="G204" s="302">
        <v>4.0610357751580546</v>
      </c>
      <c r="H204" s="302">
        <v>12.81575385030678</v>
      </c>
      <c r="I204" s="302">
        <v>3.0730638474676549E-2</v>
      </c>
      <c r="J204" s="302">
        <f t="shared" si="94"/>
        <v>16.90752026393951</v>
      </c>
      <c r="K204" s="303"/>
      <c r="L204" s="302">
        <v>4.6440429364053442</v>
      </c>
      <c r="M204" s="302">
        <v>14.075487977200334</v>
      </c>
      <c r="N204" s="302">
        <v>3.4619899585150916E-2</v>
      </c>
      <c r="O204" s="302">
        <f t="shared" si="93"/>
        <v>18.754150813190829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13.307451140078921</v>
      </c>
      <c r="C206" s="311">
        <f t="shared" ref="C206:E206" si="95">SUM(C196:C204)</f>
        <v>15.239204499567229</v>
      </c>
      <c r="D206" s="311">
        <f t="shared" si="95"/>
        <v>1.3583443603538472</v>
      </c>
      <c r="E206" s="311">
        <f t="shared" si="95"/>
        <v>29.905000000000001</v>
      </c>
      <c r="F206" s="311"/>
      <c r="G206" s="311">
        <f t="shared" ref="G206:J206" si="96">SUM(G196:G204)</f>
        <v>13.567566083679878</v>
      </c>
      <c r="H206" s="311">
        <f t="shared" si="96"/>
        <v>18.307141744835278</v>
      </c>
      <c r="I206" s="311">
        <f t="shared" si="96"/>
        <v>1.0102921714847843</v>
      </c>
      <c r="J206" s="311">
        <f t="shared" si="96"/>
        <v>32.884999999999934</v>
      </c>
      <c r="K206" s="311"/>
      <c r="L206" s="311">
        <f t="shared" ref="L206:O206" si="97">SUM(L196:L204)</f>
        <v>15.925695143771897</v>
      </c>
      <c r="M206" s="311">
        <f t="shared" si="97"/>
        <v>21.073794263761741</v>
      </c>
      <c r="N206" s="311">
        <f t="shared" si="97"/>
        <v>1.1945105924663495</v>
      </c>
      <c r="O206" s="311">
        <f t="shared" si="97"/>
        <v>38.193999999999988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0.60746515133009804</v>
      </c>
      <c r="C213" s="302">
        <v>9.6129099294981021E-2</v>
      </c>
      <c r="D213" s="302">
        <v>0.19039996875299181</v>
      </c>
      <c r="E213" s="302">
        <f>SUM(B213:D213)</f>
        <v>0.89399421937807089</v>
      </c>
      <c r="F213" s="303"/>
      <c r="G213" s="302">
        <v>0.46778988149033646</v>
      </c>
      <c r="H213" s="302">
        <v>0.1198611063217771</v>
      </c>
      <c r="I213" s="302">
        <v>0.15973304599150734</v>
      </c>
      <c r="J213" s="302">
        <f>SUM(G213:I213)</f>
        <v>0.74738403380362084</v>
      </c>
      <c r="K213" s="303"/>
      <c r="L213" s="302">
        <v>0.49070539588011858</v>
      </c>
      <c r="M213" s="302">
        <v>0.15272908611190764</v>
      </c>
      <c r="N213" s="302">
        <v>0.16251503540740136</v>
      </c>
      <c r="O213" s="302">
        <f>SUM(L213:N213)</f>
        <v>0.80594951739942755</v>
      </c>
    </row>
    <row r="214" spans="1:15" s="236" customFormat="1" x14ac:dyDescent="0.2">
      <c r="A214" s="237" t="str">
        <f>name!E$5</f>
        <v>Professional occupations</v>
      </c>
      <c r="B214" s="302">
        <v>0.78929667354238198</v>
      </c>
      <c r="C214" s="302">
        <v>0.10874054581093344</v>
      </c>
      <c r="D214" s="302">
        <v>0.28077713210655159</v>
      </c>
      <c r="E214" s="302">
        <f t="shared" ref="E214:E221" si="98">SUM(B214:D214)</f>
        <v>1.178814351459867</v>
      </c>
      <c r="F214" s="303"/>
      <c r="G214" s="302">
        <v>0.68992776129103306</v>
      </c>
      <c r="H214" s="302">
        <v>0.11849848170091934</v>
      </c>
      <c r="I214" s="302">
        <v>0.21127663801573146</v>
      </c>
      <c r="J214" s="302">
        <f t="shared" ref="J214:J216" si="99">SUM(G214:I214)</f>
        <v>1.0197028810076838</v>
      </c>
      <c r="K214" s="303"/>
      <c r="L214" s="302">
        <v>0.71904587427540434</v>
      </c>
      <c r="M214" s="302">
        <v>0.15585451182689464</v>
      </c>
      <c r="N214" s="302">
        <v>0.16016269429513158</v>
      </c>
      <c r="O214" s="302">
        <f t="shared" ref="O214:O221" si="100">SUM(L214:N214)</f>
        <v>1.0350630803974306</v>
      </c>
    </row>
    <row r="215" spans="1:15" s="236" customFormat="1" x14ac:dyDescent="0.2">
      <c r="A215" s="237" t="str">
        <f>name!E$6</f>
        <v>Associate professional occupations</v>
      </c>
      <c r="B215" s="302">
        <v>0.57814292832378256</v>
      </c>
      <c r="C215" s="302">
        <v>0.15391138525824705</v>
      </c>
      <c r="D215" s="302">
        <v>0.5663928679176703</v>
      </c>
      <c r="E215" s="302">
        <f t="shared" si="98"/>
        <v>1.2984471814997001</v>
      </c>
      <c r="F215" s="303"/>
      <c r="G215" s="302">
        <v>0.46997259945071679</v>
      </c>
      <c r="H215" s="302">
        <v>0.13814167899098737</v>
      </c>
      <c r="I215" s="302">
        <v>0.61429552238898666</v>
      </c>
      <c r="J215" s="302">
        <f t="shared" si="99"/>
        <v>1.222409800830691</v>
      </c>
      <c r="K215" s="303"/>
      <c r="L215" s="302">
        <v>0.42462895315959637</v>
      </c>
      <c r="M215" s="302">
        <v>0.12947638888200386</v>
      </c>
      <c r="N215" s="302">
        <v>0.58887871882575948</v>
      </c>
      <c r="O215" s="302">
        <f t="shared" si="100"/>
        <v>1.1429840608673598</v>
      </c>
    </row>
    <row r="216" spans="1:15" s="236" customFormat="1" x14ac:dyDescent="0.2">
      <c r="A216" s="237" t="str">
        <f>name!E$7</f>
        <v>Administrative and secretarial occupations</v>
      </c>
      <c r="B216" s="302">
        <v>0.25135191194446743</v>
      </c>
      <c r="C216" s="302">
        <v>0.14688771637948383</v>
      </c>
      <c r="D216" s="302">
        <v>3.4662232462623281E-2</v>
      </c>
      <c r="E216" s="302">
        <f t="shared" si="98"/>
        <v>0.43290186078657455</v>
      </c>
      <c r="F216" s="303"/>
      <c r="G216" s="302">
        <v>0.17411713223351685</v>
      </c>
      <c r="H216" s="302">
        <v>0.13196918149066908</v>
      </c>
      <c r="I216" s="302">
        <v>3.5494152870877996E-2</v>
      </c>
      <c r="J216" s="302">
        <f t="shared" si="99"/>
        <v>0.34158046659506391</v>
      </c>
      <c r="K216" s="303"/>
      <c r="L216" s="302">
        <v>9.8635443535160461E-2</v>
      </c>
      <c r="M216" s="302">
        <v>8.6901656650797826E-2</v>
      </c>
      <c r="N216" s="302">
        <v>2.4939912842818292E-2</v>
      </c>
      <c r="O216" s="302">
        <f t="shared" si="100"/>
        <v>0.21047701302877658</v>
      </c>
    </row>
    <row r="217" spans="1:15" s="236" customFormat="1" x14ac:dyDescent="0.2">
      <c r="A217" s="237" t="str">
        <f>name!E$8</f>
        <v>Skilled trades occupations</v>
      </c>
      <c r="B217" s="302">
        <v>0.22891322227831087</v>
      </c>
      <c r="C217" s="302">
        <v>5.4415499896600383E-2</v>
      </c>
      <c r="D217" s="302">
        <v>9.8686933350373041E-2</v>
      </c>
      <c r="E217" s="302">
        <f t="shared" si="98"/>
        <v>0.38201565552528427</v>
      </c>
      <c r="F217" s="303"/>
      <c r="G217" s="302">
        <v>0.13446040734328663</v>
      </c>
      <c r="H217" s="302">
        <v>3.745102844830453E-2</v>
      </c>
      <c r="I217" s="302">
        <v>6.9524903152189316E-2</v>
      </c>
      <c r="J217" s="302">
        <f>SUM(G217:I217)</f>
        <v>0.24143633894378047</v>
      </c>
      <c r="K217" s="303"/>
      <c r="L217" s="302">
        <v>0.10225362070443401</v>
      </c>
      <c r="M217" s="302">
        <v>5.2833168982852757E-2</v>
      </c>
      <c r="N217" s="302">
        <v>6.5779121778197891E-2</v>
      </c>
      <c r="O217" s="302">
        <f t="shared" si="100"/>
        <v>0.22086591146548468</v>
      </c>
    </row>
    <row r="218" spans="1:15" s="236" customFormat="1" x14ac:dyDescent="0.2">
      <c r="A218" s="237" t="str">
        <f>name!E$9</f>
        <v>Caring, leisure and other service occupations</v>
      </c>
      <c r="B218" s="302">
        <v>9.454793911872289E-2</v>
      </c>
      <c r="C218" s="302">
        <v>4.3664328459932331E-2</v>
      </c>
      <c r="D218" s="302">
        <v>1.5781020764085652E-2</v>
      </c>
      <c r="E218" s="302">
        <f t="shared" si="98"/>
        <v>0.1539932883427409</v>
      </c>
      <c r="F218" s="303"/>
      <c r="G218" s="302">
        <v>6.0694848506596927E-2</v>
      </c>
      <c r="H218" s="302">
        <v>6.0553464098560605E-2</v>
      </c>
      <c r="I218" s="302">
        <v>1.9617253995665735E-2</v>
      </c>
      <c r="J218" s="302">
        <f t="shared" ref="J218:J221" si="101">SUM(G218:I218)</f>
        <v>0.14086556660082328</v>
      </c>
      <c r="K218" s="303"/>
      <c r="L218" s="302">
        <v>5.9445482976126361E-2</v>
      </c>
      <c r="M218" s="302">
        <v>5.6636121859236568E-2</v>
      </c>
      <c r="N218" s="302">
        <v>1.8699780488744631E-2</v>
      </c>
      <c r="O218" s="302">
        <f t="shared" si="100"/>
        <v>0.13478138532410755</v>
      </c>
    </row>
    <row r="219" spans="1:15" s="236" customFormat="1" x14ac:dyDescent="0.2">
      <c r="A219" s="237" t="str">
        <f>name!E$10</f>
        <v>Sales and customer service occupations</v>
      </c>
      <c r="B219" s="302">
        <v>0.14999186625779656</v>
      </c>
      <c r="C219" s="302">
        <v>5.5968519797412852E-2</v>
      </c>
      <c r="D219" s="302">
        <v>3.6321630281155544E-2</v>
      </c>
      <c r="E219" s="302">
        <f t="shared" si="98"/>
        <v>0.24228201633636495</v>
      </c>
      <c r="F219" s="303"/>
      <c r="G219" s="302">
        <v>0.10097766006139323</v>
      </c>
      <c r="H219" s="302">
        <v>5.6524229890597667E-2</v>
      </c>
      <c r="I219" s="302">
        <v>2.4224343149605591E-2</v>
      </c>
      <c r="J219" s="302">
        <f t="shared" si="101"/>
        <v>0.1817262331015965</v>
      </c>
      <c r="K219" s="303"/>
      <c r="L219" s="302">
        <v>9.8372672039499912E-2</v>
      </c>
      <c r="M219" s="302">
        <v>6.0307254538680681E-2</v>
      </c>
      <c r="N219" s="302">
        <v>1.8787848080681385E-2</v>
      </c>
      <c r="O219" s="302">
        <f t="shared" si="100"/>
        <v>0.17746777465886196</v>
      </c>
    </row>
    <row r="220" spans="1:15" s="236" customFormat="1" x14ac:dyDescent="0.2">
      <c r="A220" s="237" t="str">
        <f>name!E$11</f>
        <v>Process, plant and machine operatives</v>
      </c>
      <c r="B220" s="302">
        <v>4.548523047991522E-2</v>
      </c>
      <c r="C220" s="302">
        <v>3.5102910175324069E-2</v>
      </c>
      <c r="D220" s="302">
        <v>1.6833914029131685E-2</v>
      </c>
      <c r="E220" s="302">
        <f t="shared" si="98"/>
        <v>9.7422054684370971E-2</v>
      </c>
      <c r="F220" s="303"/>
      <c r="G220" s="302">
        <v>2.43044881023038E-2</v>
      </c>
      <c r="H220" s="302">
        <v>2.6013234269467462E-2</v>
      </c>
      <c r="I220" s="302">
        <v>1.2852849765136331E-2</v>
      </c>
      <c r="J220" s="302">
        <f t="shared" si="101"/>
        <v>6.3170572136907591E-2</v>
      </c>
      <c r="K220" s="303"/>
      <c r="L220" s="302">
        <v>1.6086277358682111E-2</v>
      </c>
      <c r="M220" s="302">
        <v>3.2452925067876733E-2</v>
      </c>
      <c r="N220" s="302">
        <v>1.0602644435179043E-2</v>
      </c>
      <c r="O220" s="302">
        <f t="shared" si="100"/>
        <v>5.9141846861737887E-2</v>
      </c>
    </row>
    <row r="221" spans="1:15" s="236" customFormat="1" x14ac:dyDescent="0.2">
      <c r="A221" s="237" t="str">
        <f>name!E$12</f>
        <v>Elementary occupations</v>
      </c>
      <c r="B221" s="302">
        <v>0.15988878898384695</v>
      </c>
      <c r="C221" s="302">
        <v>0.18361024696973108</v>
      </c>
      <c r="D221" s="302">
        <v>2.4630336033446533E-2</v>
      </c>
      <c r="E221" s="302">
        <f t="shared" si="98"/>
        <v>0.36812937198702456</v>
      </c>
      <c r="F221" s="303"/>
      <c r="G221" s="302">
        <v>8.7136524143000313E-2</v>
      </c>
      <c r="H221" s="302">
        <v>0.18233628346954869</v>
      </c>
      <c r="I221" s="302">
        <v>1.6251299367284446E-2</v>
      </c>
      <c r="J221" s="302">
        <f t="shared" si="101"/>
        <v>0.28572410697983341</v>
      </c>
      <c r="K221" s="303"/>
      <c r="L221" s="302">
        <v>6.4794754977345242E-2</v>
      </c>
      <c r="M221" s="302">
        <v>0.14504245824352716</v>
      </c>
      <c r="N221" s="302">
        <v>1.7432196775944042E-2</v>
      </c>
      <c r="O221" s="302">
        <f t="shared" si="100"/>
        <v>0.22726940999681644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2.9050837122593229</v>
      </c>
      <c r="C223" s="311">
        <f t="shared" ref="C223:E223" si="102">SUM(C213:C221)</f>
        <v>0.87843025204264613</v>
      </c>
      <c r="D223" s="311">
        <f t="shared" si="102"/>
        <v>1.2644860356980294</v>
      </c>
      <c r="E223" s="311">
        <f t="shared" si="102"/>
        <v>5.0479999999999983</v>
      </c>
      <c r="F223" s="311"/>
      <c r="G223" s="311">
        <f t="shared" ref="G223:J223" si="103">SUM(G213:G221)</f>
        <v>2.2093813026221842</v>
      </c>
      <c r="H223" s="311">
        <f t="shared" si="103"/>
        <v>0.87134868868083182</v>
      </c>
      <c r="I223" s="311">
        <f t="shared" si="103"/>
        <v>1.1632700086969852</v>
      </c>
      <c r="J223" s="311">
        <f t="shared" si="103"/>
        <v>4.2440000000000007</v>
      </c>
      <c r="K223" s="311"/>
      <c r="L223" s="311">
        <f t="shared" ref="L223:O223" si="104">SUM(L213:L221)</f>
        <v>2.0739684749063674</v>
      </c>
      <c r="M223" s="311">
        <f t="shared" si="104"/>
        <v>0.87223357216377795</v>
      </c>
      <c r="N223" s="311">
        <f t="shared" si="104"/>
        <v>1.0677979529298576</v>
      </c>
      <c r="O223" s="311">
        <f t="shared" si="104"/>
        <v>4.0140000000000029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9.8231102508299113</v>
      </c>
      <c r="C230" s="302">
        <v>0.83045295355497573</v>
      </c>
      <c r="D230" s="302">
        <v>1.4293021698782267</v>
      </c>
      <c r="E230" s="302">
        <f>SUM(B230:D230)</f>
        <v>12.082865374263115</v>
      </c>
      <c r="F230" s="303"/>
      <c r="G230" s="302">
        <v>9.8124789755248596</v>
      </c>
      <c r="H230" s="302">
        <v>1.4388643434047981</v>
      </c>
      <c r="I230" s="302">
        <v>1.4392259433680101</v>
      </c>
      <c r="J230" s="302">
        <f>SUM(G230:I230)</f>
        <v>12.690569262297668</v>
      </c>
      <c r="K230" s="303"/>
      <c r="L230" s="302">
        <v>11.286709295266869</v>
      </c>
      <c r="M230" s="302">
        <v>1.7955441083471195</v>
      </c>
      <c r="N230" s="302">
        <v>1.7811105740148576</v>
      </c>
      <c r="O230" s="302">
        <f>SUM(L230:N230)</f>
        <v>14.863363977628845</v>
      </c>
    </row>
    <row r="231" spans="1:15" s="236" customFormat="1" x14ac:dyDescent="0.2">
      <c r="A231" s="237" t="str">
        <f>name!E$5</f>
        <v>Professional occupations</v>
      </c>
      <c r="B231" s="302">
        <v>25.600223398834412</v>
      </c>
      <c r="C231" s="302">
        <v>1.2487752689268607</v>
      </c>
      <c r="D231" s="302">
        <v>3.280391338404768</v>
      </c>
      <c r="E231" s="302">
        <f t="shared" ref="E231:E238" si="105">SUM(B231:D231)</f>
        <v>30.129390006166041</v>
      </c>
      <c r="F231" s="303"/>
      <c r="G231" s="302">
        <v>28.643762461882055</v>
      </c>
      <c r="H231" s="302">
        <v>2.0395898508163897</v>
      </c>
      <c r="I231" s="302">
        <v>2.9320168279901764</v>
      </c>
      <c r="J231" s="302">
        <f t="shared" ref="J231:J233" si="106">SUM(G231:I231)</f>
        <v>33.615369140688621</v>
      </c>
      <c r="K231" s="303"/>
      <c r="L231" s="302">
        <v>36.614007720181299</v>
      </c>
      <c r="M231" s="302">
        <v>2.7651490827584522</v>
      </c>
      <c r="N231" s="302">
        <v>2.9405567734510139</v>
      </c>
      <c r="O231" s="302">
        <f t="shared" ref="O231:O238" si="107">SUM(L231:N231)</f>
        <v>42.319713576390768</v>
      </c>
    </row>
    <row r="232" spans="1:15" s="236" customFormat="1" x14ac:dyDescent="0.2">
      <c r="A232" s="237" t="str">
        <f>name!E$6</f>
        <v>Associate professional occupations</v>
      </c>
      <c r="B232" s="302">
        <v>9.3294456975062268</v>
      </c>
      <c r="C232" s="302">
        <v>0.84239599446182889</v>
      </c>
      <c r="D232" s="302">
        <v>1.5437179864122157</v>
      </c>
      <c r="E232" s="302">
        <f t="shared" si="105"/>
        <v>11.71555967838027</v>
      </c>
      <c r="F232" s="303"/>
      <c r="G232" s="302">
        <v>9.8026631554325441</v>
      </c>
      <c r="H232" s="302">
        <v>1.1579190375507165</v>
      </c>
      <c r="I232" s="302">
        <v>1.612872854910417</v>
      </c>
      <c r="J232" s="302">
        <f t="shared" si="106"/>
        <v>12.573455047893678</v>
      </c>
      <c r="K232" s="303"/>
      <c r="L232" s="302">
        <v>10.964454271677276</v>
      </c>
      <c r="M232" s="302">
        <v>1.192034891663277</v>
      </c>
      <c r="N232" s="302">
        <v>2.0663094030887588</v>
      </c>
      <c r="O232" s="302">
        <f t="shared" si="107"/>
        <v>14.222798566429312</v>
      </c>
    </row>
    <row r="233" spans="1:15" s="236" customFormat="1" x14ac:dyDescent="0.2">
      <c r="A233" s="237" t="str">
        <f>name!E$7</f>
        <v>Administrative and secretarial occupations</v>
      </c>
      <c r="B233" s="302">
        <v>3.0296189810123182</v>
      </c>
      <c r="C233" s="302">
        <v>1.1636405595010542</v>
      </c>
      <c r="D233" s="302">
        <v>0.25166080765019239</v>
      </c>
      <c r="E233" s="302">
        <f t="shared" si="105"/>
        <v>4.4449203481635644</v>
      </c>
      <c r="F233" s="303"/>
      <c r="G233" s="302">
        <v>2.8016029489162002</v>
      </c>
      <c r="H233" s="302">
        <v>1.2006640534150672</v>
      </c>
      <c r="I233" s="302">
        <v>0.22591967761845866</v>
      </c>
      <c r="J233" s="302">
        <f t="shared" si="106"/>
        <v>4.2281866799497259</v>
      </c>
      <c r="K233" s="303"/>
      <c r="L233" s="302">
        <v>2.4958495192719816</v>
      </c>
      <c r="M233" s="302">
        <v>0.99706673059008089</v>
      </c>
      <c r="N233" s="302">
        <v>0.20063146727814415</v>
      </c>
      <c r="O233" s="302">
        <f t="shared" si="107"/>
        <v>3.6935477171402069</v>
      </c>
    </row>
    <row r="234" spans="1:15" s="236" customFormat="1" x14ac:dyDescent="0.2">
      <c r="A234" s="237" t="str">
        <f>name!E$8</f>
        <v>Skilled trades occupations</v>
      </c>
      <c r="B234" s="302">
        <v>3.7592488159646558</v>
      </c>
      <c r="C234" s="302">
        <v>0.26180671203211053</v>
      </c>
      <c r="D234" s="302">
        <v>0.96279337739575699</v>
      </c>
      <c r="E234" s="302">
        <f t="shared" si="105"/>
        <v>4.9838489053925228</v>
      </c>
      <c r="F234" s="303"/>
      <c r="G234" s="302">
        <v>2.7051957900650105</v>
      </c>
      <c r="H234" s="302">
        <v>0.21077674824569809</v>
      </c>
      <c r="I234" s="302">
        <v>0.66158187114343792</v>
      </c>
      <c r="J234" s="302">
        <f>SUM(G234:I234)</f>
        <v>3.5775544094541463</v>
      </c>
      <c r="K234" s="303"/>
      <c r="L234" s="302">
        <v>2.2915982602535827</v>
      </c>
      <c r="M234" s="302">
        <v>0.25859330692340715</v>
      </c>
      <c r="N234" s="302">
        <v>1.2266887992904383</v>
      </c>
      <c r="O234" s="302">
        <f t="shared" si="107"/>
        <v>3.7768803664674282</v>
      </c>
    </row>
    <row r="235" spans="1:15" s="236" customFormat="1" x14ac:dyDescent="0.2">
      <c r="A235" s="237" t="str">
        <f>name!E$9</f>
        <v>Caring, leisure and other service occupations</v>
      </c>
      <c r="B235" s="302">
        <v>1.0646840643745368</v>
      </c>
      <c r="C235" s="302">
        <v>0.18337979863724915</v>
      </c>
      <c r="D235" s="302">
        <v>0.16241084338866865</v>
      </c>
      <c r="E235" s="302">
        <f t="shared" si="105"/>
        <v>1.4104747064004546</v>
      </c>
      <c r="F235" s="303"/>
      <c r="G235" s="302">
        <v>0.9323995799496595</v>
      </c>
      <c r="H235" s="302">
        <v>0.18125587823306696</v>
      </c>
      <c r="I235" s="302">
        <v>0.17052633137074297</v>
      </c>
      <c r="J235" s="302">
        <f t="shared" ref="J235:J238" si="108">SUM(G235:I235)</f>
        <v>1.2841817895534695</v>
      </c>
      <c r="K235" s="303"/>
      <c r="L235" s="302">
        <v>1.3546874989537401</v>
      </c>
      <c r="M235" s="302">
        <v>0.2037354471005404</v>
      </c>
      <c r="N235" s="302">
        <v>0.28527766770429391</v>
      </c>
      <c r="O235" s="302">
        <f t="shared" si="107"/>
        <v>1.8437006137585743</v>
      </c>
    </row>
    <row r="236" spans="1:15" s="236" customFormat="1" x14ac:dyDescent="0.2">
      <c r="A236" s="237" t="str">
        <f>name!E$10</f>
        <v>Sales and customer service occupations</v>
      </c>
      <c r="B236" s="302">
        <v>1.9313011099654422</v>
      </c>
      <c r="C236" s="302">
        <v>0.72880694186820527</v>
      </c>
      <c r="D236" s="302">
        <v>0.20152434878430348</v>
      </c>
      <c r="E236" s="302">
        <f t="shared" si="105"/>
        <v>2.8616324006179514</v>
      </c>
      <c r="F236" s="303"/>
      <c r="G236" s="302">
        <v>1.605985599292002</v>
      </c>
      <c r="H236" s="302">
        <v>0.5047473246796943</v>
      </c>
      <c r="I236" s="302">
        <v>0.1261078122209261</v>
      </c>
      <c r="J236" s="302">
        <f t="shared" si="108"/>
        <v>2.2368407361926224</v>
      </c>
      <c r="K236" s="303"/>
      <c r="L236" s="302">
        <v>2.1341960528116655</v>
      </c>
      <c r="M236" s="302">
        <v>0.6604890318570622</v>
      </c>
      <c r="N236" s="302">
        <v>0.16955528082400054</v>
      </c>
      <c r="O236" s="302">
        <f t="shared" si="107"/>
        <v>2.9642403654927278</v>
      </c>
    </row>
    <row r="237" spans="1:15" s="236" customFormat="1" x14ac:dyDescent="0.2">
      <c r="A237" s="237" t="str">
        <f>name!E$11</f>
        <v>Process, plant and machine operatives</v>
      </c>
      <c r="B237" s="302">
        <v>0.28871025244744214</v>
      </c>
      <c r="C237" s="302">
        <v>0.15788820372028636</v>
      </c>
      <c r="D237" s="302">
        <v>0.26228489749178158</v>
      </c>
      <c r="E237" s="302">
        <f t="shared" si="105"/>
        <v>0.70888335365951005</v>
      </c>
      <c r="F237" s="303"/>
      <c r="G237" s="302">
        <v>0.19633251041898669</v>
      </c>
      <c r="H237" s="302">
        <v>0.19209461556228344</v>
      </c>
      <c r="I237" s="302">
        <v>0.23929267325064418</v>
      </c>
      <c r="J237" s="302">
        <f t="shared" si="108"/>
        <v>0.62771979923191434</v>
      </c>
      <c r="K237" s="303"/>
      <c r="L237" s="302">
        <v>0.23176271374861981</v>
      </c>
      <c r="M237" s="302">
        <v>0.23578991067882343</v>
      </c>
      <c r="N237" s="302">
        <v>0.40542606062297648</v>
      </c>
      <c r="O237" s="302">
        <f t="shared" si="107"/>
        <v>0.87297868505041976</v>
      </c>
    </row>
    <row r="238" spans="1:15" s="236" customFormat="1" x14ac:dyDescent="0.2">
      <c r="A238" s="237" t="str">
        <f>name!E$12</f>
        <v>Elementary occupations</v>
      </c>
      <c r="B238" s="302">
        <v>0.46284265479384545</v>
      </c>
      <c r="C238" s="302">
        <v>0.23823705266180439</v>
      </c>
      <c r="D238" s="302">
        <v>0.28734551950089643</v>
      </c>
      <c r="E238" s="302">
        <f t="shared" si="105"/>
        <v>0.98842522695654633</v>
      </c>
      <c r="F238" s="303"/>
      <c r="G238" s="302">
        <v>0.30884239941406527</v>
      </c>
      <c r="H238" s="302">
        <v>0.16302944889858642</v>
      </c>
      <c r="I238" s="302">
        <v>0.18625128642551919</v>
      </c>
      <c r="J238" s="302">
        <f t="shared" si="108"/>
        <v>0.65812313473817086</v>
      </c>
      <c r="K238" s="303"/>
      <c r="L238" s="302">
        <v>0.27556610361872219</v>
      </c>
      <c r="M238" s="302">
        <v>0.1399566723080487</v>
      </c>
      <c r="N238" s="302">
        <v>0.27825335571512921</v>
      </c>
      <c r="O238" s="302">
        <f t="shared" si="107"/>
        <v>0.69377613164190011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55.289185225728787</v>
      </c>
      <c r="C240" s="311">
        <f t="shared" ref="C240:E240" si="109">SUM(C230:C238)</f>
        <v>5.6553834853643759</v>
      </c>
      <c r="D240" s="311">
        <f t="shared" si="109"/>
        <v>8.3814312889068106</v>
      </c>
      <c r="E240" s="311">
        <f t="shared" si="109"/>
        <v>69.325999999999979</v>
      </c>
      <c r="F240" s="311"/>
      <c r="G240" s="311">
        <f t="shared" ref="G240:J240" si="110">SUM(G230:G238)</f>
        <v>56.809263420895384</v>
      </c>
      <c r="H240" s="311">
        <f t="shared" si="110"/>
        <v>7.0889413008063009</v>
      </c>
      <c r="I240" s="311">
        <f t="shared" si="110"/>
        <v>7.5937952782983338</v>
      </c>
      <c r="J240" s="311">
        <f t="shared" si="110"/>
        <v>71.492000000000019</v>
      </c>
      <c r="K240" s="311"/>
      <c r="L240" s="311">
        <f t="shared" ref="L240:O240" si="111">SUM(L230:L238)</f>
        <v>67.648831435783748</v>
      </c>
      <c r="M240" s="311">
        <f t="shared" si="111"/>
        <v>8.2483591822268121</v>
      </c>
      <c r="N240" s="311">
        <f t="shared" si="111"/>
        <v>9.3538093819896151</v>
      </c>
      <c r="O240" s="311">
        <f t="shared" si="111"/>
        <v>85.251000000000175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1.5715754152074684</v>
      </c>
      <c r="C247" s="302">
        <v>0.1286900761500846</v>
      </c>
      <c r="D247" s="302">
        <v>0.1943199581363135</v>
      </c>
      <c r="E247" s="302">
        <f>SUM(B247:D247)</f>
        <v>1.8945854494938665</v>
      </c>
      <c r="F247" s="303"/>
      <c r="G247" s="302">
        <v>1.6667090496620516</v>
      </c>
      <c r="H247" s="302">
        <v>0.1592684605088705</v>
      </c>
      <c r="I247" s="302">
        <v>0.26329025939181733</v>
      </c>
      <c r="J247" s="302">
        <f>SUM(G247:I247)</f>
        <v>2.0892677695627393</v>
      </c>
      <c r="K247" s="303"/>
      <c r="L247" s="302">
        <v>1.4315113930604031</v>
      </c>
      <c r="M247" s="302">
        <v>0.16610477557261619</v>
      </c>
      <c r="N247" s="302">
        <v>0.27290865416926818</v>
      </c>
      <c r="O247" s="302">
        <f>SUM(L247:N247)</f>
        <v>1.8705248228022875</v>
      </c>
    </row>
    <row r="248" spans="1:15" s="236" customFormat="1" x14ac:dyDescent="0.2">
      <c r="A248" s="237" t="str">
        <f>name!E$5</f>
        <v>Professional occupations</v>
      </c>
      <c r="B248" s="302">
        <v>1.8428144628147634</v>
      </c>
      <c r="C248" s="302">
        <v>0.10887121024088768</v>
      </c>
      <c r="D248" s="302">
        <v>0.24057758061558046</v>
      </c>
      <c r="E248" s="302">
        <f t="shared" ref="E248:E255" si="112">SUM(B248:D248)</f>
        <v>2.1922632536712316</v>
      </c>
      <c r="F248" s="303"/>
      <c r="G248" s="302">
        <v>2.2498611580779504</v>
      </c>
      <c r="H248" s="302">
        <v>0.12205873615841539</v>
      </c>
      <c r="I248" s="302">
        <v>0.291573411296289</v>
      </c>
      <c r="J248" s="302">
        <f t="shared" ref="J248:J250" si="113">SUM(G248:I248)</f>
        <v>2.6634933055326551</v>
      </c>
      <c r="K248" s="303"/>
      <c r="L248" s="302">
        <v>2.3681379948369785</v>
      </c>
      <c r="M248" s="302">
        <v>0.12595047990761629</v>
      </c>
      <c r="N248" s="302">
        <v>0.27642458035886169</v>
      </c>
      <c r="O248" s="302">
        <f t="shared" ref="O248:O255" si="114">SUM(L248:N248)</f>
        <v>2.7705130551034567</v>
      </c>
    </row>
    <row r="249" spans="1:15" s="236" customFormat="1" x14ac:dyDescent="0.2">
      <c r="A249" s="237" t="str">
        <f>name!E$6</f>
        <v>Associate professional occupations</v>
      </c>
      <c r="B249" s="302">
        <v>1.9942876848241331</v>
      </c>
      <c r="C249" s="302">
        <v>0.23258648971908447</v>
      </c>
      <c r="D249" s="302">
        <v>0.34370337761864961</v>
      </c>
      <c r="E249" s="302">
        <f t="shared" si="112"/>
        <v>2.5705775521618675</v>
      </c>
      <c r="F249" s="303"/>
      <c r="G249" s="302">
        <v>2.1379568998163219</v>
      </c>
      <c r="H249" s="302">
        <v>0.20630673798578547</v>
      </c>
      <c r="I249" s="302">
        <v>0.39005962169335867</v>
      </c>
      <c r="J249" s="302">
        <f t="shared" si="113"/>
        <v>2.7343232594954658</v>
      </c>
      <c r="K249" s="303"/>
      <c r="L249" s="302">
        <v>1.7551882771710103</v>
      </c>
      <c r="M249" s="302">
        <v>0.19834487723509908</v>
      </c>
      <c r="N249" s="302">
        <v>0.31592374034472875</v>
      </c>
      <c r="O249" s="302">
        <f t="shared" si="114"/>
        <v>2.2694568947508382</v>
      </c>
    </row>
    <row r="250" spans="1:15" s="236" customFormat="1" x14ac:dyDescent="0.2">
      <c r="A250" s="237" t="str">
        <f>name!E$7</f>
        <v>Administrative and secretarial occupations</v>
      </c>
      <c r="B250" s="302">
        <v>1.9585056371042442</v>
      </c>
      <c r="C250" s="302">
        <v>0.75438018155548958</v>
      </c>
      <c r="D250" s="302">
        <v>8.2188371815377845E-2</v>
      </c>
      <c r="E250" s="302">
        <f t="shared" si="112"/>
        <v>2.7950741904751117</v>
      </c>
      <c r="F250" s="303"/>
      <c r="G250" s="302">
        <v>1.77766664569731</v>
      </c>
      <c r="H250" s="302">
        <v>0.58922428094167045</v>
      </c>
      <c r="I250" s="302">
        <v>6.5742566644836464E-2</v>
      </c>
      <c r="J250" s="302">
        <f t="shared" si="113"/>
        <v>2.432633493283817</v>
      </c>
      <c r="K250" s="303"/>
      <c r="L250" s="302">
        <v>1.1227876373233223</v>
      </c>
      <c r="M250" s="302">
        <v>0.40162758721981739</v>
      </c>
      <c r="N250" s="302">
        <v>5.7981800883288054E-2</v>
      </c>
      <c r="O250" s="302">
        <f t="shared" si="114"/>
        <v>1.5823970254264277</v>
      </c>
    </row>
    <row r="251" spans="1:15" s="236" customFormat="1" x14ac:dyDescent="0.2">
      <c r="A251" s="237" t="str">
        <f>name!E$8</f>
        <v>Skilled trades occupations</v>
      </c>
      <c r="B251" s="302">
        <v>0.11052734798010917</v>
      </c>
      <c r="C251" s="302">
        <v>2.2859724695273229E-2</v>
      </c>
      <c r="D251" s="302">
        <v>8.9028632135547611E-2</v>
      </c>
      <c r="E251" s="302">
        <f t="shared" si="112"/>
        <v>0.22241570481093004</v>
      </c>
      <c r="F251" s="303"/>
      <c r="G251" s="302">
        <v>8.2185605845939314E-2</v>
      </c>
      <c r="H251" s="302">
        <v>1.3807183496501022E-2</v>
      </c>
      <c r="I251" s="302">
        <v>7.5744490282872945E-2</v>
      </c>
      <c r="J251" s="302">
        <f>SUM(G251:I251)</f>
        <v>0.17173727962531327</v>
      </c>
      <c r="K251" s="303"/>
      <c r="L251" s="302">
        <v>7.6080032862572797E-2</v>
      </c>
      <c r="M251" s="302">
        <v>1.435487566419066E-2</v>
      </c>
      <c r="N251" s="302">
        <v>7.2400103438841137E-2</v>
      </c>
      <c r="O251" s="302">
        <f t="shared" si="114"/>
        <v>0.1628350119656046</v>
      </c>
    </row>
    <row r="252" spans="1:15" s="236" customFormat="1" x14ac:dyDescent="0.2">
      <c r="A252" s="237" t="str">
        <f>name!E$9</f>
        <v>Caring, leisure and other service occupations</v>
      </c>
      <c r="B252" s="302">
        <v>9.2002372794154727E-2</v>
      </c>
      <c r="C252" s="302">
        <v>7.5369152019861343E-3</v>
      </c>
      <c r="D252" s="302">
        <v>3.2204372154263368E-2</v>
      </c>
      <c r="E252" s="302">
        <f t="shared" si="112"/>
        <v>0.13174366015040423</v>
      </c>
      <c r="F252" s="303"/>
      <c r="G252" s="302">
        <v>7.1827693200652049E-2</v>
      </c>
      <c r="H252" s="302">
        <v>5.6317997349115611E-3</v>
      </c>
      <c r="I252" s="302">
        <v>2.68573382198544E-2</v>
      </c>
      <c r="J252" s="302">
        <f t="shared" ref="J252:J255" si="115">SUM(G252:I252)</f>
        <v>0.10431683115541801</v>
      </c>
      <c r="K252" s="303"/>
      <c r="L252" s="302">
        <v>7.3397172658858867E-2</v>
      </c>
      <c r="M252" s="302">
        <v>4.221271129789035E-3</v>
      </c>
      <c r="N252" s="302">
        <v>3.3520926703116113E-2</v>
      </c>
      <c r="O252" s="302">
        <f t="shared" si="114"/>
        <v>0.11113937049176402</v>
      </c>
    </row>
    <row r="253" spans="1:15" s="236" customFormat="1" x14ac:dyDescent="0.2">
      <c r="A253" s="237" t="str">
        <f>name!E$10</f>
        <v>Sales and customer service occupations</v>
      </c>
      <c r="B253" s="302">
        <v>0.52873977832804642</v>
      </c>
      <c r="C253" s="302">
        <v>0.19861540705178904</v>
      </c>
      <c r="D253" s="302">
        <v>0.12237038978694785</v>
      </c>
      <c r="E253" s="302">
        <f t="shared" si="112"/>
        <v>0.84972557516678326</v>
      </c>
      <c r="F253" s="303"/>
      <c r="G253" s="302">
        <v>0.45034600349972015</v>
      </c>
      <c r="H253" s="302">
        <v>0.16865364583738668</v>
      </c>
      <c r="I253" s="302">
        <v>5.7451245561907324E-2</v>
      </c>
      <c r="J253" s="302">
        <f t="shared" si="115"/>
        <v>0.67645089489901411</v>
      </c>
      <c r="K253" s="303"/>
      <c r="L253" s="302">
        <v>0.425993238650826</v>
      </c>
      <c r="M253" s="302">
        <v>0.17467734803788801</v>
      </c>
      <c r="N253" s="302">
        <v>4.389856789535871E-2</v>
      </c>
      <c r="O253" s="302">
        <f t="shared" si="114"/>
        <v>0.64456915458407271</v>
      </c>
    </row>
    <row r="254" spans="1:15" s="236" customFormat="1" x14ac:dyDescent="0.2">
      <c r="A254" s="237" t="str">
        <f>name!E$11</f>
        <v>Process, plant and machine operatives</v>
      </c>
      <c r="B254" s="302">
        <v>4.2914612110821565E-2</v>
      </c>
      <c r="C254" s="302">
        <v>8.6421788755519074E-3</v>
      </c>
      <c r="D254" s="302">
        <v>2.3792264044567121E-2</v>
      </c>
      <c r="E254" s="302">
        <f t="shared" si="112"/>
        <v>7.5349055030940595E-2</v>
      </c>
      <c r="F254" s="303"/>
      <c r="G254" s="302">
        <v>3.0970665821969286E-2</v>
      </c>
      <c r="H254" s="302">
        <v>5.5547572905028557E-3</v>
      </c>
      <c r="I254" s="302">
        <v>4.5461660202222164E-2</v>
      </c>
      <c r="J254" s="302">
        <f t="shared" si="115"/>
        <v>8.1987083314694315E-2</v>
      </c>
      <c r="K254" s="303"/>
      <c r="L254" s="302">
        <v>3.140116913051616E-2</v>
      </c>
      <c r="M254" s="302">
        <v>9.7528492705752957E-3</v>
      </c>
      <c r="N254" s="302">
        <v>6.2200345604750795E-2</v>
      </c>
      <c r="O254" s="302">
        <f t="shared" si="114"/>
        <v>0.10335436400584225</v>
      </c>
    </row>
    <row r="255" spans="1:15" s="236" customFormat="1" x14ac:dyDescent="0.2">
      <c r="A255" s="237" t="str">
        <f>name!E$12</f>
        <v>Elementary occupations</v>
      </c>
      <c r="B255" s="302">
        <v>9.8877800983496092E-2</v>
      </c>
      <c r="C255" s="302">
        <v>2.8561653956068751E-2</v>
      </c>
      <c r="D255" s="302">
        <v>2.9826104099309674E-2</v>
      </c>
      <c r="E255" s="302">
        <f t="shared" si="112"/>
        <v>0.15726555903887451</v>
      </c>
      <c r="F255" s="303"/>
      <c r="G255" s="302">
        <v>7.2507251484706367E-2</v>
      </c>
      <c r="H255" s="302">
        <v>1.8558892094794083E-2</v>
      </c>
      <c r="I255" s="302">
        <v>2.3723939551405313E-2</v>
      </c>
      <c r="J255" s="302">
        <f t="shared" si="115"/>
        <v>0.11479008313090576</v>
      </c>
      <c r="K255" s="303"/>
      <c r="L255" s="302">
        <v>6.2033898469917886E-2</v>
      </c>
      <c r="M255" s="302">
        <v>1.1917662236542639E-2</v>
      </c>
      <c r="N255" s="302">
        <v>2.725874016324864E-2</v>
      </c>
      <c r="O255" s="302">
        <f t="shared" si="114"/>
        <v>0.10121030086970917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8.2402451121472389</v>
      </c>
      <c r="C257" s="311">
        <f t="shared" ref="C257:E257" si="116">SUM(C247:C255)</f>
        <v>1.4907438374462154</v>
      </c>
      <c r="D257" s="311">
        <f t="shared" si="116"/>
        <v>1.1580110504065573</v>
      </c>
      <c r="E257" s="311">
        <f t="shared" si="116"/>
        <v>10.889000000000008</v>
      </c>
      <c r="F257" s="311"/>
      <c r="G257" s="311">
        <f t="shared" ref="G257:J257" si="117">SUM(G247:G255)</f>
        <v>8.5400309731066226</v>
      </c>
      <c r="H257" s="311">
        <f t="shared" si="117"/>
        <v>1.2890644940488378</v>
      </c>
      <c r="I257" s="311">
        <f t="shared" si="117"/>
        <v>1.2399045328445639</v>
      </c>
      <c r="J257" s="311">
        <f t="shared" si="117"/>
        <v>11.069000000000022</v>
      </c>
      <c r="K257" s="311"/>
      <c r="L257" s="311">
        <f t="shared" ref="L257:O257" si="118">SUM(L247:L255)</f>
        <v>7.3465308141644057</v>
      </c>
      <c r="M257" s="311">
        <f t="shared" si="118"/>
        <v>1.1069517262741346</v>
      </c>
      <c r="N257" s="311">
        <f t="shared" si="118"/>
        <v>1.1625174595614622</v>
      </c>
      <c r="O257" s="311">
        <f t="shared" si="118"/>
        <v>9.6160000000000014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1.2273112885230146</v>
      </c>
      <c r="C264" s="302">
        <v>0.27756871307399772</v>
      </c>
      <c r="D264" s="302">
        <v>0.45497392670471026</v>
      </c>
      <c r="E264" s="302">
        <f>SUM(B264:D264)</f>
        <v>1.9598539283017224</v>
      </c>
      <c r="F264" s="303"/>
      <c r="G264" s="302">
        <v>1.3183435455895911</v>
      </c>
      <c r="H264" s="302">
        <v>0.39830792766534218</v>
      </c>
      <c r="I264" s="302">
        <v>0.4234945776921869</v>
      </c>
      <c r="J264" s="302">
        <f>SUM(G264:I264)</f>
        <v>2.14014605094712</v>
      </c>
      <c r="K264" s="303"/>
      <c r="L264" s="302">
        <v>1.6322823600259182</v>
      </c>
      <c r="M264" s="302">
        <v>0.45377326236219151</v>
      </c>
      <c r="N264" s="302">
        <v>0.5098589017320333</v>
      </c>
      <c r="O264" s="302">
        <f>SUM(L264:N264)</f>
        <v>2.5959145241201433</v>
      </c>
    </row>
    <row r="265" spans="1:15" s="236" customFormat="1" x14ac:dyDescent="0.2">
      <c r="A265" s="237" t="str">
        <f>name!E$5</f>
        <v>Professional occupations</v>
      </c>
      <c r="B265" s="302">
        <v>1.0558521309998545</v>
      </c>
      <c r="C265" s="302">
        <v>0.19264080879853021</v>
      </c>
      <c r="D265" s="302">
        <v>0.17011557425535484</v>
      </c>
      <c r="E265" s="302">
        <f t="shared" ref="E265:E272" si="119">SUM(B265:D265)</f>
        <v>1.4186085140537397</v>
      </c>
      <c r="F265" s="303"/>
      <c r="G265" s="302">
        <v>1.3063764781885177</v>
      </c>
      <c r="H265" s="302">
        <v>0.31452662100742096</v>
      </c>
      <c r="I265" s="302">
        <v>0.12464486743724769</v>
      </c>
      <c r="J265" s="302">
        <f t="shared" ref="J265:J267" si="120">SUM(G265:I265)</f>
        <v>1.7455479666331863</v>
      </c>
      <c r="K265" s="303"/>
      <c r="L265" s="302">
        <v>1.6556204960313428</v>
      </c>
      <c r="M265" s="302">
        <v>0.37608375959108747</v>
      </c>
      <c r="N265" s="302">
        <v>0.10055028476816878</v>
      </c>
      <c r="O265" s="302">
        <f t="shared" ref="O265:O272" si="121">SUM(L265:N265)</f>
        <v>2.132254540390599</v>
      </c>
    </row>
    <row r="266" spans="1:15" s="236" customFormat="1" x14ac:dyDescent="0.2">
      <c r="A266" s="237" t="str">
        <f>name!E$6</f>
        <v>Associate professional occupations</v>
      </c>
      <c r="B266" s="302">
        <v>1.0047455021249507</v>
      </c>
      <c r="C266" s="302">
        <v>0.27036876949948985</v>
      </c>
      <c r="D266" s="302">
        <v>0.11242367760045671</v>
      </c>
      <c r="E266" s="302">
        <f t="shared" si="119"/>
        <v>1.3875379492248974</v>
      </c>
      <c r="F266" s="303"/>
      <c r="G266" s="302">
        <v>1.1289720732907835</v>
      </c>
      <c r="H266" s="302">
        <v>0.35384412543919858</v>
      </c>
      <c r="I266" s="302">
        <v>8.4795272318314172E-2</v>
      </c>
      <c r="J266" s="302">
        <f t="shared" si="120"/>
        <v>1.5676114710482962</v>
      </c>
      <c r="K266" s="303"/>
      <c r="L266" s="302">
        <v>1.2727105896628099</v>
      </c>
      <c r="M266" s="302">
        <v>0.35002643168878467</v>
      </c>
      <c r="N266" s="302">
        <v>7.5351149440577525E-2</v>
      </c>
      <c r="O266" s="302">
        <f t="shared" si="121"/>
        <v>1.6980881707921722</v>
      </c>
    </row>
    <row r="267" spans="1:15" s="236" customFormat="1" x14ac:dyDescent="0.2">
      <c r="A267" s="237" t="str">
        <f>name!E$7</f>
        <v>Administrative and secretarial occupations</v>
      </c>
      <c r="B267" s="302">
        <v>0.76375090854854966</v>
      </c>
      <c r="C267" s="302">
        <v>0.77785234856472496</v>
      </c>
      <c r="D267" s="302">
        <v>9.1610834054052639E-2</v>
      </c>
      <c r="E267" s="302">
        <f t="shared" si="119"/>
        <v>1.6332140911673272</v>
      </c>
      <c r="F267" s="303"/>
      <c r="G267" s="302">
        <v>0.74015894492917145</v>
      </c>
      <c r="H267" s="302">
        <v>0.99399062226728507</v>
      </c>
      <c r="I267" s="302">
        <v>8.2991240660589591E-2</v>
      </c>
      <c r="J267" s="302">
        <f t="shared" si="120"/>
        <v>1.8171408078570459</v>
      </c>
      <c r="K267" s="303"/>
      <c r="L267" s="302">
        <v>0.61435449519992835</v>
      </c>
      <c r="M267" s="302">
        <v>0.89940339168857431</v>
      </c>
      <c r="N267" s="302">
        <v>9.6792496625365182E-2</v>
      </c>
      <c r="O267" s="302">
        <f t="shared" si="121"/>
        <v>1.6105503835138679</v>
      </c>
    </row>
    <row r="268" spans="1:15" s="236" customFormat="1" x14ac:dyDescent="0.2">
      <c r="A268" s="237" t="str">
        <f>name!E$8</f>
        <v>Skilled trades occupations</v>
      </c>
      <c r="B268" s="302">
        <v>0.35998106310940092</v>
      </c>
      <c r="C268" s="302">
        <v>6.5376736259885534E-2</v>
      </c>
      <c r="D268" s="302">
        <v>0.23624532161367529</v>
      </c>
      <c r="E268" s="302">
        <f t="shared" si="119"/>
        <v>0.66160312098296181</v>
      </c>
      <c r="F268" s="303"/>
      <c r="G268" s="302">
        <v>0.28731884364044491</v>
      </c>
      <c r="H268" s="302">
        <v>5.3139891358193268E-2</v>
      </c>
      <c r="I268" s="302">
        <v>0.14365577176289188</v>
      </c>
      <c r="J268" s="302">
        <f>SUM(G268:I268)</f>
        <v>0.48411450676153001</v>
      </c>
      <c r="K268" s="303"/>
      <c r="L268" s="302">
        <v>0.37549141595208935</v>
      </c>
      <c r="M268" s="302">
        <v>8.1982883486215477E-2</v>
      </c>
      <c r="N268" s="302">
        <v>0.20802043220510996</v>
      </c>
      <c r="O268" s="302">
        <f t="shared" si="121"/>
        <v>0.66549473164341477</v>
      </c>
    </row>
    <row r="269" spans="1:15" s="236" customFormat="1" x14ac:dyDescent="0.2">
      <c r="A269" s="237" t="str">
        <f>name!E$9</f>
        <v>Caring, leisure and other service occupations</v>
      </c>
      <c r="B269" s="302">
        <v>0.15857733497786272</v>
      </c>
      <c r="C269" s="302">
        <v>8.7868633567060289E-2</v>
      </c>
      <c r="D269" s="302">
        <v>4.3140907516624659E-2</v>
      </c>
      <c r="E269" s="302">
        <f t="shared" si="119"/>
        <v>0.28958687606154765</v>
      </c>
      <c r="F269" s="303"/>
      <c r="G269" s="302">
        <v>0.15101636615182229</v>
      </c>
      <c r="H269" s="302">
        <v>9.5871338892224989E-2</v>
      </c>
      <c r="I269" s="302">
        <v>3.4169619507306265E-2</v>
      </c>
      <c r="J269" s="302">
        <f t="shared" ref="J269:J272" si="122">SUM(G269:I269)</f>
        <v>0.28105732455135357</v>
      </c>
      <c r="K269" s="303"/>
      <c r="L269" s="302">
        <v>0.19497698964216209</v>
      </c>
      <c r="M269" s="302">
        <v>9.1894466017365062E-2</v>
      </c>
      <c r="N269" s="302">
        <v>6.4149473291668632E-2</v>
      </c>
      <c r="O269" s="302">
        <f t="shared" si="121"/>
        <v>0.3510209289511958</v>
      </c>
    </row>
    <row r="270" spans="1:15" s="236" customFormat="1" x14ac:dyDescent="0.2">
      <c r="A270" s="237" t="str">
        <f>name!E$10</f>
        <v>Sales and customer service occupations</v>
      </c>
      <c r="B270" s="302">
        <v>0.52991023793993852</v>
      </c>
      <c r="C270" s="302">
        <v>0.2981073815209655</v>
      </c>
      <c r="D270" s="302">
        <v>0.11613223548658962</v>
      </c>
      <c r="E270" s="302">
        <f t="shared" si="119"/>
        <v>0.94414985494749359</v>
      </c>
      <c r="F270" s="303"/>
      <c r="G270" s="302">
        <v>0.45756495957098114</v>
      </c>
      <c r="H270" s="302">
        <v>0.33528135816950333</v>
      </c>
      <c r="I270" s="302">
        <v>7.7184005766684105E-2</v>
      </c>
      <c r="J270" s="302">
        <f t="shared" si="122"/>
        <v>0.87003032350716869</v>
      </c>
      <c r="K270" s="303"/>
      <c r="L270" s="302">
        <v>0.51019582142835129</v>
      </c>
      <c r="M270" s="302">
        <v>0.36082379610045262</v>
      </c>
      <c r="N270" s="302">
        <v>7.3352924175165327E-2</v>
      </c>
      <c r="O270" s="302">
        <f t="shared" si="121"/>
        <v>0.94437254170396923</v>
      </c>
    </row>
    <row r="271" spans="1:15" s="236" customFormat="1" x14ac:dyDescent="0.2">
      <c r="A271" s="237" t="str">
        <f>name!E$11</f>
        <v>Process, plant and machine operatives</v>
      </c>
      <c r="B271" s="302">
        <v>6.9848848505506642E-2</v>
      </c>
      <c r="C271" s="302">
        <v>2.2365270392863172E-2</v>
      </c>
      <c r="D271" s="302">
        <v>9.6805543596741577E-3</v>
      </c>
      <c r="E271" s="302">
        <f t="shared" si="119"/>
        <v>0.10189467325804397</v>
      </c>
      <c r="F271" s="303"/>
      <c r="G271" s="302">
        <v>5.3994933260336185E-2</v>
      </c>
      <c r="H271" s="302">
        <v>1.7582393596517341E-2</v>
      </c>
      <c r="I271" s="302">
        <v>8.3472974834424944E-3</v>
      </c>
      <c r="J271" s="302">
        <f t="shared" si="122"/>
        <v>7.9924624340296027E-2</v>
      </c>
      <c r="K271" s="303"/>
      <c r="L271" s="302">
        <v>6.3745557474971862E-2</v>
      </c>
      <c r="M271" s="302">
        <v>2.1448191929040308E-2</v>
      </c>
      <c r="N271" s="302">
        <v>1.2023171998710828E-2</v>
      </c>
      <c r="O271" s="302">
        <f t="shared" si="121"/>
        <v>9.7216921402723006E-2</v>
      </c>
    </row>
    <row r="272" spans="1:15" s="236" customFormat="1" x14ac:dyDescent="0.2">
      <c r="A272" s="237" t="str">
        <f>name!E$12</f>
        <v>Elementary occupations</v>
      </c>
      <c r="B272" s="302">
        <v>0.11472316926894086</v>
      </c>
      <c r="C272" s="302">
        <v>0.2072293151050412</v>
      </c>
      <c r="D272" s="302">
        <v>4.5598507628290048E-2</v>
      </c>
      <c r="E272" s="302">
        <f t="shared" si="119"/>
        <v>0.36755099200227209</v>
      </c>
      <c r="F272" s="303"/>
      <c r="G272" s="302">
        <v>9.1958416199324405E-2</v>
      </c>
      <c r="H272" s="302">
        <v>0.20851425615163288</v>
      </c>
      <c r="I272" s="302">
        <v>2.3954252003043297E-2</v>
      </c>
      <c r="J272" s="302">
        <f t="shared" si="122"/>
        <v>0.32442692435400061</v>
      </c>
      <c r="K272" s="303"/>
      <c r="L272" s="302">
        <v>9.4423352615437384E-2</v>
      </c>
      <c r="M272" s="302">
        <v>0.14229226649176344</v>
      </c>
      <c r="N272" s="302">
        <v>4.5371638374704169E-2</v>
      </c>
      <c r="O272" s="302">
        <f t="shared" si="121"/>
        <v>0.282087257481905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5.2847004839980185</v>
      </c>
      <c r="C274" s="311">
        <f t="shared" ref="C274:E274" si="123">SUM(C264:C272)</f>
        <v>2.1993779767825585</v>
      </c>
      <c r="D274" s="311">
        <f t="shared" si="123"/>
        <v>1.2799215392194283</v>
      </c>
      <c r="E274" s="311">
        <f t="shared" si="123"/>
        <v>8.7640000000000065</v>
      </c>
      <c r="F274" s="311"/>
      <c r="G274" s="311">
        <f t="shared" ref="G274:J274" si="124">SUM(G264:G272)</f>
        <v>5.5357045608209727</v>
      </c>
      <c r="H274" s="311">
        <f t="shared" si="124"/>
        <v>2.771058534547318</v>
      </c>
      <c r="I274" s="311">
        <f t="shared" si="124"/>
        <v>1.0032369046317064</v>
      </c>
      <c r="J274" s="311">
        <f t="shared" si="124"/>
        <v>9.3099999999999987</v>
      </c>
      <c r="K274" s="311"/>
      <c r="L274" s="311">
        <f t="shared" ref="L274:O274" si="125">SUM(L264:L272)</f>
        <v>6.4138010780330115</v>
      </c>
      <c r="M274" s="311">
        <f t="shared" si="125"/>
        <v>2.7777284493554748</v>
      </c>
      <c r="N274" s="311">
        <f t="shared" si="125"/>
        <v>1.1854704726115035</v>
      </c>
      <c r="O274" s="311">
        <f t="shared" si="125"/>
        <v>10.376999999999988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6.3213374256991246</v>
      </c>
      <c r="C281" s="302">
        <v>1.3752858663032335</v>
      </c>
      <c r="D281" s="302">
        <v>1.7354105948527829</v>
      </c>
      <c r="E281" s="302">
        <f>SUM(B281:D281)</f>
        <v>9.432033886855141</v>
      </c>
      <c r="F281" s="303"/>
      <c r="G281" s="302">
        <v>6.6210986687277815</v>
      </c>
      <c r="H281" s="302">
        <v>1.5835014573918189</v>
      </c>
      <c r="I281" s="302">
        <v>1.6838087881856534</v>
      </c>
      <c r="J281" s="302">
        <f>SUM(G281:I281)</f>
        <v>9.8884089143052538</v>
      </c>
      <c r="K281" s="303"/>
      <c r="L281" s="302">
        <v>7.0945922627214877</v>
      </c>
      <c r="M281" s="302">
        <v>2.080727500415064</v>
      </c>
      <c r="N281" s="302">
        <v>2.1864981491737634</v>
      </c>
      <c r="O281" s="302">
        <f>SUM(L281:N281)</f>
        <v>11.361817912310315</v>
      </c>
    </row>
    <row r="282" spans="1:15" s="236" customFormat="1" x14ac:dyDescent="0.2">
      <c r="A282" s="237" t="str">
        <f>name!E$5</f>
        <v>Professional occupations</v>
      </c>
      <c r="B282" s="302">
        <v>16.187683395958572</v>
      </c>
      <c r="C282" s="302">
        <v>2.5675142403019664</v>
      </c>
      <c r="D282" s="302">
        <v>5.5783543478878288</v>
      </c>
      <c r="E282" s="302">
        <f t="shared" ref="E282:E289" si="126">SUM(B282:D282)</f>
        <v>24.333551984148368</v>
      </c>
      <c r="F282" s="303"/>
      <c r="G282" s="302">
        <v>19.7883048362233</v>
      </c>
      <c r="H282" s="302">
        <v>2.933105706380339</v>
      </c>
      <c r="I282" s="302">
        <v>4.5084368561984878</v>
      </c>
      <c r="J282" s="302">
        <f t="shared" ref="J282:J284" si="127">SUM(G282:I282)</f>
        <v>27.229847398802129</v>
      </c>
      <c r="K282" s="303"/>
      <c r="L282" s="302">
        <v>24.573408540852718</v>
      </c>
      <c r="M282" s="302">
        <v>4.0960305227627058</v>
      </c>
      <c r="N282" s="302">
        <v>5.1115864309999361</v>
      </c>
      <c r="O282" s="302">
        <f t="shared" ref="O282:O289" si="128">SUM(L282:N282)</f>
        <v>33.781025494615363</v>
      </c>
    </row>
    <row r="283" spans="1:15" s="236" customFormat="1" x14ac:dyDescent="0.2">
      <c r="A283" s="237" t="str">
        <f>name!E$6</f>
        <v>Associate professional occupations</v>
      </c>
      <c r="B283" s="302">
        <v>7.8437448457491055</v>
      </c>
      <c r="C283" s="302">
        <v>1.9657705086878472</v>
      </c>
      <c r="D283" s="302">
        <v>2.0753424666470441</v>
      </c>
      <c r="E283" s="302">
        <f t="shared" si="126"/>
        <v>11.884857821083996</v>
      </c>
      <c r="F283" s="303"/>
      <c r="G283" s="302">
        <v>8.7080503532617772</v>
      </c>
      <c r="H283" s="302">
        <v>1.9001745998783306</v>
      </c>
      <c r="I283" s="302">
        <v>1.679604654518315</v>
      </c>
      <c r="J283" s="302">
        <f t="shared" si="127"/>
        <v>12.287829607658422</v>
      </c>
      <c r="K283" s="303"/>
      <c r="L283" s="302">
        <v>9.116999452072708</v>
      </c>
      <c r="M283" s="302">
        <v>2.1628898865863411</v>
      </c>
      <c r="N283" s="302">
        <v>2.0233092077059083</v>
      </c>
      <c r="O283" s="302">
        <f t="shared" si="128"/>
        <v>13.303198546364959</v>
      </c>
    </row>
    <row r="284" spans="1:15" s="236" customFormat="1" x14ac:dyDescent="0.2">
      <c r="A284" s="237" t="str">
        <f>name!E$7</f>
        <v>Administrative and secretarial occupations</v>
      </c>
      <c r="B284" s="302">
        <v>4.9010507963007974</v>
      </c>
      <c r="C284" s="302">
        <v>4.8394904436417701</v>
      </c>
      <c r="D284" s="302">
        <v>1.0343043555128857</v>
      </c>
      <c r="E284" s="302">
        <f t="shared" si="126"/>
        <v>10.774845595455453</v>
      </c>
      <c r="F284" s="303"/>
      <c r="G284" s="302">
        <v>4.5828739935286942</v>
      </c>
      <c r="H284" s="302">
        <v>3.2957881574585537</v>
      </c>
      <c r="I284" s="302">
        <v>0.76786489166845184</v>
      </c>
      <c r="J284" s="302">
        <f t="shared" si="127"/>
        <v>8.6465270426557002</v>
      </c>
      <c r="K284" s="303"/>
      <c r="L284" s="302">
        <v>3.260278875627769</v>
      </c>
      <c r="M284" s="302">
        <v>2.8829230552679346</v>
      </c>
      <c r="N284" s="302">
        <v>0.78621657914147103</v>
      </c>
      <c r="O284" s="302">
        <f t="shared" si="128"/>
        <v>6.9294185100371744</v>
      </c>
    </row>
    <row r="285" spans="1:15" s="236" customFormat="1" x14ac:dyDescent="0.2">
      <c r="A285" s="237" t="str">
        <f>name!E$8</f>
        <v>Skilled trades occupations</v>
      </c>
      <c r="B285" s="302">
        <v>1.2638132578245582</v>
      </c>
      <c r="C285" s="302">
        <v>0.30958039320445752</v>
      </c>
      <c r="D285" s="302">
        <v>0.3137694649871805</v>
      </c>
      <c r="E285" s="302">
        <f t="shared" si="126"/>
        <v>1.8871631160161964</v>
      </c>
      <c r="F285" s="303"/>
      <c r="G285" s="302">
        <v>0.95858788852410248</v>
      </c>
      <c r="H285" s="302">
        <v>0.17662881857367363</v>
      </c>
      <c r="I285" s="302">
        <v>0.2303856816985885</v>
      </c>
      <c r="J285" s="302">
        <f>SUM(G285:I285)</f>
        <v>1.3656023887963646</v>
      </c>
      <c r="K285" s="303"/>
      <c r="L285" s="302">
        <v>0.96889212690161208</v>
      </c>
      <c r="M285" s="302">
        <v>0.26356786739817922</v>
      </c>
      <c r="N285" s="302">
        <v>0.36622723325684364</v>
      </c>
      <c r="O285" s="302">
        <f t="shared" si="128"/>
        <v>1.5986872275566351</v>
      </c>
    </row>
    <row r="286" spans="1:15" s="236" customFormat="1" x14ac:dyDescent="0.2">
      <c r="A286" s="237" t="str">
        <f>name!E$9</f>
        <v>Caring, leisure and other service occupations</v>
      </c>
      <c r="B286" s="302">
        <v>0.5904883865919589</v>
      </c>
      <c r="C286" s="302">
        <v>0.24970652002245922</v>
      </c>
      <c r="D286" s="302">
        <v>0.3739012437151647</v>
      </c>
      <c r="E286" s="302">
        <f t="shared" si="126"/>
        <v>1.2140961503295828</v>
      </c>
      <c r="F286" s="303"/>
      <c r="G286" s="302">
        <v>1.0358546716493739</v>
      </c>
      <c r="H286" s="302">
        <v>0.46309174458950358</v>
      </c>
      <c r="I286" s="302">
        <v>0.53231736087426851</v>
      </c>
      <c r="J286" s="302">
        <f t="shared" ref="J286:J289" si="129">SUM(G286:I286)</f>
        <v>2.0312637771131459</v>
      </c>
      <c r="K286" s="303"/>
      <c r="L286" s="302">
        <v>1.447308428361479</v>
      </c>
      <c r="M286" s="302">
        <v>0.65937481193438563</v>
      </c>
      <c r="N286" s="302">
        <v>0.85084402813871307</v>
      </c>
      <c r="O286" s="302">
        <f t="shared" si="128"/>
        <v>2.9575272684345775</v>
      </c>
    </row>
    <row r="287" spans="1:15" s="236" customFormat="1" x14ac:dyDescent="0.2">
      <c r="A287" s="237" t="str">
        <f>name!E$10</f>
        <v>Sales and customer service occupations</v>
      </c>
      <c r="B287" s="302">
        <v>1.1069419537505958</v>
      </c>
      <c r="C287" s="302">
        <v>0.72524313965584697</v>
      </c>
      <c r="D287" s="302">
        <v>0.35416460911062497</v>
      </c>
      <c r="E287" s="302">
        <f t="shared" si="126"/>
        <v>2.1863497025170675</v>
      </c>
      <c r="F287" s="303"/>
      <c r="G287" s="302">
        <v>0.99225637385837417</v>
      </c>
      <c r="H287" s="302">
        <v>0.53263970442303188</v>
      </c>
      <c r="I287" s="302">
        <v>0.20692652491457084</v>
      </c>
      <c r="J287" s="302">
        <f t="shared" si="129"/>
        <v>1.7318226031959769</v>
      </c>
      <c r="K287" s="303"/>
      <c r="L287" s="302">
        <v>1.0783012228669395</v>
      </c>
      <c r="M287" s="302">
        <v>0.64215915091788478</v>
      </c>
      <c r="N287" s="302">
        <v>0.22883483779493</v>
      </c>
      <c r="O287" s="302">
        <f t="shared" si="128"/>
        <v>1.9492952115797544</v>
      </c>
    </row>
    <row r="288" spans="1:15" s="236" customFormat="1" x14ac:dyDescent="0.2">
      <c r="A288" s="237" t="str">
        <f>name!E$11</f>
        <v>Process, plant and machine operatives</v>
      </c>
      <c r="B288" s="302">
        <v>0.34491425185992786</v>
      </c>
      <c r="C288" s="302">
        <v>0.25661712785470564</v>
      </c>
      <c r="D288" s="302">
        <v>9.5018658246392676E-2</v>
      </c>
      <c r="E288" s="302">
        <f t="shared" si="126"/>
        <v>0.69655003796102621</v>
      </c>
      <c r="F288" s="303"/>
      <c r="G288" s="302">
        <v>0.24272497587972736</v>
      </c>
      <c r="H288" s="302">
        <v>0.20352557980750427</v>
      </c>
      <c r="I288" s="302">
        <v>8.2385661107670427E-2</v>
      </c>
      <c r="J288" s="302">
        <f t="shared" si="129"/>
        <v>0.52863621679490203</v>
      </c>
      <c r="K288" s="303"/>
      <c r="L288" s="302">
        <v>0.23869275927685601</v>
      </c>
      <c r="M288" s="302">
        <v>0.31505606789669044</v>
      </c>
      <c r="N288" s="302">
        <v>0.11910393653423816</v>
      </c>
      <c r="O288" s="302">
        <f t="shared" si="128"/>
        <v>0.67285276370778457</v>
      </c>
    </row>
    <row r="289" spans="1:15" s="236" customFormat="1" x14ac:dyDescent="0.2">
      <c r="A289" s="237" t="str">
        <f>name!E$12</f>
        <v>Elementary occupations</v>
      </c>
      <c r="B289" s="302">
        <v>0.78092595043311019</v>
      </c>
      <c r="C289" s="302">
        <v>0.64654100294388395</v>
      </c>
      <c r="D289" s="302">
        <v>0.15908475225619303</v>
      </c>
      <c r="E289" s="302">
        <f t="shared" si="126"/>
        <v>1.5865517056331873</v>
      </c>
      <c r="F289" s="303"/>
      <c r="G289" s="302">
        <v>0.63119108356551701</v>
      </c>
      <c r="H289" s="302">
        <v>0.48398619108253765</v>
      </c>
      <c r="I289" s="302">
        <v>0.10388477603004652</v>
      </c>
      <c r="J289" s="302">
        <f t="shared" si="129"/>
        <v>1.2190620506781011</v>
      </c>
      <c r="K289" s="303"/>
      <c r="L289" s="302">
        <v>0.58062892859452597</v>
      </c>
      <c r="M289" s="302">
        <v>0.49567961947067374</v>
      </c>
      <c r="N289" s="302">
        <v>0.13986851732837363</v>
      </c>
      <c r="O289" s="302">
        <f t="shared" si="128"/>
        <v>1.2161770653935733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39.340900264167743</v>
      </c>
      <c r="C291" s="311">
        <f t="shared" ref="C291:E291" si="130">SUM(C281:C289)</f>
        <v>12.935749242616168</v>
      </c>
      <c r="D291" s="311">
        <f t="shared" si="130"/>
        <v>11.719350493216096</v>
      </c>
      <c r="E291" s="311">
        <f t="shared" si="130"/>
        <v>63.996000000000016</v>
      </c>
      <c r="F291" s="311"/>
      <c r="G291" s="311">
        <f t="shared" ref="G291:J291" si="131">SUM(G281:G289)</f>
        <v>43.560942845218648</v>
      </c>
      <c r="H291" s="311">
        <f t="shared" si="131"/>
        <v>11.572441959585294</v>
      </c>
      <c r="I291" s="311">
        <f t="shared" si="131"/>
        <v>9.7956151951960546</v>
      </c>
      <c r="J291" s="311">
        <f t="shared" si="131"/>
        <v>64.928999999999988</v>
      </c>
      <c r="K291" s="311"/>
      <c r="L291" s="311">
        <f t="shared" ref="L291:O291" si="132">SUM(L281:L289)</f>
        <v>48.359102597276106</v>
      </c>
      <c r="M291" s="311">
        <f t="shared" si="132"/>
        <v>13.598408482649861</v>
      </c>
      <c r="N291" s="311">
        <f t="shared" si="132"/>
        <v>11.812488920074175</v>
      </c>
      <c r="O291" s="311">
        <f t="shared" si="132"/>
        <v>73.770000000000124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3.4670265395238178</v>
      </c>
      <c r="C298" s="302">
        <v>0.50947813757772886</v>
      </c>
      <c r="D298" s="302">
        <v>1.043547043260485</v>
      </c>
      <c r="E298" s="302">
        <f>SUM(B298:D298)</f>
        <v>5.0200517203620318</v>
      </c>
      <c r="F298" s="303"/>
      <c r="G298" s="302">
        <v>4.0320449202361361</v>
      </c>
      <c r="H298" s="302">
        <v>0.96978603235836047</v>
      </c>
      <c r="I298" s="302">
        <v>1.455411015590881</v>
      </c>
      <c r="J298" s="302">
        <f>SUM(G298:I298)</f>
        <v>6.4572419681853779</v>
      </c>
      <c r="K298" s="303"/>
      <c r="L298" s="302">
        <v>4.78448518733342</v>
      </c>
      <c r="M298" s="302">
        <v>1.197367922011555</v>
      </c>
      <c r="N298" s="302">
        <v>1.7947014665621677</v>
      </c>
      <c r="O298" s="302">
        <f>SUM(L298:N298)</f>
        <v>7.7765545759071424</v>
      </c>
    </row>
    <row r="299" spans="1:15" s="236" customFormat="1" x14ac:dyDescent="0.2">
      <c r="A299" s="237" t="str">
        <f>name!E$5</f>
        <v>Professional occupations</v>
      </c>
      <c r="B299" s="302">
        <v>3.4189065055238919</v>
      </c>
      <c r="C299" s="302">
        <v>0.55120798483586542</v>
      </c>
      <c r="D299" s="302">
        <v>0.77411828147706452</v>
      </c>
      <c r="E299" s="302">
        <f t="shared" ref="E299:E306" si="133">SUM(B299:D299)</f>
        <v>4.7442327718368222</v>
      </c>
      <c r="F299" s="303"/>
      <c r="G299" s="302">
        <v>4.5330296893474182</v>
      </c>
      <c r="H299" s="302">
        <v>1.1143791917058217</v>
      </c>
      <c r="I299" s="302">
        <v>0.94966210910995663</v>
      </c>
      <c r="J299" s="302">
        <f t="shared" ref="J299:J301" si="134">SUM(G299:I299)</f>
        <v>6.5970709901631963</v>
      </c>
      <c r="K299" s="303"/>
      <c r="L299" s="302">
        <v>5.929089669011776</v>
      </c>
      <c r="M299" s="302">
        <v>1.6422415851797989</v>
      </c>
      <c r="N299" s="302">
        <v>0.82958868952899067</v>
      </c>
      <c r="O299" s="302">
        <f t="shared" ref="O299:O306" si="135">SUM(L299:N299)</f>
        <v>8.4009199437205666</v>
      </c>
    </row>
    <row r="300" spans="1:15" s="236" customFormat="1" x14ac:dyDescent="0.2">
      <c r="A300" s="237" t="str">
        <f>name!E$6</f>
        <v>Associate professional occupations</v>
      </c>
      <c r="B300" s="302">
        <v>4.2291641194182921</v>
      </c>
      <c r="C300" s="302">
        <v>0.8071362184392562</v>
      </c>
      <c r="D300" s="302">
        <v>1.751770929143025</v>
      </c>
      <c r="E300" s="302">
        <f t="shared" si="133"/>
        <v>6.7880712670005732</v>
      </c>
      <c r="F300" s="303"/>
      <c r="G300" s="302">
        <v>5.0559482693204583</v>
      </c>
      <c r="H300" s="302">
        <v>1.290442056378039</v>
      </c>
      <c r="I300" s="302">
        <v>2.1636516347575583</v>
      </c>
      <c r="J300" s="302">
        <f t="shared" si="134"/>
        <v>8.5100419604560553</v>
      </c>
      <c r="K300" s="303"/>
      <c r="L300" s="302">
        <v>5.3786533707999373</v>
      </c>
      <c r="M300" s="302">
        <v>1.4638955650764485</v>
      </c>
      <c r="N300" s="302">
        <v>2.2173965452881368</v>
      </c>
      <c r="O300" s="302">
        <f t="shared" si="135"/>
        <v>9.0599454811645224</v>
      </c>
    </row>
    <row r="301" spans="1:15" s="236" customFormat="1" x14ac:dyDescent="0.2">
      <c r="A301" s="237" t="str">
        <f>name!E$7</f>
        <v>Administrative and secretarial occupations</v>
      </c>
      <c r="B301" s="302">
        <v>2.8169626724466399</v>
      </c>
      <c r="C301" s="302">
        <v>1.4462754039882433</v>
      </c>
      <c r="D301" s="302">
        <v>0.4940658848398527</v>
      </c>
      <c r="E301" s="302">
        <f t="shared" si="133"/>
        <v>4.7573039612747356</v>
      </c>
      <c r="F301" s="303"/>
      <c r="G301" s="302">
        <v>3.0006698229723856</v>
      </c>
      <c r="H301" s="302">
        <v>1.9286125850650939</v>
      </c>
      <c r="I301" s="302">
        <v>0.57103570975243745</v>
      </c>
      <c r="J301" s="302">
        <f t="shared" si="134"/>
        <v>5.5003181177899174</v>
      </c>
      <c r="K301" s="303"/>
      <c r="L301" s="302">
        <v>3.0148862666124487</v>
      </c>
      <c r="M301" s="302">
        <v>1.8827136274573484</v>
      </c>
      <c r="N301" s="302">
        <v>0.73697868626360774</v>
      </c>
      <c r="O301" s="302">
        <f t="shared" si="135"/>
        <v>5.6345785803334048</v>
      </c>
    </row>
    <row r="302" spans="1:15" s="236" customFormat="1" x14ac:dyDescent="0.2">
      <c r="A302" s="237" t="str">
        <f>name!E$8</f>
        <v>Skilled trades occupations</v>
      </c>
      <c r="B302" s="302">
        <v>1.0844100030505868</v>
      </c>
      <c r="C302" s="302">
        <v>0.25271420764980079</v>
      </c>
      <c r="D302" s="302">
        <v>0.53500398421685036</v>
      </c>
      <c r="E302" s="302">
        <f t="shared" si="133"/>
        <v>1.8721281949172379</v>
      </c>
      <c r="F302" s="303"/>
      <c r="G302" s="302">
        <v>0.90189236553199481</v>
      </c>
      <c r="H302" s="302">
        <v>0.24491521348790798</v>
      </c>
      <c r="I302" s="302">
        <v>0.55942024453824324</v>
      </c>
      <c r="J302" s="302">
        <f>SUM(G302:I302)</f>
        <v>1.7062278235581461</v>
      </c>
      <c r="K302" s="303"/>
      <c r="L302" s="302">
        <v>0.87975624819665577</v>
      </c>
      <c r="M302" s="302">
        <v>0.3621268911497858</v>
      </c>
      <c r="N302" s="302">
        <v>0.69863425210022523</v>
      </c>
      <c r="O302" s="302">
        <f t="shared" si="135"/>
        <v>1.9405173914466669</v>
      </c>
    </row>
    <row r="303" spans="1:15" s="236" customFormat="1" x14ac:dyDescent="0.2">
      <c r="A303" s="237" t="str">
        <f>name!E$9</f>
        <v>Caring, leisure and other service occupations</v>
      </c>
      <c r="B303" s="302">
        <v>1.4105167908856819</v>
      </c>
      <c r="C303" s="302">
        <v>1.1300435349086029</v>
      </c>
      <c r="D303" s="302">
        <v>0.60414411281121572</v>
      </c>
      <c r="E303" s="302">
        <f t="shared" si="133"/>
        <v>3.1447044386055008</v>
      </c>
      <c r="F303" s="303"/>
      <c r="G303" s="302">
        <v>1.4956950775851223</v>
      </c>
      <c r="H303" s="302">
        <v>1.5722800758894004</v>
      </c>
      <c r="I303" s="302">
        <v>0.96536885598001909</v>
      </c>
      <c r="J303" s="302">
        <f t="shared" ref="J303:J306" si="136">SUM(G303:I303)</f>
        <v>4.0333440094545416</v>
      </c>
      <c r="K303" s="303"/>
      <c r="L303" s="302">
        <v>1.9252294124063092</v>
      </c>
      <c r="M303" s="302">
        <v>1.7904536640041335</v>
      </c>
      <c r="N303" s="302">
        <v>1.1532308888241558</v>
      </c>
      <c r="O303" s="302">
        <f t="shared" si="135"/>
        <v>4.868913965234599</v>
      </c>
    </row>
    <row r="304" spans="1:15" s="236" customFormat="1" x14ac:dyDescent="0.2">
      <c r="A304" s="237" t="str">
        <f>name!E$10</f>
        <v>Sales and customer service occupations</v>
      </c>
      <c r="B304" s="302">
        <v>1.5520869509403992</v>
      </c>
      <c r="C304" s="302">
        <v>0.6801727376822142</v>
      </c>
      <c r="D304" s="302">
        <v>0.31793022951266986</v>
      </c>
      <c r="E304" s="302">
        <f t="shared" si="133"/>
        <v>2.550189918135283</v>
      </c>
      <c r="F304" s="303"/>
      <c r="G304" s="302">
        <v>1.5921746917379958</v>
      </c>
      <c r="H304" s="302">
        <v>0.9566790563515426</v>
      </c>
      <c r="I304" s="302">
        <v>0.31593145358984587</v>
      </c>
      <c r="J304" s="302">
        <f t="shared" si="136"/>
        <v>2.8647852016793838</v>
      </c>
      <c r="K304" s="303"/>
      <c r="L304" s="302">
        <v>2.1390879470538828</v>
      </c>
      <c r="M304" s="302">
        <v>1.3429412528770983</v>
      </c>
      <c r="N304" s="302">
        <v>0.31497699048404199</v>
      </c>
      <c r="O304" s="302">
        <f t="shared" si="135"/>
        <v>3.797006190415023</v>
      </c>
    </row>
    <row r="305" spans="1:15" s="236" customFormat="1" x14ac:dyDescent="0.2">
      <c r="A305" s="237" t="str">
        <f>name!E$11</f>
        <v>Process, plant and machine operatives</v>
      </c>
      <c r="B305" s="302">
        <v>1.0362241782699819</v>
      </c>
      <c r="C305" s="302">
        <v>0.61093039536698579</v>
      </c>
      <c r="D305" s="302">
        <v>9.174558735313372E-2</v>
      </c>
      <c r="E305" s="302">
        <f t="shared" si="133"/>
        <v>1.7389001609901014</v>
      </c>
      <c r="F305" s="303"/>
      <c r="G305" s="302">
        <v>0.9782359587736501</v>
      </c>
      <c r="H305" s="302">
        <v>0.92116189566157414</v>
      </c>
      <c r="I305" s="302">
        <v>0.13209204794664195</v>
      </c>
      <c r="J305" s="302">
        <f t="shared" si="136"/>
        <v>2.0314899023818662</v>
      </c>
      <c r="K305" s="303"/>
      <c r="L305" s="302">
        <v>0.98226827472218448</v>
      </c>
      <c r="M305" s="302">
        <v>1.1978160079233617</v>
      </c>
      <c r="N305" s="302">
        <v>0.15597741986549893</v>
      </c>
      <c r="O305" s="302">
        <f t="shared" si="135"/>
        <v>2.3360617025110448</v>
      </c>
    </row>
    <row r="306" spans="1:15" s="236" customFormat="1" x14ac:dyDescent="0.2">
      <c r="A306" s="237" t="str">
        <f>name!E$12</f>
        <v>Elementary occupations</v>
      </c>
      <c r="B306" s="302">
        <v>5.026227336951453</v>
      </c>
      <c r="C306" s="302">
        <v>7.1282781456485989</v>
      </c>
      <c r="D306" s="302">
        <v>0.87691208427759781</v>
      </c>
      <c r="E306" s="302">
        <f t="shared" si="133"/>
        <v>13.031417566877648</v>
      </c>
      <c r="F306" s="303"/>
      <c r="G306" s="302">
        <v>4.6691729587011954</v>
      </c>
      <c r="H306" s="302">
        <v>7.934689560714097</v>
      </c>
      <c r="I306" s="302">
        <v>0.91761750691614385</v>
      </c>
      <c r="J306" s="302">
        <f t="shared" si="136"/>
        <v>13.521480026331437</v>
      </c>
      <c r="K306" s="303"/>
      <c r="L306" s="302">
        <v>5.3621201115868065</v>
      </c>
      <c r="M306" s="302">
        <v>7.7789106099731269</v>
      </c>
      <c r="N306" s="302">
        <v>1.1664714477070695</v>
      </c>
      <c r="O306" s="302">
        <f t="shared" si="135"/>
        <v>14.307502169267002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24.041525097010744</v>
      </c>
      <c r="C308" s="311">
        <f t="shared" ref="C308:E308" si="137">SUM(C298:C306)</f>
        <v>13.116236766097298</v>
      </c>
      <c r="D308" s="311">
        <f t="shared" si="137"/>
        <v>6.4892381368918963</v>
      </c>
      <c r="E308" s="311">
        <f t="shared" si="137"/>
        <v>43.646999999999935</v>
      </c>
      <c r="F308" s="311"/>
      <c r="G308" s="311">
        <f t="shared" ref="G308:J308" si="138">SUM(G298:G306)</f>
        <v>26.258863754206356</v>
      </c>
      <c r="H308" s="311">
        <f t="shared" si="138"/>
        <v>16.932945667611836</v>
      </c>
      <c r="I308" s="311">
        <f t="shared" si="138"/>
        <v>8.0301905781817275</v>
      </c>
      <c r="J308" s="311">
        <f t="shared" si="138"/>
        <v>51.221999999999916</v>
      </c>
      <c r="K308" s="311"/>
      <c r="L308" s="311">
        <f t="shared" ref="L308:O308" si="139">SUM(L298:L306)</f>
        <v>30.395576487723424</v>
      </c>
      <c r="M308" s="311">
        <f t="shared" si="139"/>
        <v>18.658467125652656</v>
      </c>
      <c r="N308" s="311">
        <f t="shared" si="139"/>
        <v>9.0679563866238944</v>
      </c>
      <c r="O308" s="311">
        <f t="shared" si="139"/>
        <v>58.121999999999971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1.0661674775777148</v>
      </c>
      <c r="C315" s="302">
        <v>0.23751020970770337</v>
      </c>
      <c r="D315" s="302">
        <v>0.12690777885447699</v>
      </c>
      <c r="E315" s="302">
        <f>SUM(B315:D315)</f>
        <v>1.4305854661398951</v>
      </c>
      <c r="F315" s="303"/>
      <c r="G315" s="302">
        <v>0.95425116388260345</v>
      </c>
      <c r="H315" s="302">
        <v>0.27932441263860391</v>
      </c>
      <c r="I315" s="302">
        <v>0.10600297532836321</v>
      </c>
      <c r="J315" s="302">
        <f>SUM(G315:I315)</f>
        <v>1.3395785518495704</v>
      </c>
      <c r="K315" s="303"/>
      <c r="L315" s="302">
        <v>0.8895340804437103</v>
      </c>
      <c r="M315" s="302">
        <v>0.34157105018540268</v>
      </c>
      <c r="N315" s="302">
        <v>0.10695298326873581</v>
      </c>
      <c r="O315" s="302">
        <f>SUM(L315:N315)</f>
        <v>1.3380581138978487</v>
      </c>
    </row>
    <row r="316" spans="1:15" s="236" customFormat="1" x14ac:dyDescent="0.2">
      <c r="A316" s="237" t="str">
        <f>name!E$5</f>
        <v>Professional occupations</v>
      </c>
      <c r="B316" s="302">
        <v>1.9301915398208744</v>
      </c>
      <c r="C316" s="302">
        <v>0.64794234706466181</v>
      </c>
      <c r="D316" s="302">
        <v>0.25352176400750936</v>
      </c>
      <c r="E316" s="302">
        <f t="shared" ref="E316:E323" si="140">SUM(B316:D316)</f>
        <v>2.8316556508930457</v>
      </c>
      <c r="F316" s="303"/>
      <c r="G316" s="302">
        <v>2.0110514178856365</v>
      </c>
      <c r="H316" s="302">
        <v>0.72685604297139417</v>
      </c>
      <c r="I316" s="302">
        <v>0.21834937563283818</v>
      </c>
      <c r="J316" s="302">
        <f t="shared" ref="J316:J318" si="141">SUM(G316:I316)</f>
        <v>2.9562568364898687</v>
      </c>
      <c r="K316" s="303"/>
      <c r="L316" s="302">
        <v>2.2029111695264381</v>
      </c>
      <c r="M316" s="302">
        <v>0.91715533866943189</v>
      </c>
      <c r="N316" s="302">
        <v>0.15220267051817163</v>
      </c>
      <c r="O316" s="302">
        <f t="shared" ref="O316:O323" si="142">SUM(L316:N316)</f>
        <v>3.2722691787140414</v>
      </c>
    </row>
    <row r="317" spans="1:15" s="236" customFormat="1" x14ac:dyDescent="0.2">
      <c r="A317" s="237" t="str">
        <f>name!E$6</f>
        <v>Associate professional occupations</v>
      </c>
      <c r="B317" s="302">
        <v>4.6605817331014876</v>
      </c>
      <c r="C317" s="302">
        <v>0.81855961673735644</v>
      </c>
      <c r="D317" s="302">
        <v>0.17770805484912153</v>
      </c>
      <c r="E317" s="302">
        <f t="shared" si="140"/>
        <v>5.656849404687966</v>
      </c>
      <c r="F317" s="303"/>
      <c r="G317" s="302">
        <v>4.2108686010998424</v>
      </c>
      <c r="H317" s="302">
        <v>0.74204960546643317</v>
      </c>
      <c r="I317" s="302">
        <v>0.12332172576780914</v>
      </c>
      <c r="J317" s="302">
        <f t="shared" si="141"/>
        <v>5.0762399323340848</v>
      </c>
      <c r="K317" s="303"/>
      <c r="L317" s="302">
        <v>4.8297963772155796</v>
      </c>
      <c r="M317" s="302">
        <v>0.82121519764672657</v>
      </c>
      <c r="N317" s="302">
        <v>9.8060825803303941E-2</v>
      </c>
      <c r="O317" s="302">
        <f t="shared" si="142"/>
        <v>5.74907240066561</v>
      </c>
    </row>
    <row r="318" spans="1:15" s="236" customFormat="1" x14ac:dyDescent="0.2">
      <c r="A318" s="237" t="str">
        <f>name!E$7</f>
        <v>Administrative and secretarial occupations</v>
      </c>
      <c r="B318" s="302">
        <v>2.1169954105454325</v>
      </c>
      <c r="C318" s="302">
        <v>2.3049845977115231</v>
      </c>
      <c r="D318" s="302">
        <v>5.4193130491657741E-2</v>
      </c>
      <c r="E318" s="302">
        <f t="shared" si="140"/>
        <v>4.4761731387486137</v>
      </c>
      <c r="F318" s="303"/>
      <c r="G318" s="302">
        <v>1.6024808157137138</v>
      </c>
      <c r="H318" s="302">
        <v>1.8338680499238298</v>
      </c>
      <c r="I318" s="302">
        <v>3.9359345873442891E-2</v>
      </c>
      <c r="J318" s="302">
        <f t="shared" si="141"/>
        <v>3.4757082115109865</v>
      </c>
      <c r="K318" s="303"/>
      <c r="L318" s="302">
        <v>0.92832735196140814</v>
      </c>
      <c r="M318" s="302">
        <v>1.6637563923838332</v>
      </c>
      <c r="N318" s="302">
        <v>2.4127641299680161E-2</v>
      </c>
      <c r="O318" s="302">
        <f t="shared" si="142"/>
        <v>2.6162113856449212</v>
      </c>
    </row>
    <row r="319" spans="1:15" s="236" customFormat="1" x14ac:dyDescent="0.2">
      <c r="A319" s="237" t="str">
        <f>name!E$8</f>
        <v>Skilled trades occupations</v>
      </c>
      <c r="B319" s="302">
        <v>0.18964074783686533</v>
      </c>
      <c r="C319" s="302">
        <v>2.4726532999326464E-2</v>
      </c>
      <c r="D319" s="302">
        <v>8.9965659604164597E-2</v>
      </c>
      <c r="E319" s="302">
        <f t="shared" si="140"/>
        <v>0.30433294044035636</v>
      </c>
      <c r="F319" s="303"/>
      <c r="G319" s="302">
        <v>0.12378382282269323</v>
      </c>
      <c r="H319" s="302">
        <v>1.66115038812851E-2</v>
      </c>
      <c r="I319" s="302">
        <v>3.9381645746621646E-2</v>
      </c>
      <c r="J319" s="302">
        <f>SUM(G319:I319)</f>
        <v>0.17977697245059998</v>
      </c>
      <c r="K319" s="303"/>
      <c r="L319" s="302">
        <v>0.12947419939113999</v>
      </c>
      <c r="M319" s="302">
        <v>4.2354023549420756E-2</v>
      </c>
      <c r="N319" s="302">
        <v>4.5705643957122587E-2</v>
      </c>
      <c r="O319" s="302">
        <f t="shared" si="142"/>
        <v>0.21753386689768334</v>
      </c>
    </row>
    <row r="320" spans="1:15" s="236" customFormat="1" x14ac:dyDescent="0.2">
      <c r="A320" s="237" t="str">
        <f>name!E$9</f>
        <v>Caring, leisure and other service occupations</v>
      </c>
      <c r="B320" s="302">
        <v>0.35560090605066863</v>
      </c>
      <c r="C320" s="302">
        <v>0.15577401362683696</v>
      </c>
      <c r="D320" s="302">
        <v>4.4690625665723668E-2</v>
      </c>
      <c r="E320" s="302">
        <f t="shared" si="140"/>
        <v>0.55606554534322927</v>
      </c>
      <c r="F320" s="303"/>
      <c r="G320" s="302">
        <v>0.27639361280659147</v>
      </c>
      <c r="H320" s="302">
        <v>0.13099005305194084</v>
      </c>
      <c r="I320" s="302">
        <v>4.5266135442774434E-2</v>
      </c>
      <c r="J320" s="302">
        <f t="shared" ref="J320:J323" si="143">SUM(G320:I320)</f>
        <v>0.45264980130130672</v>
      </c>
      <c r="K320" s="303"/>
      <c r="L320" s="302">
        <v>0.29432910950473523</v>
      </c>
      <c r="M320" s="302">
        <v>0.1365282750933782</v>
      </c>
      <c r="N320" s="302">
        <v>4.7342453609046931E-2</v>
      </c>
      <c r="O320" s="302">
        <f t="shared" si="142"/>
        <v>0.47819983820716033</v>
      </c>
    </row>
    <row r="321" spans="1:15" s="236" customFormat="1" x14ac:dyDescent="0.2">
      <c r="A321" s="237" t="str">
        <f>name!E$10</f>
        <v>Sales and customer service occupations</v>
      </c>
      <c r="B321" s="302">
        <v>0.18148163668653081</v>
      </c>
      <c r="C321" s="302">
        <v>0.2118483444329686</v>
      </c>
      <c r="D321" s="302">
        <v>3.2772381828115302E-2</v>
      </c>
      <c r="E321" s="302">
        <f t="shared" si="140"/>
        <v>0.42610236294761472</v>
      </c>
      <c r="F321" s="303"/>
      <c r="G321" s="302">
        <v>0.14296658623148259</v>
      </c>
      <c r="H321" s="302">
        <v>0.18386667408752794</v>
      </c>
      <c r="I321" s="302">
        <v>1.9124277138769723E-2</v>
      </c>
      <c r="J321" s="302">
        <f t="shared" si="143"/>
        <v>0.34595753745778024</v>
      </c>
      <c r="K321" s="303"/>
      <c r="L321" s="302">
        <v>0.13978741678211984</v>
      </c>
      <c r="M321" s="302">
        <v>0.24693538555076749</v>
      </c>
      <c r="N321" s="302">
        <v>2.0430123223856463E-2</v>
      </c>
      <c r="O321" s="302">
        <f t="shared" si="142"/>
        <v>0.40715292555674382</v>
      </c>
    </row>
    <row r="322" spans="1:15" s="236" customFormat="1" x14ac:dyDescent="0.2">
      <c r="A322" s="237" t="str">
        <f>name!E$11</f>
        <v>Process, plant and machine operatives</v>
      </c>
      <c r="B322" s="302">
        <v>0.11889046079241414</v>
      </c>
      <c r="C322" s="302">
        <v>6.9004024521640533E-2</v>
      </c>
      <c r="D322" s="302">
        <v>1.7664914692895096E-2</v>
      </c>
      <c r="E322" s="302">
        <f t="shared" si="140"/>
        <v>0.20555940000694978</v>
      </c>
      <c r="F322" s="303"/>
      <c r="G322" s="302">
        <v>7.3244092087540708E-2</v>
      </c>
      <c r="H322" s="302">
        <v>4.4570986371762163E-2</v>
      </c>
      <c r="I322" s="302">
        <v>1.6722798053816362E-2</v>
      </c>
      <c r="J322" s="302">
        <f t="shared" si="143"/>
        <v>0.13453787651311921</v>
      </c>
      <c r="K322" s="303"/>
      <c r="L322" s="302">
        <v>6.589409669340146E-2</v>
      </c>
      <c r="M322" s="302">
        <v>7.0443861620081608E-2</v>
      </c>
      <c r="N322" s="302">
        <v>3.6925482885436268E-2</v>
      </c>
      <c r="O322" s="302">
        <f t="shared" si="142"/>
        <v>0.17326344119891932</v>
      </c>
    </row>
    <row r="323" spans="1:15" s="236" customFormat="1" x14ac:dyDescent="0.2">
      <c r="A323" s="237" t="str">
        <f>name!E$12</f>
        <v>Elementary occupations</v>
      </c>
      <c r="B323" s="302">
        <v>0.28018366898765806</v>
      </c>
      <c r="C323" s="302">
        <v>0.39959897152474233</v>
      </c>
      <c r="D323" s="302">
        <v>0.18489345027993401</v>
      </c>
      <c r="E323" s="302">
        <f t="shared" si="140"/>
        <v>0.86467609079233432</v>
      </c>
      <c r="F323" s="303"/>
      <c r="G323" s="302">
        <v>0.18290908181837648</v>
      </c>
      <c r="H323" s="302">
        <v>0.25749036795439079</v>
      </c>
      <c r="I323" s="302">
        <v>0.14289483031989297</v>
      </c>
      <c r="J323" s="302">
        <f t="shared" si="143"/>
        <v>0.58329428009266016</v>
      </c>
      <c r="K323" s="303"/>
      <c r="L323" s="302">
        <v>0.13925404239238195</v>
      </c>
      <c r="M323" s="302">
        <v>0.27345242424463012</v>
      </c>
      <c r="N323" s="302">
        <v>0.25553238258007105</v>
      </c>
      <c r="O323" s="302">
        <f t="shared" si="142"/>
        <v>0.6682388492170831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10.899733581399644</v>
      </c>
      <c r="C325" s="311">
        <f t="shared" ref="C325:E325" si="144">SUM(C315:C323)</f>
        <v>4.8699486583267593</v>
      </c>
      <c r="D325" s="311">
        <f t="shared" si="144"/>
        <v>0.98231776027359829</v>
      </c>
      <c r="E325" s="311">
        <f t="shared" si="144"/>
        <v>16.752000000000006</v>
      </c>
      <c r="F325" s="311"/>
      <c r="G325" s="311">
        <f t="shared" ref="G325:J325" si="145">SUM(G315:G323)</f>
        <v>9.5779491943484807</v>
      </c>
      <c r="H325" s="311">
        <f t="shared" si="145"/>
        <v>4.2156276963471679</v>
      </c>
      <c r="I325" s="311">
        <f t="shared" si="145"/>
        <v>0.75042310930432854</v>
      </c>
      <c r="J325" s="311">
        <f t="shared" si="145"/>
        <v>14.543999999999979</v>
      </c>
      <c r="K325" s="311"/>
      <c r="L325" s="311">
        <f t="shared" ref="L325:O325" si="146">SUM(L315:L323)</f>
        <v>9.6193078439109154</v>
      </c>
      <c r="M325" s="311">
        <f t="shared" si="146"/>
        <v>4.5134119489436726</v>
      </c>
      <c r="N325" s="311">
        <f t="shared" si="146"/>
        <v>0.78728020714542479</v>
      </c>
      <c r="O325" s="311">
        <f t="shared" si="146"/>
        <v>14.920000000000011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0.8376532203325483</v>
      </c>
      <c r="C332" s="302">
        <v>0.33432668092990425</v>
      </c>
      <c r="D332" s="302">
        <v>0.48090025386278112</v>
      </c>
      <c r="E332" s="302">
        <f>SUM(B332:D332)</f>
        <v>1.6528801551252337</v>
      </c>
      <c r="F332" s="303"/>
      <c r="G332" s="302">
        <v>0.78691684610002977</v>
      </c>
      <c r="H332" s="302">
        <v>0.47610611610286613</v>
      </c>
      <c r="I332" s="302">
        <v>0.53025533888238807</v>
      </c>
      <c r="J332" s="302">
        <f>SUM(G332:I332)</f>
        <v>1.793278301085284</v>
      </c>
      <c r="K332" s="303"/>
      <c r="L332" s="302">
        <v>0.81045537146456248</v>
      </c>
      <c r="M332" s="302">
        <v>0.55044892887526753</v>
      </c>
      <c r="N332" s="302">
        <v>0.57266481210901266</v>
      </c>
      <c r="O332" s="302">
        <f>SUM(L332:N332)</f>
        <v>1.9335691124488426</v>
      </c>
    </row>
    <row r="333" spans="1:15" s="236" customFormat="1" x14ac:dyDescent="0.2">
      <c r="A333" s="237" t="str">
        <f>name!E$5</f>
        <v>Professional occupations</v>
      </c>
      <c r="B333" s="302">
        <v>13.241053070063712</v>
      </c>
      <c r="C333" s="302">
        <v>7.662654570247426</v>
      </c>
      <c r="D333" s="302">
        <v>2.5449067815975339</v>
      </c>
      <c r="E333" s="302">
        <f t="shared" ref="E333:E340" si="147">SUM(B333:D333)</f>
        <v>23.448614421908673</v>
      </c>
      <c r="F333" s="303"/>
      <c r="G333" s="302">
        <v>13.221395361829384</v>
      </c>
      <c r="H333" s="302">
        <v>9.1970922896866352</v>
      </c>
      <c r="I333" s="302">
        <v>3.1603801626103158</v>
      </c>
      <c r="J333" s="302">
        <f t="shared" ref="J333:J335" si="148">SUM(G333:I333)</f>
        <v>25.578867814126333</v>
      </c>
      <c r="K333" s="303"/>
      <c r="L333" s="302">
        <v>14.257237915556956</v>
      </c>
      <c r="M333" s="302">
        <v>10.797970743038716</v>
      </c>
      <c r="N333" s="302">
        <v>3.256854258721563</v>
      </c>
      <c r="O333" s="302">
        <f t="shared" ref="O333:O340" si="149">SUM(L333:N333)</f>
        <v>28.312062917317238</v>
      </c>
    </row>
    <row r="334" spans="1:15" s="236" customFormat="1" x14ac:dyDescent="0.2">
      <c r="A334" s="237" t="str">
        <f>name!E$6</f>
        <v>Associate professional occupations</v>
      </c>
      <c r="B334" s="302">
        <v>1.5466380258919692</v>
      </c>
      <c r="C334" s="302">
        <v>1.514721813465232</v>
      </c>
      <c r="D334" s="302">
        <v>1.2572822949590541</v>
      </c>
      <c r="E334" s="302">
        <f t="shared" si="147"/>
        <v>4.3186421343162547</v>
      </c>
      <c r="F334" s="303"/>
      <c r="G334" s="302">
        <v>1.531331010163582</v>
      </c>
      <c r="H334" s="302">
        <v>1.7787762443187316</v>
      </c>
      <c r="I334" s="302">
        <v>1.1036463679123285</v>
      </c>
      <c r="J334" s="302">
        <f t="shared" si="148"/>
        <v>4.4137536223946423</v>
      </c>
      <c r="K334" s="303"/>
      <c r="L334" s="302">
        <v>1.438823990719065</v>
      </c>
      <c r="M334" s="302">
        <v>1.7236006857663728</v>
      </c>
      <c r="N334" s="302">
        <v>1.1314877628865923</v>
      </c>
      <c r="O334" s="302">
        <f t="shared" si="149"/>
        <v>4.29391243937203</v>
      </c>
    </row>
    <row r="335" spans="1:15" s="236" customFormat="1" x14ac:dyDescent="0.2">
      <c r="A335" s="237" t="str">
        <f>name!E$7</f>
        <v>Administrative and secretarial occupations</v>
      </c>
      <c r="B335" s="302">
        <v>1.197432635356529</v>
      </c>
      <c r="C335" s="302">
        <v>2.080059594263485</v>
      </c>
      <c r="D335" s="302">
        <v>0.18762175224749494</v>
      </c>
      <c r="E335" s="302">
        <f t="shared" si="147"/>
        <v>3.4651139818675092</v>
      </c>
      <c r="F335" s="303"/>
      <c r="G335" s="302">
        <v>0.94786815977206085</v>
      </c>
      <c r="H335" s="302">
        <v>1.923834645770147</v>
      </c>
      <c r="I335" s="302">
        <v>0.14790167097667997</v>
      </c>
      <c r="J335" s="302">
        <f t="shared" si="148"/>
        <v>3.0196044765188881</v>
      </c>
      <c r="K335" s="303"/>
      <c r="L335" s="302">
        <v>0.56677025730727792</v>
      </c>
      <c r="M335" s="302">
        <v>0.95918136104388119</v>
      </c>
      <c r="N335" s="302">
        <v>0.12103419378594071</v>
      </c>
      <c r="O335" s="302">
        <f t="shared" si="149"/>
        <v>1.6469858121370999</v>
      </c>
    </row>
    <row r="336" spans="1:15" s="236" customFormat="1" x14ac:dyDescent="0.2">
      <c r="A336" s="237" t="str">
        <f>name!E$8</f>
        <v>Skilled trades occupations</v>
      </c>
      <c r="B336" s="302">
        <v>0.4392925842702457</v>
      </c>
      <c r="C336" s="302">
        <v>0.26952628603276146</v>
      </c>
      <c r="D336" s="302">
        <v>0.12067277057833274</v>
      </c>
      <c r="E336" s="302">
        <f t="shared" si="147"/>
        <v>0.82949164088133986</v>
      </c>
      <c r="F336" s="303"/>
      <c r="G336" s="302">
        <v>0.29781898387158712</v>
      </c>
      <c r="H336" s="302">
        <v>0.19852197265758575</v>
      </c>
      <c r="I336" s="302">
        <v>0.10696869391019347</v>
      </c>
      <c r="J336" s="302">
        <f>SUM(G336:I336)</f>
        <v>0.60330965043936635</v>
      </c>
      <c r="K336" s="303"/>
      <c r="L336" s="302">
        <v>0.21124763389248494</v>
      </c>
      <c r="M336" s="302">
        <v>0.11704037928699688</v>
      </c>
      <c r="N336" s="302">
        <v>0.11034618274226608</v>
      </c>
      <c r="O336" s="302">
        <f t="shared" si="149"/>
        <v>0.4386341959217479</v>
      </c>
    </row>
    <row r="337" spans="1:15" s="236" customFormat="1" x14ac:dyDescent="0.2">
      <c r="A337" s="237" t="str">
        <f>name!E$9</f>
        <v>Caring, leisure and other service occupations</v>
      </c>
      <c r="B337" s="302">
        <v>4.5602157517847983</v>
      </c>
      <c r="C337" s="302">
        <v>5.5138847230457317</v>
      </c>
      <c r="D337" s="302">
        <v>0.42793502168288777</v>
      </c>
      <c r="E337" s="302">
        <f t="shared" si="147"/>
        <v>10.502035496513418</v>
      </c>
      <c r="F337" s="303"/>
      <c r="G337" s="302">
        <v>3.7681844514425737</v>
      </c>
      <c r="H337" s="302">
        <v>5.4694052789868657</v>
      </c>
      <c r="I337" s="302">
        <v>0.38725796502488857</v>
      </c>
      <c r="J337" s="302">
        <f t="shared" ref="J337:J340" si="150">SUM(G337:I337)</f>
        <v>9.6248476954543278</v>
      </c>
      <c r="K337" s="303"/>
      <c r="L337" s="302">
        <v>4.4531650667978537</v>
      </c>
      <c r="M337" s="302">
        <v>5.4375373418300468</v>
      </c>
      <c r="N337" s="302">
        <v>0.45781766163689902</v>
      </c>
      <c r="O337" s="302">
        <f t="shared" si="149"/>
        <v>10.348520070264799</v>
      </c>
    </row>
    <row r="338" spans="1:15" s="236" customFormat="1" x14ac:dyDescent="0.2">
      <c r="A338" s="237" t="str">
        <f>name!E$10</f>
        <v>Sales and customer service occupations</v>
      </c>
      <c r="B338" s="302">
        <v>0.10828328016357965</v>
      </c>
      <c r="C338" s="302">
        <v>0.17025323912351295</v>
      </c>
      <c r="D338" s="302">
        <v>8.4090739820151139E-2</v>
      </c>
      <c r="E338" s="302">
        <f t="shared" si="147"/>
        <v>0.36262725910724375</v>
      </c>
      <c r="F338" s="303"/>
      <c r="G338" s="302">
        <v>8.7311175950968933E-2</v>
      </c>
      <c r="H338" s="302">
        <v>0.16179101345099481</v>
      </c>
      <c r="I338" s="302">
        <v>5.842701700013532E-2</v>
      </c>
      <c r="J338" s="302">
        <f t="shared" si="150"/>
        <v>0.30752920640209908</v>
      </c>
      <c r="K338" s="303"/>
      <c r="L338" s="302">
        <v>9.1627860715373891E-2</v>
      </c>
      <c r="M338" s="302">
        <v>0.14748370311783424</v>
      </c>
      <c r="N338" s="302">
        <v>6.5296728184916025E-2</v>
      </c>
      <c r="O338" s="302">
        <f t="shared" si="149"/>
        <v>0.30440829201812414</v>
      </c>
    </row>
    <row r="339" spans="1:15" s="236" customFormat="1" x14ac:dyDescent="0.2">
      <c r="A339" s="237" t="str">
        <f>name!E$11</f>
        <v>Process, plant and machine operatives</v>
      </c>
      <c r="B339" s="302">
        <v>6.7919338942788135E-2</v>
      </c>
      <c r="C339" s="302">
        <v>0.12493005241383295</v>
      </c>
      <c r="D339" s="302">
        <v>0.81529233652100885</v>
      </c>
      <c r="E339" s="302">
        <f t="shared" si="147"/>
        <v>1.0081417278776299</v>
      </c>
      <c r="F339" s="303"/>
      <c r="G339" s="302">
        <v>4.4406579920327691E-2</v>
      </c>
      <c r="H339" s="302">
        <v>0.10910579480327265</v>
      </c>
      <c r="I339" s="302">
        <v>1.0550511605445163</v>
      </c>
      <c r="J339" s="302">
        <f t="shared" si="150"/>
        <v>1.2085635352681168</v>
      </c>
      <c r="K339" s="303"/>
      <c r="L339" s="302">
        <v>3.7183450669289103E-2</v>
      </c>
      <c r="M339" s="302">
        <v>0.13368712992481882</v>
      </c>
      <c r="N339" s="302">
        <v>1.1614958470400361</v>
      </c>
      <c r="O339" s="302">
        <f t="shared" si="149"/>
        <v>1.332366427634144</v>
      </c>
    </row>
    <row r="340" spans="1:15" s="236" customFormat="1" x14ac:dyDescent="0.2">
      <c r="A340" s="237" t="str">
        <f>name!E$12</f>
        <v>Elementary occupations</v>
      </c>
      <c r="B340" s="302">
        <v>0.25767462809255559</v>
      </c>
      <c r="C340" s="302">
        <v>2.9744500576217545</v>
      </c>
      <c r="D340" s="302">
        <v>0.1023284966883511</v>
      </c>
      <c r="E340" s="302">
        <f t="shared" si="147"/>
        <v>3.3344531824026613</v>
      </c>
      <c r="F340" s="303"/>
      <c r="G340" s="302">
        <v>0.17506602233643498</v>
      </c>
      <c r="H340" s="302">
        <v>2.3193384674632425</v>
      </c>
      <c r="I340" s="302">
        <v>5.4841208511271118E-2</v>
      </c>
      <c r="J340" s="302">
        <f t="shared" si="150"/>
        <v>2.5492456983109486</v>
      </c>
      <c r="K340" s="303"/>
      <c r="L340" s="302">
        <v>0.12316267870486075</v>
      </c>
      <c r="M340" s="302">
        <v>1.3201857489868118</v>
      </c>
      <c r="N340" s="302">
        <v>8.6192305194279686E-2</v>
      </c>
      <c r="O340" s="302">
        <f t="shared" si="149"/>
        <v>1.5295407328859523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22.256162534898724</v>
      </c>
      <c r="C342" s="311">
        <f t="shared" ref="C342:E342" si="151">SUM(C332:C340)</f>
        <v>20.644807017143645</v>
      </c>
      <c r="D342" s="311">
        <f t="shared" si="151"/>
        <v>6.0210304479575951</v>
      </c>
      <c r="E342" s="311">
        <f t="shared" si="151"/>
        <v>48.921999999999962</v>
      </c>
      <c r="F342" s="311"/>
      <c r="G342" s="311">
        <f t="shared" ref="G342:J342" si="152">SUM(G332:G340)</f>
        <v>20.86029859138695</v>
      </c>
      <c r="H342" s="311">
        <f t="shared" si="152"/>
        <v>21.633971823240344</v>
      </c>
      <c r="I342" s="311">
        <f t="shared" si="152"/>
        <v>6.6047295853727164</v>
      </c>
      <c r="J342" s="311">
        <f t="shared" si="152"/>
        <v>49.099000000000004</v>
      </c>
      <c r="K342" s="311"/>
      <c r="L342" s="311">
        <f t="shared" ref="L342:O342" si="153">SUM(L332:L340)</f>
        <v>21.989674225827727</v>
      </c>
      <c r="M342" s="311">
        <f t="shared" si="153"/>
        <v>21.187136021870749</v>
      </c>
      <c r="N342" s="311">
        <f t="shared" si="153"/>
        <v>6.9631897523015063</v>
      </c>
      <c r="O342" s="311">
        <f t="shared" si="153"/>
        <v>50.139999999999986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1.5479212707931762</v>
      </c>
      <c r="C349" s="302">
        <v>0.47109987847980189</v>
      </c>
      <c r="D349" s="302">
        <v>0.19984072597915792</v>
      </c>
      <c r="E349" s="302">
        <f>SUM(B349:D349)</f>
        <v>2.2188618752521361</v>
      </c>
      <c r="F349" s="303"/>
      <c r="G349" s="302">
        <v>1.7274755999549847</v>
      </c>
      <c r="H349" s="302">
        <v>0.70745717793063523</v>
      </c>
      <c r="I349" s="302">
        <v>0.28977275603199676</v>
      </c>
      <c r="J349" s="302">
        <f>SUM(G349:I349)</f>
        <v>2.7247055339176165</v>
      </c>
      <c r="K349" s="303"/>
      <c r="L349" s="302">
        <v>1.990992222918917</v>
      </c>
      <c r="M349" s="302">
        <v>0.77573392289539178</v>
      </c>
      <c r="N349" s="302">
        <v>0.31305300615831089</v>
      </c>
      <c r="O349" s="302">
        <f>SUM(L349:N349)</f>
        <v>3.0797791519726196</v>
      </c>
    </row>
    <row r="350" spans="1:15" s="236" customFormat="1" x14ac:dyDescent="0.2">
      <c r="A350" s="237" t="str">
        <f>name!E$5</f>
        <v>Professional occupations</v>
      </c>
      <c r="B350" s="302">
        <v>7.7045113532989813</v>
      </c>
      <c r="C350" s="302">
        <v>3.8353969770537346</v>
      </c>
      <c r="D350" s="302">
        <v>1.2694550621912304</v>
      </c>
      <c r="E350" s="302">
        <f t="shared" ref="E350:E357" si="154">SUM(B350:D350)</f>
        <v>12.809363392543947</v>
      </c>
      <c r="F350" s="303"/>
      <c r="G350" s="302">
        <v>9.1326895602061775</v>
      </c>
      <c r="H350" s="302">
        <v>5.0143053097495915</v>
      </c>
      <c r="I350" s="302">
        <v>1.6159772192980639</v>
      </c>
      <c r="J350" s="302">
        <f t="shared" ref="J350:J352" si="155">SUM(G350:I350)</f>
        <v>15.762972089253832</v>
      </c>
      <c r="K350" s="303"/>
      <c r="L350" s="302">
        <v>10.73293083599302</v>
      </c>
      <c r="M350" s="302">
        <v>5.4525655355606037</v>
      </c>
      <c r="N350" s="302">
        <v>1.8407694139243138</v>
      </c>
      <c r="O350" s="302">
        <f t="shared" ref="O350:O357" si="156">SUM(L350:N350)</f>
        <v>18.026265785477939</v>
      </c>
    </row>
    <row r="351" spans="1:15" s="236" customFormat="1" x14ac:dyDescent="0.2">
      <c r="A351" s="237" t="str">
        <f>name!E$6</f>
        <v>Associate professional occupations</v>
      </c>
      <c r="B351" s="302">
        <v>3.2579932773788398</v>
      </c>
      <c r="C351" s="302">
        <v>2.2346416391596158</v>
      </c>
      <c r="D351" s="302">
        <v>0.72666091578774972</v>
      </c>
      <c r="E351" s="302">
        <f t="shared" si="154"/>
        <v>6.2192958323262051</v>
      </c>
      <c r="F351" s="303"/>
      <c r="G351" s="302">
        <v>3.7686860233488804</v>
      </c>
      <c r="H351" s="302">
        <v>2.8572187140121068</v>
      </c>
      <c r="I351" s="302">
        <v>0.65174360782280594</v>
      </c>
      <c r="J351" s="302">
        <f t="shared" si="155"/>
        <v>7.2776483451837928</v>
      </c>
      <c r="K351" s="303"/>
      <c r="L351" s="302">
        <v>3.9798433953397443</v>
      </c>
      <c r="M351" s="302">
        <v>2.8424332976467293</v>
      </c>
      <c r="N351" s="302">
        <v>0.82698769504027247</v>
      </c>
      <c r="O351" s="302">
        <f t="shared" si="156"/>
        <v>7.6492643880267464</v>
      </c>
    </row>
    <row r="352" spans="1:15" s="236" customFormat="1" x14ac:dyDescent="0.2">
      <c r="A352" s="237" t="str">
        <f>name!E$7</f>
        <v>Administrative and secretarial occupations</v>
      </c>
      <c r="B352" s="302">
        <v>2.3801444442774682</v>
      </c>
      <c r="C352" s="302">
        <v>3.0414399363290388</v>
      </c>
      <c r="D352" s="302">
        <v>0.19477141010092533</v>
      </c>
      <c r="E352" s="302">
        <f t="shared" si="154"/>
        <v>5.6163557907074324</v>
      </c>
      <c r="F352" s="303"/>
      <c r="G352" s="302">
        <v>2.3002034895273522</v>
      </c>
      <c r="H352" s="302">
        <v>3.0109426383825957</v>
      </c>
      <c r="I352" s="302">
        <v>0.13173747154006371</v>
      </c>
      <c r="J352" s="302">
        <f t="shared" si="155"/>
        <v>5.4428835994500124</v>
      </c>
      <c r="K352" s="303"/>
      <c r="L352" s="302">
        <v>1.837842493319831</v>
      </c>
      <c r="M352" s="302">
        <v>1.6109518485759917</v>
      </c>
      <c r="N352" s="302">
        <v>7.8147515602290607E-2</v>
      </c>
      <c r="O352" s="302">
        <f t="shared" si="156"/>
        <v>3.5269418574981133</v>
      </c>
    </row>
    <row r="353" spans="1:15" s="236" customFormat="1" x14ac:dyDescent="0.2">
      <c r="A353" s="237" t="str">
        <f>name!E$8</f>
        <v>Skilled trades occupations</v>
      </c>
      <c r="B353" s="302">
        <v>0.29756107592722936</v>
      </c>
      <c r="C353" s="302">
        <v>0.26680111510892279</v>
      </c>
      <c r="D353" s="302">
        <v>5.7954259583810827E-2</v>
      </c>
      <c r="E353" s="302">
        <f t="shared" si="154"/>
        <v>0.62231645061996299</v>
      </c>
      <c r="F353" s="303"/>
      <c r="G353" s="302">
        <v>0.21974610429206548</v>
      </c>
      <c r="H353" s="302">
        <v>0.2071641365773686</v>
      </c>
      <c r="I353" s="302">
        <v>8.8178099805166665E-2</v>
      </c>
      <c r="J353" s="302">
        <f>SUM(G353:I353)</f>
        <v>0.51508834067460074</v>
      </c>
      <c r="K353" s="303"/>
      <c r="L353" s="302">
        <v>0.15569731133016301</v>
      </c>
      <c r="M353" s="302">
        <v>0.15721946846501703</v>
      </c>
      <c r="N353" s="302">
        <v>7.9798190575503525E-2</v>
      </c>
      <c r="O353" s="302">
        <f t="shared" si="156"/>
        <v>0.39271497037068359</v>
      </c>
    </row>
    <row r="354" spans="1:15" s="236" customFormat="1" x14ac:dyDescent="0.2">
      <c r="A354" s="237" t="str">
        <f>name!E$9</f>
        <v>Caring, leisure and other service occupations</v>
      </c>
      <c r="B354" s="302">
        <v>8.4047079739301278</v>
      </c>
      <c r="C354" s="302">
        <v>7.2733948525697221</v>
      </c>
      <c r="D354" s="302">
        <v>1.8232844775949453</v>
      </c>
      <c r="E354" s="302">
        <f t="shared" si="154"/>
        <v>17.501387304094795</v>
      </c>
      <c r="F354" s="303"/>
      <c r="G354" s="302">
        <v>8.506008273147657</v>
      </c>
      <c r="H354" s="302">
        <v>7.8096210847354577</v>
      </c>
      <c r="I354" s="302">
        <v>1.8356278133353234</v>
      </c>
      <c r="J354" s="302">
        <f t="shared" ref="J354:J357" si="157">SUM(G354:I354)</f>
        <v>18.15125717121844</v>
      </c>
      <c r="K354" s="303"/>
      <c r="L354" s="302">
        <v>10.151320294244449</v>
      </c>
      <c r="M354" s="302">
        <v>8.373384376390435</v>
      </c>
      <c r="N354" s="302">
        <v>2.1239709591736453</v>
      </c>
      <c r="O354" s="302">
        <f t="shared" si="156"/>
        <v>20.64867562980853</v>
      </c>
    </row>
    <row r="355" spans="1:15" s="236" customFormat="1" x14ac:dyDescent="0.2">
      <c r="A355" s="237" t="str">
        <f>name!E$10</f>
        <v>Sales and customer service occupations</v>
      </c>
      <c r="B355" s="302">
        <v>0.31031055253820183</v>
      </c>
      <c r="C355" s="302">
        <v>0.35036490993445618</v>
      </c>
      <c r="D355" s="302">
        <v>4.9014075895781557E-2</v>
      </c>
      <c r="E355" s="302">
        <f t="shared" si="154"/>
        <v>0.70968953836843962</v>
      </c>
      <c r="F355" s="303"/>
      <c r="G355" s="302">
        <v>0.30111431258573967</v>
      </c>
      <c r="H355" s="302">
        <v>0.34592803426482333</v>
      </c>
      <c r="I355" s="302">
        <v>3.381632167702471E-2</v>
      </c>
      <c r="J355" s="302">
        <f t="shared" si="157"/>
        <v>0.68085866852758781</v>
      </c>
      <c r="K355" s="303"/>
      <c r="L355" s="302">
        <v>0.32676188980346921</v>
      </c>
      <c r="M355" s="302">
        <v>0.35206432149774808</v>
      </c>
      <c r="N355" s="302">
        <v>4.8528419939934779E-2</v>
      </c>
      <c r="O355" s="302">
        <f t="shared" si="156"/>
        <v>0.72735463124115207</v>
      </c>
    </row>
    <row r="356" spans="1:15" s="236" customFormat="1" x14ac:dyDescent="0.2">
      <c r="A356" s="237" t="str">
        <f>name!E$11</f>
        <v>Process, plant and machine operatives</v>
      </c>
      <c r="B356" s="302">
        <v>8.0679561092394811E-2</v>
      </c>
      <c r="C356" s="302">
        <v>0.22916021668482828</v>
      </c>
      <c r="D356" s="302">
        <v>1.2195530282850255E-2</v>
      </c>
      <c r="E356" s="302">
        <f t="shared" si="154"/>
        <v>0.32203530806007336</v>
      </c>
      <c r="F356" s="303"/>
      <c r="G356" s="302">
        <v>6.0256930004338828E-2</v>
      </c>
      <c r="H356" s="302">
        <v>0.19452949817200271</v>
      </c>
      <c r="I356" s="302">
        <v>2.034781305665765E-2</v>
      </c>
      <c r="J356" s="302">
        <f t="shared" si="157"/>
        <v>0.27513424123299923</v>
      </c>
      <c r="K356" s="303"/>
      <c r="L356" s="302">
        <v>4.2410253470707433E-2</v>
      </c>
      <c r="M356" s="302">
        <v>0.17353125552198356</v>
      </c>
      <c r="N356" s="302">
        <v>1.6057982253589606E-2</v>
      </c>
      <c r="O356" s="302">
        <f t="shared" si="156"/>
        <v>0.23199949124628061</v>
      </c>
    </row>
    <row r="357" spans="1:15" s="236" customFormat="1" x14ac:dyDescent="0.2">
      <c r="A357" s="237" t="str">
        <f>name!E$12</f>
        <v>Elementary occupations</v>
      </c>
      <c r="B357" s="302">
        <v>0.37244168153558066</v>
      </c>
      <c r="C357" s="302">
        <v>1.1978404531249185</v>
      </c>
      <c r="D357" s="302">
        <v>2.441237336652962E-2</v>
      </c>
      <c r="E357" s="302">
        <f t="shared" si="154"/>
        <v>1.5946945080270287</v>
      </c>
      <c r="F357" s="303"/>
      <c r="G357" s="302">
        <v>0.31222766353472642</v>
      </c>
      <c r="H357" s="302">
        <v>0.93620494678787802</v>
      </c>
      <c r="I357" s="302">
        <v>1.7019400218569652E-2</v>
      </c>
      <c r="J357" s="302">
        <f t="shared" si="157"/>
        <v>1.2654520105411742</v>
      </c>
      <c r="K357" s="303"/>
      <c r="L357" s="302">
        <v>0.12504400940323654</v>
      </c>
      <c r="M357" s="302">
        <v>0.60699889970630994</v>
      </c>
      <c r="N357" s="302">
        <v>7.961185248405488E-3</v>
      </c>
      <c r="O357" s="302">
        <f t="shared" si="156"/>
        <v>0.740004094357952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24.356271190771999</v>
      </c>
      <c r="C359" s="311">
        <f t="shared" ref="C359:E359" si="158">SUM(C349:C357)</f>
        <v>18.90013997844504</v>
      </c>
      <c r="D359" s="311">
        <f t="shared" si="158"/>
        <v>4.3575888307829818</v>
      </c>
      <c r="E359" s="311">
        <f t="shared" si="158"/>
        <v>47.614000000000019</v>
      </c>
      <c r="F359" s="311"/>
      <c r="G359" s="311">
        <f t="shared" ref="G359:J359" si="159">SUM(G349:G357)</f>
        <v>26.328407956601925</v>
      </c>
      <c r="H359" s="311">
        <f t="shared" si="159"/>
        <v>21.083371540612458</v>
      </c>
      <c r="I359" s="311">
        <f t="shared" si="159"/>
        <v>4.6842205027856716</v>
      </c>
      <c r="J359" s="311">
        <f t="shared" si="159"/>
        <v>52.09600000000006</v>
      </c>
      <c r="K359" s="311"/>
      <c r="L359" s="311">
        <f t="shared" ref="L359:O359" si="160">SUM(L349:L357)</f>
        <v>29.342842705823532</v>
      </c>
      <c r="M359" s="311">
        <f t="shared" si="160"/>
        <v>20.344882926260212</v>
      </c>
      <c r="N359" s="311">
        <f t="shared" si="160"/>
        <v>5.3352743679162664</v>
      </c>
      <c r="O359" s="311">
        <f t="shared" si="160"/>
        <v>55.023000000000017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1.294731552088084</v>
      </c>
      <c r="C366" s="302">
        <v>0.63760612125920801</v>
      </c>
      <c r="D366" s="302">
        <v>0.27752095401596316</v>
      </c>
      <c r="E366" s="302">
        <f>SUM(B366:D366)</f>
        <v>2.2098586273632552</v>
      </c>
      <c r="F366" s="303"/>
      <c r="G366" s="302">
        <v>1.2357448256417745</v>
      </c>
      <c r="H366" s="302">
        <v>0.89012218522721565</v>
      </c>
      <c r="I366" s="302">
        <v>0.20324536349648953</v>
      </c>
      <c r="J366" s="302">
        <f>SUM(G366:I366)</f>
        <v>2.3291123743654798</v>
      </c>
      <c r="K366" s="303"/>
      <c r="L366" s="302">
        <v>1.7169137730307347</v>
      </c>
      <c r="M366" s="302">
        <v>1.6294305314467874</v>
      </c>
      <c r="N366" s="302">
        <v>0.21065224037722288</v>
      </c>
      <c r="O366" s="302">
        <f>SUM(L366:N366)</f>
        <v>3.5569965448547451</v>
      </c>
    </row>
    <row r="367" spans="1:15" s="236" customFormat="1" x14ac:dyDescent="0.2">
      <c r="A367" s="237" t="str">
        <f>name!E$5</f>
        <v>Professional occupations</v>
      </c>
      <c r="B367" s="302">
        <v>0.88217485363524406</v>
      </c>
      <c r="C367" s="302">
        <v>0.42482688946394115</v>
      </c>
      <c r="D367" s="302">
        <v>1.0555378700498035</v>
      </c>
      <c r="E367" s="302">
        <f t="shared" ref="E367:E374" si="161">SUM(B367:D367)</f>
        <v>2.3625396131489884</v>
      </c>
      <c r="F367" s="303"/>
      <c r="G367" s="302">
        <v>0.97410972190318412</v>
      </c>
      <c r="H367" s="302">
        <v>0.62267167051593986</v>
      </c>
      <c r="I367" s="302">
        <v>0.84067401168400813</v>
      </c>
      <c r="J367" s="302">
        <f t="shared" ref="J367:J369" si="162">SUM(G367:I367)</f>
        <v>2.4374554041031322</v>
      </c>
      <c r="K367" s="303"/>
      <c r="L367" s="302">
        <v>1.1868601255788926</v>
      </c>
      <c r="M367" s="302">
        <v>0.97071656599142819</v>
      </c>
      <c r="N367" s="302">
        <v>0.93015025846805954</v>
      </c>
      <c r="O367" s="302">
        <f t="shared" ref="O367:O374" si="163">SUM(L367:N367)</f>
        <v>3.0877269500383804</v>
      </c>
    </row>
    <row r="368" spans="1:15" s="236" customFormat="1" x14ac:dyDescent="0.2">
      <c r="A368" s="237" t="str">
        <f>name!E$6</f>
        <v>Associate professional occupations</v>
      </c>
      <c r="B368" s="302">
        <v>1.0530622628154431</v>
      </c>
      <c r="C368" s="302">
        <v>0.70247798623307556</v>
      </c>
      <c r="D368" s="302">
        <v>3.2829502772320773</v>
      </c>
      <c r="E368" s="302">
        <f t="shared" si="161"/>
        <v>5.0384905262805955</v>
      </c>
      <c r="F368" s="303"/>
      <c r="G368" s="302">
        <v>0.99953858547140018</v>
      </c>
      <c r="H368" s="302">
        <v>0.79619162124490783</v>
      </c>
      <c r="I368" s="302">
        <v>2.9109114219353893</v>
      </c>
      <c r="J368" s="302">
        <f t="shared" si="162"/>
        <v>4.7066416286516972</v>
      </c>
      <c r="K368" s="303"/>
      <c r="L368" s="302">
        <v>1.13020214632539</v>
      </c>
      <c r="M368" s="302">
        <v>0.83335836318769885</v>
      </c>
      <c r="N368" s="302">
        <v>3.6021403380680637</v>
      </c>
      <c r="O368" s="302">
        <f t="shared" si="163"/>
        <v>5.5657008475811525</v>
      </c>
    </row>
    <row r="369" spans="1:15" s="236" customFormat="1" x14ac:dyDescent="0.2">
      <c r="A369" s="237" t="str">
        <f>name!E$7</f>
        <v>Administrative and secretarial occupations</v>
      </c>
      <c r="B369" s="302">
        <v>0.34737511453725367</v>
      </c>
      <c r="C369" s="302">
        <v>0.91607237455153678</v>
      </c>
      <c r="D369" s="302">
        <v>8.7784327129856898E-2</v>
      </c>
      <c r="E369" s="302">
        <f t="shared" si="161"/>
        <v>1.3512318162186474</v>
      </c>
      <c r="F369" s="303"/>
      <c r="G369" s="302">
        <v>0.31602491381954723</v>
      </c>
      <c r="H369" s="302">
        <v>0.91479393013887333</v>
      </c>
      <c r="I369" s="302">
        <v>7.445295352665883E-2</v>
      </c>
      <c r="J369" s="302">
        <f t="shared" si="162"/>
        <v>1.3052717974850796</v>
      </c>
      <c r="K369" s="303"/>
      <c r="L369" s="302">
        <v>0.23217015051266546</v>
      </c>
      <c r="M369" s="302">
        <v>0.740070399072282</v>
      </c>
      <c r="N369" s="302">
        <v>5.338450302413731E-2</v>
      </c>
      <c r="O369" s="302">
        <f t="shared" si="163"/>
        <v>1.0256250526090847</v>
      </c>
    </row>
    <row r="370" spans="1:15" s="236" customFormat="1" x14ac:dyDescent="0.2">
      <c r="A370" s="237" t="str">
        <f>name!E$8</f>
        <v>Skilled trades occupations</v>
      </c>
      <c r="B370" s="302">
        <v>0.69473719258801092</v>
      </c>
      <c r="C370" s="302">
        <v>0.3223736136666886</v>
      </c>
      <c r="D370" s="302">
        <v>0.42681590931274038</v>
      </c>
      <c r="E370" s="302">
        <f t="shared" si="161"/>
        <v>1.44392671556744</v>
      </c>
      <c r="F370" s="303"/>
      <c r="G370" s="302">
        <v>0.53450060664430388</v>
      </c>
      <c r="H370" s="302">
        <v>0.28487748554069153</v>
      </c>
      <c r="I370" s="302">
        <v>0.36041743228856948</v>
      </c>
      <c r="J370" s="302">
        <f>SUM(G370:I370)</f>
        <v>1.1797955244735649</v>
      </c>
      <c r="K370" s="303"/>
      <c r="L370" s="302">
        <v>0.58714679535488901</v>
      </c>
      <c r="M370" s="302">
        <v>0.63651277913693483</v>
      </c>
      <c r="N370" s="302">
        <v>0.52790435407231595</v>
      </c>
      <c r="O370" s="302">
        <f t="shared" si="163"/>
        <v>1.7515639285641398</v>
      </c>
    </row>
    <row r="371" spans="1:15" s="236" customFormat="1" x14ac:dyDescent="0.2">
      <c r="A371" s="237" t="str">
        <f>name!E$9</f>
        <v>Caring, leisure and other service occupations</v>
      </c>
      <c r="B371" s="302">
        <v>0.46095442751868088</v>
      </c>
      <c r="C371" s="302">
        <v>0.81985580242094902</v>
      </c>
      <c r="D371" s="302">
        <v>0.17512219664882986</v>
      </c>
      <c r="E371" s="302">
        <f t="shared" si="161"/>
        <v>1.4559324265884597</v>
      </c>
      <c r="F371" s="303"/>
      <c r="G371" s="302">
        <v>0.38073029983206502</v>
      </c>
      <c r="H371" s="302">
        <v>0.70049019013503588</v>
      </c>
      <c r="I371" s="302">
        <v>0.17451045740702706</v>
      </c>
      <c r="J371" s="302">
        <f t="shared" ref="J371:J374" si="164">SUM(G371:I371)</f>
        <v>1.255730947374128</v>
      </c>
      <c r="K371" s="303"/>
      <c r="L371" s="302">
        <v>0.43049156948632605</v>
      </c>
      <c r="M371" s="302">
        <v>0.86254801592567409</v>
      </c>
      <c r="N371" s="302">
        <v>0.18704279995851766</v>
      </c>
      <c r="O371" s="302">
        <f t="shared" si="163"/>
        <v>1.4800823853705176</v>
      </c>
    </row>
    <row r="372" spans="1:15" s="236" customFormat="1" x14ac:dyDescent="0.2">
      <c r="A372" s="237" t="str">
        <f>name!E$10</f>
        <v>Sales and customer service occupations</v>
      </c>
      <c r="B372" s="302">
        <v>0.26855182066157057</v>
      </c>
      <c r="C372" s="302">
        <v>0.47303231611766927</v>
      </c>
      <c r="D372" s="302">
        <v>5.8465012098737078E-2</v>
      </c>
      <c r="E372" s="302">
        <f t="shared" si="161"/>
        <v>0.80004914887797696</v>
      </c>
      <c r="F372" s="303"/>
      <c r="G372" s="302">
        <v>0.23137033063360321</v>
      </c>
      <c r="H372" s="302">
        <v>0.44744626185144837</v>
      </c>
      <c r="I372" s="302">
        <v>3.3685764035158425E-2</v>
      </c>
      <c r="J372" s="302">
        <f t="shared" si="164"/>
        <v>0.71250235652020999</v>
      </c>
      <c r="K372" s="303"/>
      <c r="L372" s="302">
        <v>0.27031151821817923</v>
      </c>
      <c r="M372" s="302">
        <v>0.59046799139550554</v>
      </c>
      <c r="N372" s="302">
        <v>2.9040211601530128E-2</v>
      </c>
      <c r="O372" s="302">
        <f t="shared" si="163"/>
        <v>0.88981972121521491</v>
      </c>
    </row>
    <row r="373" spans="1:15" s="236" customFormat="1" x14ac:dyDescent="0.2">
      <c r="A373" s="237" t="str">
        <f>name!E$11</f>
        <v>Process, plant and machine operatives</v>
      </c>
      <c r="B373" s="302">
        <v>6.2006057641736334E-2</v>
      </c>
      <c r="C373" s="302">
        <v>6.3043724297280168E-2</v>
      </c>
      <c r="D373" s="302">
        <v>2.6404152544912081E-2</v>
      </c>
      <c r="E373" s="302">
        <f t="shared" si="161"/>
        <v>0.15145393448392858</v>
      </c>
      <c r="F373" s="303"/>
      <c r="G373" s="302">
        <v>4.2522501733097656E-2</v>
      </c>
      <c r="H373" s="302">
        <v>5.5538700977067111E-2</v>
      </c>
      <c r="I373" s="302">
        <v>2.6101775641352621E-2</v>
      </c>
      <c r="J373" s="302">
        <f t="shared" si="164"/>
        <v>0.12416297835151739</v>
      </c>
      <c r="K373" s="303"/>
      <c r="L373" s="302">
        <v>4.1176925117509519E-2</v>
      </c>
      <c r="M373" s="302">
        <v>7.8542234614387113E-2</v>
      </c>
      <c r="N373" s="302">
        <v>3.9077018228975774E-2</v>
      </c>
      <c r="O373" s="302">
        <f t="shared" si="163"/>
        <v>0.15879617796087242</v>
      </c>
    </row>
    <row r="374" spans="1:15" s="236" customFormat="1" x14ac:dyDescent="0.2">
      <c r="A374" s="237" t="str">
        <f>name!E$12</f>
        <v>Elementary occupations</v>
      </c>
      <c r="B374" s="302">
        <v>0.20210605628275169</v>
      </c>
      <c r="C374" s="302">
        <v>1.2940364194828462</v>
      </c>
      <c r="D374" s="302">
        <v>6.837471570514525E-2</v>
      </c>
      <c r="E374" s="302">
        <f t="shared" si="161"/>
        <v>1.5645171914707432</v>
      </c>
      <c r="F374" s="303"/>
      <c r="G374" s="302">
        <v>0.14252731060840151</v>
      </c>
      <c r="H374" s="302">
        <v>1.0032660520721219</v>
      </c>
      <c r="I374" s="302">
        <v>4.1533625994681744E-2</v>
      </c>
      <c r="J374" s="302">
        <f t="shared" si="164"/>
        <v>1.1873269886752051</v>
      </c>
      <c r="K374" s="303"/>
      <c r="L374" s="302">
        <v>0.14622047104071134</v>
      </c>
      <c r="M374" s="302">
        <v>0.839381308629087</v>
      </c>
      <c r="N374" s="302">
        <v>5.9086612136077778E-2</v>
      </c>
      <c r="O374" s="302">
        <f t="shared" si="163"/>
        <v>1.044688391805876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5.2656993377687753</v>
      </c>
      <c r="C376" s="311">
        <f t="shared" ref="C376:E376" si="165">SUM(C366:C374)</f>
        <v>5.6533252474931937</v>
      </c>
      <c r="D376" s="311">
        <f t="shared" si="165"/>
        <v>5.4589754147380649</v>
      </c>
      <c r="E376" s="311">
        <f t="shared" si="165"/>
        <v>16.378000000000032</v>
      </c>
      <c r="F376" s="311"/>
      <c r="G376" s="311">
        <f t="shared" ref="G376:J376" si="166">SUM(G366:G374)</f>
        <v>4.8570690962873773</v>
      </c>
      <c r="H376" s="311">
        <f t="shared" si="166"/>
        <v>5.715398097703301</v>
      </c>
      <c r="I376" s="311">
        <f t="shared" si="166"/>
        <v>4.6655328060093346</v>
      </c>
      <c r="J376" s="311">
        <f t="shared" si="166"/>
        <v>15.238000000000014</v>
      </c>
      <c r="K376" s="311"/>
      <c r="L376" s="311">
        <f t="shared" ref="L376:O376" si="167">SUM(L366:L374)</f>
        <v>5.7414934746652992</v>
      </c>
      <c r="M376" s="311">
        <f t="shared" si="167"/>
        <v>7.181028189399786</v>
      </c>
      <c r="N376" s="311">
        <f t="shared" si="167"/>
        <v>5.6384783359349004</v>
      </c>
      <c r="O376" s="311">
        <f t="shared" si="167"/>
        <v>18.560999999999986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1.3228367094946316</v>
      </c>
      <c r="C383" s="302">
        <v>0.40280817966694427</v>
      </c>
      <c r="D383" s="302">
        <v>0.61933995833097388</v>
      </c>
      <c r="E383" s="302">
        <f>SUM(B383:D383)</f>
        <v>2.3449848474925497</v>
      </c>
      <c r="F383" s="303"/>
      <c r="G383" s="302">
        <v>1.1665076511421657</v>
      </c>
      <c r="H383" s="302">
        <v>0.63595203457504723</v>
      </c>
      <c r="I383" s="302">
        <v>0.44214356161255758</v>
      </c>
      <c r="J383" s="302">
        <f>SUM(G383:I383)</f>
        <v>2.2446032473297706</v>
      </c>
      <c r="K383" s="303"/>
      <c r="L383" s="302">
        <v>1.357656677847755</v>
      </c>
      <c r="M383" s="302">
        <v>0.9063007767725727</v>
      </c>
      <c r="N383" s="302">
        <v>0.44022292018557507</v>
      </c>
      <c r="O383" s="302">
        <f>SUM(L383:N383)</f>
        <v>2.7041803748059028</v>
      </c>
    </row>
    <row r="384" spans="1:15" s="236" customFormat="1" x14ac:dyDescent="0.2">
      <c r="A384" s="237" t="str">
        <f>name!E$5</f>
        <v>Professional occupations</v>
      </c>
      <c r="B384" s="302">
        <v>1.7650903430277791</v>
      </c>
      <c r="C384" s="302">
        <v>0.44043022449332009</v>
      </c>
      <c r="D384" s="302">
        <v>1.4939569416668559</v>
      </c>
      <c r="E384" s="302">
        <f t="shared" ref="E384:E391" si="168">SUM(B384:D384)</f>
        <v>3.6994775091879553</v>
      </c>
      <c r="F384" s="303"/>
      <c r="G384" s="302">
        <v>1.5399550537118416</v>
      </c>
      <c r="H384" s="302">
        <v>0.63461760170642922</v>
      </c>
      <c r="I384" s="302">
        <v>1.156568873035102</v>
      </c>
      <c r="J384" s="302">
        <f t="shared" ref="J384:J386" si="169">SUM(G384:I384)</f>
        <v>3.3311415284533727</v>
      </c>
      <c r="K384" s="303"/>
      <c r="L384" s="302">
        <v>1.5966752148601484</v>
      </c>
      <c r="M384" s="302">
        <v>0.67095771967844098</v>
      </c>
      <c r="N384" s="302">
        <v>0.96160455151359425</v>
      </c>
      <c r="O384" s="302">
        <f t="shared" ref="O384:O391" si="170">SUM(L384:N384)</f>
        <v>3.2292374860521837</v>
      </c>
    </row>
    <row r="385" spans="1:15" s="236" customFormat="1" x14ac:dyDescent="0.2">
      <c r="A385" s="237" t="str">
        <f>name!E$6</f>
        <v>Associate professional occupations</v>
      </c>
      <c r="B385" s="302">
        <v>0.79275932223629231</v>
      </c>
      <c r="C385" s="302">
        <v>0.38734577581180746</v>
      </c>
      <c r="D385" s="302">
        <v>1.1474254587170349</v>
      </c>
      <c r="E385" s="302">
        <f t="shared" si="168"/>
        <v>2.3275305567651348</v>
      </c>
      <c r="F385" s="303"/>
      <c r="G385" s="302">
        <v>0.65965570545667285</v>
      </c>
      <c r="H385" s="302">
        <v>0.46675757557145497</v>
      </c>
      <c r="I385" s="302">
        <v>1.0156991361573451</v>
      </c>
      <c r="J385" s="302">
        <f t="shared" si="169"/>
        <v>2.1421124171854729</v>
      </c>
      <c r="K385" s="303"/>
      <c r="L385" s="302">
        <v>0.56865032408569138</v>
      </c>
      <c r="M385" s="302">
        <v>0.42277029503559382</v>
      </c>
      <c r="N385" s="302">
        <v>0.80204150289092302</v>
      </c>
      <c r="O385" s="302">
        <f t="shared" si="170"/>
        <v>1.7934621220122082</v>
      </c>
    </row>
    <row r="386" spans="1:15" s="236" customFormat="1" x14ac:dyDescent="0.2">
      <c r="A386" s="237" t="str">
        <f>name!E$7</f>
        <v>Administrative and secretarial occupations</v>
      </c>
      <c r="B386" s="302">
        <v>0.50248017499686393</v>
      </c>
      <c r="C386" s="302">
        <v>0.62348013371061139</v>
      </c>
      <c r="D386" s="302">
        <v>0.29965950865556634</v>
      </c>
      <c r="E386" s="302">
        <f t="shared" si="168"/>
        <v>1.4256198173630414</v>
      </c>
      <c r="F386" s="303"/>
      <c r="G386" s="302">
        <v>0.44552925338321009</v>
      </c>
      <c r="H386" s="302">
        <v>0.71183150119064909</v>
      </c>
      <c r="I386" s="302">
        <v>0.25099984544416093</v>
      </c>
      <c r="J386" s="302">
        <f t="shared" si="169"/>
        <v>1.40836060001802</v>
      </c>
      <c r="K386" s="303"/>
      <c r="L386" s="302">
        <v>0.29179911451727675</v>
      </c>
      <c r="M386" s="302">
        <v>0.51535691740375</v>
      </c>
      <c r="N386" s="302">
        <v>0.55448241918520536</v>
      </c>
      <c r="O386" s="302">
        <f t="shared" si="170"/>
        <v>1.3616384511062321</v>
      </c>
    </row>
    <row r="387" spans="1:15" s="236" customFormat="1" x14ac:dyDescent="0.2">
      <c r="A387" s="237" t="str">
        <f>name!E$8</f>
        <v>Skilled trades occupations</v>
      </c>
      <c r="B387" s="302">
        <v>0.41422395884641061</v>
      </c>
      <c r="C387" s="302">
        <v>0.16147712518758553</v>
      </c>
      <c r="D387" s="302">
        <v>0.38673857287801788</v>
      </c>
      <c r="E387" s="302">
        <f t="shared" si="168"/>
        <v>0.96243965691201394</v>
      </c>
      <c r="F387" s="303"/>
      <c r="G387" s="302">
        <v>0.26610389782436122</v>
      </c>
      <c r="H387" s="302">
        <v>0.14554028317774925</v>
      </c>
      <c r="I387" s="302">
        <v>0.24675767549379674</v>
      </c>
      <c r="J387" s="302">
        <f>SUM(G387:I387)</f>
        <v>0.65840185649590721</v>
      </c>
      <c r="K387" s="303"/>
      <c r="L387" s="302">
        <v>0.2991771624229807</v>
      </c>
      <c r="M387" s="302">
        <v>0.24599874525903601</v>
      </c>
      <c r="N387" s="302">
        <v>0.28640308021631278</v>
      </c>
      <c r="O387" s="302">
        <f t="shared" si="170"/>
        <v>0.83157898789832951</v>
      </c>
    </row>
    <row r="388" spans="1:15" s="236" customFormat="1" x14ac:dyDescent="0.2">
      <c r="A388" s="237" t="str">
        <f>name!E$9</f>
        <v>Caring, leisure and other service occupations</v>
      </c>
      <c r="B388" s="302">
        <v>1.7494524113946202</v>
      </c>
      <c r="C388" s="302">
        <v>1.5282786226795717</v>
      </c>
      <c r="D388" s="302">
        <v>2.3269604863086712</v>
      </c>
      <c r="E388" s="302">
        <f t="shared" si="168"/>
        <v>5.6046915203828629</v>
      </c>
      <c r="F388" s="303"/>
      <c r="G388" s="302">
        <v>1.4580572860817098</v>
      </c>
      <c r="H388" s="302">
        <v>1.3893986493987225</v>
      </c>
      <c r="I388" s="302">
        <v>2.1358546969033423</v>
      </c>
      <c r="J388" s="302">
        <f t="shared" ref="J388:J391" si="171">SUM(G388:I388)</f>
        <v>4.983310632383775</v>
      </c>
      <c r="K388" s="303"/>
      <c r="L388" s="302">
        <v>1.1918007823196979</v>
      </c>
      <c r="M388" s="302">
        <v>1.046777221442788</v>
      </c>
      <c r="N388" s="302">
        <v>2.0764415532603322</v>
      </c>
      <c r="O388" s="302">
        <f t="shared" si="170"/>
        <v>4.3150195570228185</v>
      </c>
    </row>
    <row r="389" spans="1:15" s="236" customFormat="1" x14ac:dyDescent="0.2">
      <c r="A389" s="237" t="str">
        <f>name!E$10</f>
        <v>Sales and customer service occupations</v>
      </c>
      <c r="B389" s="302">
        <v>0.31251652222592041</v>
      </c>
      <c r="C389" s="302">
        <v>0.31673384437837138</v>
      </c>
      <c r="D389" s="302">
        <v>0.24041895662185545</v>
      </c>
      <c r="E389" s="302">
        <f t="shared" si="168"/>
        <v>0.86966932322614721</v>
      </c>
      <c r="F389" s="303"/>
      <c r="G389" s="302">
        <v>0.22019277836113565</v>
      </c>
      <c r="H389" s="302">
        <v>0.33631746000869667</v>
      </c>
      <c r="I389" s="302">
        <v>0.13087085770261017</v>
      </c>
      <c r="J389" s="302">
        <f t="shared" si="171"/>
        <v>0.68738109607244258</v>
      </c>
      <c r="K389" s="303"/>
      <c r="L389" s="302">
        <v>0.20618424568522556</v>
      </c>
      <c r="M389" s="302">
        <v>0.35617744813614166</v>
      </c>
      <c r="N389" s="302">
        <v>9.5741547044480985E-2</v>
      </c>
      <c r="O389" s="302">
        <f t="shared" si="170"/>
        <v>0.65810324086584826</v>
      </c>
    </row>
    <row r="390" spans="1:15" s="236" customFormat="1" x14ac:dyDescent="0.2">
      <c r="A390" s="237" t="str">
        <f>name!E$11</f>
        <v>Process, plant and machine operatives</v>
      </c>
      <c r="B390" s="302">
        <v>0.24469332014194708</v>
      </c>
      <c r="C390" s="302">
        <v>0.1395120835476801</v>
      </c>
      <c r="D390" s="302">
        <v>9.5708194119713125E-2</v>
      </c>
      <c r="E390" s="302">
        <f t="shared" si="168"/>
        <v>0.47991359780934029</v>
      </c>
      <c r="F390" s="303"/>
      <c r="G390" s="302">
        <v>0.12679185756557984</v>
      </c>
      <c r="H390" s="302">
        <v>0.10981725272888886</v>
      </c>
      <c r="I390" s="302">
        <v>8.9097476349785196E-2</v>
      </c>
      <c r="J390" s="302">
        <f t="shared" si="171"/>
        <v>0.32570658664425389</v>
      </c>
      <c r="K390" s="303"/>
      <c r="L390" s="302">
        <v>0.11121556284088817</v>
      </c>
      <c r="M390" s="302">
        <v>0.15903277786343581</v>
      </c>
      <c r="N390" s="302">
        <v>8.1462654381761784E-2</v>
      </c>
      <c r="O390" s="302">
        <f t="shared" si="170"/>
        <v>0.35171099508608572</v>
      </c>
    </row>
    <row r="391" spans="1:15" s="236" customFormat="1" x14ac:dyDescent="0.2">
      <c r="A391" s="237" t="str">
        <f>name!E$12</f>
        <v>Elementary occupations</v>
      </c>
      <c r="B391" s="302">
        <v>0.39269306231102025</v>
      </c>
      <c r="C391" s="302">
        <v>0.7387457781696064</v>
      </c>
      <c r="D391" s="302">
        <v>0.3262343303803224</v>
      </c>
      <c r="E391" s="302">
        <f t="shared" si="168"/>
        <v>1.4576731708609489</v>
      </c>
      <c r="F391" s="303"/>
      <c r="G391" s="302">
        <v>0.23044656527683691</v>
      </c>
      <c r="H391" s="302">
        <v>0.62280419628215866</v>
      </c>
      <c r="I391" s="302">
        <v>0.1857312738579982</v>
      </c>
      <c r="J391" s="302">
        <f t="shared" si="171"/>
        <v>1.0389820354169939</v>
      </c>
      <c r="K391" s="303"/>
      <c r="L391" s="302">
        <v>0.22679676245096586</v>
      </c>
      <c r="M391" s="302">
        <v>0.34002110368877814</v>
      </c>
      <c r="N391" s="302">
        <v>0.17225091901064107</v>
      </c>
      <c r="O391" s="302">
        <f t="shared" si="170"/>
        <v>0.7390687851503851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7.4967458246754859</v>
      </c>
      <c r="C393" s="311">
        <f t="shared" ref="C393:E393" si="172">SUM(C383:C391)</f>
        <v>4.7388117676454984</v>
      </c>
      <c r="D393" s="311">
        <f t="shared" si="172"/>
        <v>6.936442407679011</v>
      </c>
      <c r="E393" s="311">
        <f t="shared" si="172"/>
        <v>19.171999999999993</v>
      </c>
      <c r="F393" s="311"/>
      <c r="G393" s="311">
        <f t="shared" ref="G393:J393" si="173">SUM(G383:G391)</f>
        <v>6.1132400488035135</v>
      </c>
      <c r="H393" s="311">
        <f t="shared" si="173"/>
        <v>5.0530365546397968</v>
      </c>
      <c r="I393" s="311">
        <f t="shared" si="173"/>
        <v>5.653723396556698</v>
      </c>
      <c r="J393" s="311">
        <f t="shared" si="173"/>
        <v>16.820000000000007</v>
      </c>
      <c r="K393" s="311"/>
      <c r="L393" s="311">
        <f t="shared" ref="L393:O393" si="174">SUM(L383:L391)</f>
        <v>5.8499558470306292</v>
      </c>
      <c r="M393" s="311">
        <f t="shared" si="174"/>
        <v>4.6633930052805361</v>
      </c>
      <c r="N393" s="311">
        <f t="shared" si="174"/>
        <v>5.4706511476888258</v>
      </c>
      <c r="O393" s="311">
        <f t="shared" si="174"/>
        <v>15.983999999999993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Thames Valley Berkshire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Thames Valley Berkshire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Thames Valley Berkshire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66.664927682317455</v>
      </c>
      <c r="C8" s="11">
        <f t="array" ref="C8:C16">MMULT(aggregation!$B$13:$AA$21,'Occ T2'!C8:C33)</f>
        <v>76.630656132434126</v>
      </c>
      <c r="D8" s="11">
        <f t="array" ref="D8:D16">MMULT(aggregation!$B$13:$AA$21,'Occ T2'!D8:D33)</f>
        <v>75.998980116518382</v>
      </c>
      <c r="E8" s="11">
        <f t="array" ref="E8:E16">MMULT(aggregation!$B$13:$AA$21,'Occ T2'!E8:E33)</f>
        <v>78.891841540239284</v>
      </c>
      <c r="F8" s="11">
        <f t="array" ref="F8:F16">MMULT(aggregation!$B$13:$AA$21,'Occ T2'!F8:F33)</f>
        <v>88.111523156748518</v>
      </c>
      <c r="G8" s="11"/>
      <c r="H8" s="11">
        <f>F8-D8</f>
        <v>12.112543040230136</v>
      </c>
      <c r="I8" s="11">
        <f t="array" ref="I8:I16">MMULT(aggregation!$B$13:$AA$21,'Occ T2'!I8:I33)</f>
        <v>43.33327846601459</v>
      </c>
      <c r="J8" s="11">
        <f>SUM(H8:I8)</f>
        <v>55.445821506244727</v>
      </c>
      <c r="L8" s="10" t="str">
        <f>name!E4</f>
        <v>Managers, directors and senior officials</v>
      </c>
      <c r="M8" s="11">
        <f t="array" ref="M8:M16">MMULT(aggregation!$B$13:$AA$21,'Occ T2'!M8:M33)</f>
        <v>44.253802724661497</v>
      </c>
      <c r="N8" s="11">
        <f t="array" ref="N8:N16">MMULT(aggregation!$B$13:$AA$21,'Occ T2'!N8:N33)</f>
        <v>49.443859748800087</v>
      </c>
      <c r="O8" s="11">
        <f t="array" ref="O8:O16">MMULT(aggregation!$B$13:$AA$21,'Occ T2'!O8:O33)</f>
        <v>48.170986570816019</v>
      </c>
      <c r="P8" s="11">
        <f t="array" ref="P8:P16">MMULT(aggregation!$B$13:$AA$21,'Occ T2'!P8:P33)</f>
        <v>48.867258269221786</v>
      </c>
      <c r="Q8" s="11">
        <f t="array" ref="Q8:Q16">MMULT(aggregation!$B$13:$AA$21,'Occ T2'!Q8:Q33)</f>
        <v>52.846285042106089</v>
      </c>
      <c r="R8" s="11"/>
      <c r="S8" s="11">
        <f>Q8-O8</f>
        <v>4.6752984712900698</v>
      </c>
      <c r="T8" s="11">
        <f t="array" ref="T8:T16">MMULT(aggregation!$B$13:$AA$21,'Occ T2'!T8:T33)</f>
        <v>24.144184108844094</v>
      </c>
      <c r="U8" s="11">
        <f>SUM(S8:T8)</f>
        <v>28.819482580134164</v>
      </c>
      <c r="W8" s="10" t="str">
        <f>name!E4</f>
        <v>Managers, directors and senior officials</v>
      </c>
      <c r="X8" s="11">
        <f t="array" ref="X8:X16">MMULT(aggregation!$B$13:$AA$21,'Occ T2'!X8:X33)</f>
        <v>22.411124957655957</v>
      </c>
      <c r="Y8" s="11">
        <f t="array" ref="Y8:Y16">MMULT(aggregation!$B$13:$AA$21,'Occ T2'!Y8:Y33)</f>
        <v>27.18679638363399</v>
      </c>
      <c r="Z8" s="11">
        <f t="array" ref="Z8:Z16">MMULT(aggregation!$B$13:$AA$21,'Occ T2'!Z8:Z33)</f>
        <v>27.827993545702313</v>
      </c>
      <c r="AA8" s="11">
        <f t="array" ref="AA8:AA16">MMULT(aggregation!$B$13:$AA$21,'Occ T2'!AA8:AA33)</f>
        <v>30.02458327101747</v>
      </c>
      <c r="AB8" s="11">
        <f t="array" ref="AB8:AB16">MMULT(aggregation!$B$13:$AA$21,'Occ T2'!AB8:AB33)</f>
        <v>35.265238114642443</v>
      </c>
      <c r="AC8" s="11"/>
      <c r="AD8" s="11">
        <f>AB8-Z8</f>
        <v>7.4372445689401303</v>
      </c>
      <c r="AE8" s="11">
        <f t="array" ref="AE8:AE16">MMULT(aggregation!$B$13:$AA$21,'Occ T2'!AE8:AE33)</f>
        <v>19.18909435717049</v>
      </c>
      <c r="AF8" s="11">
        <f>SUM(AD8:AE8)</f>
        <v>26.62633892611062</v>
      </c>
    </row>
    <row r="9" spans="1:32" x14ac:dyDescent="0.2">
      <c r="A9" t="str">
        <f>name!E5</f>
        <v>Professional occupations</v>
      </c>
      <c r="B9" s="11">
        <v>127.90482297782786</v>
      </c>
      <c r="C9" s="11">
        <v>146.51187776686703</v>
      </c>
      <c r="D9" s="11">
        <v>149.45373363139703</v>
      </c>
      <c r="E9" s="11">
        <v>162.00476634465403</v>
      </c>
      <c r="F9" s="11">
        <v>178.31603415477537</v>
      </c>
      <c r="G9" s="11"/>
      <c r="H9" s="11">
        <f t="shared" ref="H9:H16" si="0">F9-D9</f>
        <v>28.862300523378337</v>
      </c>
      <c r="I9" s="11">
        <v>74.641705384142895</v>
      </c>
      <c r="J9" s="11">
        <f t="shared" ref="J9:J15" si="1">SUM(H9:I9)</f>
        <v>103.50400590752123</v>
      </c>
      <c r="L9" s="10" t="str">
        <f>name!E5</f>
        <v>Professional occupations</v>
      </c>
      <c r="M9" s="11">
        <v>74.999100560143944</v>
      </c>
      <c r="N9" s="11">
        <v>83.777443338205856</v>
      </c>
      <c r="O9" s="11">
        <v>84.307709580979292</v>
      </c>
      <c r="P9" s="11">
        <v>91.142971288884297</v>
      </c>
      <c r="Q9" s="11">
        <v>99.309976250411296</v>
      </c>
      <c r="R9" s="11"/>
      <c r="S9" s="11">
        <f t="shared" ref="S9:S16" si="2">Q9-O9</f>
        <v>15.002266669432004</v>
      </c>
      <c r="T9" s="11">
        <v>34.68810853918977</v>
      </c>
      <c r="U9" s="11">
        <f t="shared" ref="U9:U12" si="3">SUM(S9:T9)</f>
        <v>49.690375208621774</v>
      </c>
      <c r="W9" s="10" t="str">
        <f>name!E5</f>
        <v>Professional occupations</v>
      </c>
      <c r="X9" s="11">
        <v>52.905722417683947</v>
      </c>
      <c r="Y9" s="11">
        <v>62.73443442866099</v>
      </c>
      <c r="Z9" s="11">
        <v>65.146024050417793</v>
      </c>
      <c r="AA9" s="11">
        <v>70.861795055769662</v>
      </c>
      <c r="AB9" s="11">
        <v>79.0060579043639</v>
      </c>
      <c r="AC9" s="11"/>
      <c r="AD9" s="11">
        <f t="shared" ref="AD9:AD16" si="4">AB9-Z9</f>
        <v>13.860033853946106</v>
      </c>
      <c r="AE9" s="11">
        <v>39.953596844953125</v>
      </c>
      <c r="AF9" s="11">
        <f t="shared" ref="AF9:AF12" si="5">SUM(AD9:AE9)</f>
        <v>53.813630698899232</v>
      </c>
    </row>
    <row r="10" spans="1:32" x14ac:dyDescent="0.2">
      <c r="A10" t="str">
        <f>name!E6</f>
        <v>Associate professional occupations</v>
      </c>
      <c r="B10" s="11">
        <v>76.621540125088828</v>
      </c>
      <c r="C10" s="11">
        <v>82.152672505766901</v>
      </c>
      <c r="D10" s="11">
        <v>84.523922703983345</v>
      </c>
      <c r="E10" s="11">
        <v>83.826874498686806</v>
      </c>
      <c r="F10" s="11">
        <v>90.054237955549965</v>
      </c>
      <c r="G10" s="11"/>
      <c r="H10" s="11">
        <f t="shared" si="0"/>
        <v>5.5303152515666198</v>
      </c>
      <c r="I10" s="11">
        <v>38.984242776489239</v>
      </c>
      <c r="J10" s="11">
        <f t="shared" si="1"/>
        <v>44.514558028055859</v>
      </c>
      <c r="L10" s="10" t="str">
        <f>name!E6</f>
        <v>Associate professional occupations</v>
      </c>
      <c r="M10" s="11">
        <v>42.523033614382385</v>
      </c>
      <c r="N10" s="11">
        <v>44.49633473906357</v>
      </c>
      <c r="O10" s="11">
        <v>45.271935845315483</v>
      </c>
      <c r="P10" s="11">
        <v>43.614704152383993</v>
      </c>
      <c r="Q10" s="11">
        <v>45.690498358282568</v>
      </c>
      <c r="R10" s="11"/>
      <c r="S10" s="11">
        <f t="shared" si="2"/>
        <v>0.41856251296708535</v>
      </c>
      <c r="T10" s="11">
        <v>16.656642253574912</v>
      </c>
      <c r="U10" s="11">
        <f t="shared" si="3"/>
        <v>17.075204766541997</v>
      </c>
      <c r="W10" s="10" t="str">
        <f>name!E6</f>
        <v>Associate professional occupations</v>
      </c>
      <c r="X10" s="11">
        <v>34.098506510706429</v>
      </c>
      <c r="Y10" s="11">
        <v>37.656337766703345</v>
      </c>
      <c r="Z10" s="11">
        <v>39.251986858667792</v>
      </c>
      <c r="AA10" s="11">
        <v>40.212170346302813</v>
      </c>
      <c r="AB10" s="11">
        <v>44.363739597267411</v>
      </c>
      <c r="AC10" s="11"/>
      <c r="AD10" s="11">
        <f t="shared" si="4"/>
        <v>5.1117527385996198</v>
      </c>
      <c r="AE10" s="11">
        <v>22.327600522914334</v>
      </c>
      <c r="AF10" s="11">
        <f t="shared" si="5"/>
        <v>27.439353261513954</v>
      </c>
    </row>
    <row r="11" spans="1:32" x14ac:dyDescent="0.2">
      <c r="A11" t="str">
        <f>name!E7</f>
        <v>Administrative and secretarial occupations</v>
      </c>
      <c r="B11" s="11">
        <v>58.804949633323645</v>
      </c>
      <c r="C11" s="11">
        <v>57.228807598822314</v>
      </c>
      <c r="D11" s="11">
        <v>57.415962604187072</v>
      </c>
      <c r="E11" s="11">
        <v>53.682493798206025</v>
      </c>
      <c r="F11" s="11">
        <v>48.151781872907648</v>
      </c>
      <c r="G11" s="11"/>
      <c r="H11" s="11">
        <f t="shared" si="0"/>
        <v>-9.2641807312794242</v>
      </c>
      <c r="I11" s="11">
        <v>26.331797984785503</v>
      </c>
      <c r="J11" s="11">
        <f t="shared" si="1"/>
        <v>17.067617253506079</v>
      </c>
      <c r="L11" s="10" t="str">
        <f>name!E7</f>
        <v>Administrative and secretarial occupations</v>
      </c>
      <c r="M11" s="11">
        <v>12.637944672757374</v>
      </c>
      <c r="N11" s="11">
        <v>11.906156824882173</v>
      </c>
      <c r="O11" s="11">
        <v>13.579545598620586</v>
      </c>
      <c r="P11" s="11">
        <v>13.008372576997312</v>
      </c>
      <c r="Q11" s="11">
        <v>13.857950955158287</v>
      </c>
      <c r="R11" s="11"/>
      <c r="S11" s="11">
        <f t="shared" si="2"/>
        <v>0.27840535653770182</v>
      </c>
      <c r="T11" s="11">
        <v>4.8876272383668953</v>
      </c>
      <c r="U11" s="11">
        <f t="shared" si="3"/>
        <v>5.1660325949045971</v>
      </c>
      <c r="W11" s="10" t="str">
        <f>name!E7</f>
        <v>Administrative and secretarial occupations</v>
      </c>
      <c r="X11" s="11">
        <v>46.16700496056626</v>
      </c>
      <c r="Y11" s="11">
        <v>45.32265077394009</v>
      </c>
      <c r="Z11" s="11">
        <v>43.836417005566474</v>
      </c>
      <c r="AA11" s="11">
        <v>40.674121221208686</v>
      </c>
      <c r="AB11" s="11">
        <v>34.293830917749368</v>
      </c>
      <c r="AC11" s="11"/>
      <c r="AD11" s="11">
        <f t="shared" si="4"/>
        <v>-9.5425860878171065</v>
      </c>
      <c r="AE11" s="11">
        <v>21.444170746418607</v>
      </c>
      <c r="AF11" s="11">
        <f t="shared" si="5"/>
        <v>11.9015846586015</v>
      </c>
    </row>
    <row r="12" spans="1:32" x14ac:dyDescent="0.2">
      <c r="A12" t="str">
        <f>name!E8</f>
        <v>Skilled trades occupations</v>
      </c>
      <c r="B12" s="11">
        <v>48.273598438425559</v>
      </c>
      <c r="C12" s="11">
        <v>48.817278532387618</v>
      </c>
      <c r="D12" s="11">
        <v>42.714813803229518</v>
      </c>
      <c r="E12" s="11">
        <v>44.954235743880758</v>
      </c>
      <c r="F12" s="11">
        <v>44.384563614918534</v>
      </c>
      <c r="G12" s="11"/>
      <c r="H12" s="11">
        <f t="shared" si="0"/>
        <v>1.6697498116890159</v>
      </c>
      <c r="I12" s="11">
        <v>18.982104750443924</v>
      </c>
      <c r="J12" s="11">
        <f t="shared" si="1"/>
        <v>20.651854562132939</v>
      </c>
      <c r="L12" s="10" t="str">
        <f>name!E8</f>
        <v>Skilled trades occupations</v>
      </c>
      <c r="M12" s="11">
        <v>42.273709174759325</v>
      </c>
      <c r="N12" s="11">
        <v>42.927719216778016</v>
      </c>
      <c r="O12" s="11">
        <v>36.536713416061247</v>
      </c>
      <c r="P12" s="11">
        <v>37.545796858372192</v>
      </c>
      <c r="Q12" s="11">
        <v>35.963538453013129</v>
      </c>
      <c r="R12" s="11"/>
      <c r="S12" s="11">
        <f t="shared" si="2"/>
        <v>-0.57317496304811755</v>
      </c>
      <c r="T12" s="11">
        <v>14.501472837712285</v>
      </c>
      <c r="U12" s="11">
        <f t="shared" si="3"/>
        <v>13.928297874664167</v>
      </c>
      <c r="W12" s="10" t="str">
        <f>name!E8</f>
        <v>Skilled trades occupations</v>
      </c>
      <c r="X12" s="11">
        <v>5.9998892636662591</v>
      </c>
      <c r="Y12" s="11">
        <v>5.889559315609592</v>
      </c>
      <c r="Z12" s="11">
        <v>6.1781003871682625</v>
      </c>
      <c r="AA12" s="11">
        <v>7.4084388855086054</v>
      </c>
      <c r="AB12" s="11">
        <v>8.4210251619054173</v>
      </c>
      <c r="AC12" s="11"/>
      <c r="AD12" s="11">
        <f t="shared" si="4"/>
        <v>2.2429247747371548</v>
      </c>
      <c r="AE12" s="11">
        <v>4.480631912731635</v>
      </c>
      <c r="AF12" s="11">
        <f t="shared" si="5"/>
        <v>6.7235566874687898</v>
      </c>
    </row>
    <row r="13" spans="1:32" x14ac:dyDescent="0.2">
      <c r="A13" t="str">
        <f>name!E9</f>
        <v>Caring, leisure and other service occupations</v>
      </c>
      <c r="B13" s="11">
        <v>47.217473620949015</v>
      </c>
      <c r="C13" s="11">
        <v>50.859474025099203</v>
      </c>
      <c r="D13" s="11">
        <v>47.930195909769004</v>
      </c>
      <c r="E13" s="11">
        <v>50.843885913213121</v>
      </c>
      <c r="F13" s="11">
        <v>54.319688262716625</v>
      </c>
      <c r="G13" s="11"/>
      <c r="H13" s="11">
        <f t="shared" si="0"/>
        <v>6.3894923529476202</v>
      </c>
      <c r="I13" s="11">
        <v>27.811078176651439</v>
      </c>
      <c r="J13" s="11">
        <f>SUM(H13:I13)</f>
        <v>34.200570529599062</v>
      </c>
      <c r="L13" s="10" t="str">
        <f>name!E9</f>
        <v>Caring, leisure and other service occupations</v>
      </c>
      <c r="M13" s="11">
        <v>11.028734984458167</v>
      </c>
      <c r="N13" s="11">
        <v>11.725647457014098</v>
      </c>
      <c r="O13" s="11">
        <v>11.20560125553304</v>
      </c>
      <c r="P13" s="11">
        <v>12.892678496140324</v>
      </c>
      <c r="Q13" s="11">
        <v>14.937809197752483</v>
      </c>
      <c r="R13" s="11"/>
      <c r="S13" s="11">
        <f t="shared" si="2"/>
        <v>3.7322079422194427</v>
      </c>
      <c r="T13" s="11">
        <v>5.8949391547715155</v>
      </c>
      <c r="U13" s="11">
        <f>SUM(S13:T13)</f>
        <v>9.6271470969909583</v>
      </c>
      <c r="W13" s="10" t="str">
        <f>name!E9</f>
        <v>Caring, leisure and other service occupations</v>
      </c>
      <c r="X13" s="11">
        <v>36.188738636490882</v>
      </c>
      <c r="Y13" s="11">
        <v>39.133826568085105</v>
      </c>
      <c r="Z13" s="11">
        <v>36.724594654235965</v>
      </c>
      <c r="AA13" s="11">
        <v>37.95120741707278</v>
      </c>
      <c r="AB13" s="11">
        <v>39.381879064964131</v>
      </c>
      <c r="AC13" s="11"/>
      <c r="AD13" s="11">
        <f t="shared" si="4"/>
        <v>2.6572844107281668</v>
      </c>
      <c r="AE13" s="11">
        <v>21.916139021879921</v>
      </c>
      <c r="AF13" s="11">
        <f>SUM(AD13:AE13)</f>
        <v>24.573423432608088</v>
      </c>
    </row>
    <row r="14" spans="1:32" x14ac:dyDescent="0.2">
      <c r="A14" t="str">
        <f>name!E10</f>
        <v>Sales and customer service occupations</v>
      </c>
      <c r="B14" s="11">
        <v>44.112464196709496</v>
      </c>
      <c r="C14" s="11">
        <v>44.090976017200106</v>
      </c>
      <c r="D14" s="11">
        <v>43.894663347949511</v>
      </c>
      <c r="E14" s="11">
        <v>44.255014607118284</v>
      </c>
      <c r="F14" s="11">
        <v>44.400967379392036</v>
      </c>
      <c r="G14" s="11"/>
      <c r="H14" s="11">
        <f t="shared" si="0"/>
        <v>0.50630403144252512</v>
      </c>
      <c r="I14" s="11">
        <v>19.54255107976002</v>
      </c>
      <c r="J14" s="11">
        <f t="shared" si="1"/>
        <v>20.048855111202545</v>
      </c>
      <c r="L14" s="10" t="str">
        <f>name!E10</f>
        <v>Sales and customer service occupations</v>
      </c>
      <c r="M14" s="11">
        <v>18.528814949610389</v>
      </c>
      <c r="N14" s="11">
        <v>18.685902595729608</v>
      </c>
      <c r="O14" s="11">
        <v>18.903190319472444</v>
      </c>
      <c r="P14" s="11">
        <v>19.619025182806258</v>
      </c>
      <c r="Q14" s="11">
        <v>20.412565971419205</v>
      </c>
      <c r="R14" s="11"/>
      <c r="S14" s="11">
        <f t="shared" si="2"/>
        <v>1.5093756519467618</v>
      </c>
      <c r="T14" s="11">
        <v>6.6446419192992536</v>
      </c>
      <c r="U14" s="11">
        <f t="shared" ref="U14:U15" si="6">SUM(S14:T14)</f>
        <v>8.1540175712460155</v>
      </c>
      <c r="W14" s="10" t="str">
        <f>name!E10</f>
        <v>Sales and customer service occupations</v>
      </c>
      <c r="X14" s="11">
        <v>25.583649247099089</v>
      </c>
      <c r="Y14" s="11">
        <v>25.405073421470547</v>
      </c>
      <c r="Z14" s="11">
        <v>24.991473028477085</v>
      </c>
      <c r="AA14" s="11">
        <v>24.635989424312029</v>
      </c>
      <c r="AB14" s="11">
        <v>23.988401407972876</v>
      </c>
      <c r="AC14" s="11"/>
      <c r="AD14" s="11">
        <f t="shared" si="4"/>
        <v>-1.0030716205042083</v>
      </c>
      <c r="AE14" s="11">
        <v>12.89790916046077</v>
      </c>
      <c r="AF14" s="11">
        <f t="shared" ref="AF14:AF15" si="7">SUM(AD14:AE14)</f>
        <v>11.894837539956562</v>
      </c>
    </row>
    <row r="15" spans="1:32" x14ac:dyDescent="0.2">
      <c r="A15" t="str">
        <f>name!E11</f>
        <v>Process, plant and machine operatives</v>
      </c>
      <c r="B15" s="11">
        <v>25.764537605450318</v>
      </c>
      <c r="C15" s="11">
        <v>27.864821182414445</v>
      </c>
      <c r="D15" s="11">
        <v>23.17745640540193</v>
      </c>
      <c r="E15" s="11">
        <v>26.168185379568797</v>
      </c>
      <c r="F15" s="11">
        <v>26.21067661325899</v>
      </c>
      <c r="G15" s="11"/>
      <c r="H15" s="11">
        <f t="shared" si="0"/>
        <v>3.0332202078570596</v>
      </c>
      <c r="I15" s="11">
        <v>12.297264238515771</v>
      </c>
      <c r="J15" s="11">
        <f t="shared" si="1"/>
        <v>15.33048444637283</v>
      </c>
      <c r="L15" s="10" t="str">
        <f>name!E11</f>
        <v>Process, plant and machine operatives</v>
      </c>
      <c r="M15" s="11">
        <v>22.754228142604873</v>
      </c>
      <c r="N15" s="11">
        <v>24.808009356511523</v>
      </c>
      <c r="O15" s="11">
        <v>20.572204310364206</v>
      </c>
      <c r="P15" s="11">
        <v>22.631660694597976</v>
      </c>
      <c r="Q15" s="11">
        <v>22.325490325043329</v>
      </c>
      <c r="R15" s="11"/>
      <c r="S15" s="11">
        <f t="shared" si="2"/>
        <v>1.7532860146791229</v>
      </c>
      <c r="T15" s="11">
        <v>10.389242107246286</v>
      </c>
      <c r="U15" s="11">
        <f t="shared" si="6"/>
        <v>12.142528121925409</v>
      </c>
      <c r="W15" s="10" t="str">
        <f>name!E11</f>
        <v>Process, plant and machine operatives</v>
      </c>
      <c r="X15" s="11">
        <v>3.010309462845429</v>
      </c>
      <c r="Y15" s="11">
        <v>3.0568118259029262</v>
      </c>
      <c r="Z15" s="11">
        <v>2.6052520950377343</v>
      </c>
      <c r="AA15" s="11">
        <v>3.5365246849708107</v>
      </c>
      <c r="AB15" s="11">
        <v>3.8851862882156727</v>
      </c>
      <c r="AC15" s="11"/>
      <c r="AD15" s="11">
        <f t="shared" si="4"/>
        <v>1.2799341931779384</v>
      </c>
      <c r="AE15" s="11">
        <v>1.9080221312694849</v>
      </c>
      <c r="AF15" s="11">
        <f t="shared" si="7"/>
        <v>3.1879563244474234</v>
      </c>
    </row>
    <row r="16" spans="1:32" x14ac:dyDescent="0.2">
      <c r="A16" t="str">
        <f>name!E12</f>
        <v>Elementary occupations</v>
      </c>
      <c r="B16" s="11">
        <v>58.934685719907748</v>
      </c>
      <c r="C16" s="11">
        <v>61.724436239008682</v>
      </c>
      <c r="D16" s="11">
        <v>55.771271477564049</v>
      </c>
      <c r="E16" s="11">
        <v>56.457702174432939</v>
      </c>
      <c r="F16" s="11">
        <v>53.997526989732592</v>
      </c>
      <c r="G16" s="11"/>
      <c r="H16" s="11">
        <f t="shared" si="0"/>
        <v>-1.7737444878314577</v>
      </c>
      <c r="I16" s="11">
        <v>26.130825076707147</v>
      </c>
      <c r="J16" s="11">
        <f>SUM(H16:I16)</f>
        <v>24.357080588875689</v>
      </c>
      <c r="L16" s="10" t="str">
        <f>name!E12</f>
        <v>Elementary occupations</v>
      </c>
      <c r="M16" s="11">
        <v>30.689921940615605</v>
      </c>
      <c r="N16" s="11">
        <v>31.666902876608077</v>
      </c>
      <c r="O16" s="11">
        <v>28.810020354006053</v>
      </c>
      <c r="P16" s="11">
        <v>29.754631429197307</v>
      </c>
      <c r="Q16" s="11">
        <v>27.965626945916185</v>
      </c>
      <c r="R16" s="11"/>
      <c r="S16" s="11">
        <f t="shared" si="2"/>
        <v>-0.84439340808986785</v>
      </c>
      <c r="T16" s="11">
        <v>11.09697764089703</v>
      </c>
      <c r="U16" s="11">
        <f>SUM(S16:T16)</f>
        <v>10.252584232807163</v>
      </c>
      <c r="W16" s="10" t="str">
        <f>name!E12</f>
        <v>Elementary occupations</v>
      </c>
      <c r="X16" s="11">
        <v>28.244763779292196</v>
      </c>
      <c r="Y16" s="11">
        <v>30.057533362400608</v>
      </c>
      <c r="Z16" s="11">
        <v>26.961251123558071</v>
      </c>
      <c r="AA16" s="11">
        <v>26.703070745235671</v>
      </c>
      <c r="AB16" s="11">
        <v>26.031900043816471</v>
      </c>
      <c r="AC16" s="11"/>
      <c r="AD16" s="11">
        <f t="shared" si="4"/>
        <v>-0.92935107974160047</v>
      </c>
      <c r="AE16" s="11">
        <v>15.033847435810117</v>
      </c>
      <c r="AF16" s="11">
        <f>SUM(AD16:AE16)</f>
        <v>14.104496356068516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554.29899999999986</v>
      </c>
      <c r="C18" s="34">
        <f>SUM(C8:C16)</f>
        <v>595.88100000000031</v>
      </c>
      <c r="D18" s="34">
        <f>SUM(D8:D16)</f>
        <v>580.88099999999986</v>
      </c>
      <c r="E18" s="34">
        <f>SUM(E8:E16)</f>
        <v>601.08500000000015</v>
      </c>
      <c r="F18" s="34">
        <f>SUM(F8:F16)</f>
        <v>627.94700000000023</v>
      </c>
      <c r="G18" s="11"/>
      <c r="H18" s="34">
        <f>SUM(H8:H16)</f>
        <v>47.066000000000436</v>
      </c>
      <c r="I18" s="34">
        <f>SUM(I8:I16)</f>
        <v>288.05484793351053</v>
      </c>
      <c r="J18" s="34">
        <f>SUM(H18:I18)</f>
        <v>335.12084793351096</v>
      </c>
      <c r="L18" s="231" t="str">
        <f>name!E3</f>
        <v>All occupations</v>
      </c>
      <c r="M18" s="34">
        <f>SUM(M8:M16)</f>
        <v>299.68929076399354</v>
      </c>
      <c r="N18" s="34">
        <f>SUM(N8:N16)</f>
        <v>319.43797615359301</v>
      </c>
      <c r="O18" s="34">
        <f>SUM(O8:O16)</f>
        <v>307.3579072511684</v>
      </c>
      <c r="P18" s="34">
        <f>SUM(P8:P16)</f>
        <v>319.07709894860153</v>
      </c>
      <c r="Q18" s="34">
        <f>SUM(Q8:Q16)</f>
        <v>333.30974149910264</v>
      </c>
      <c r="R18" s="11"/>
      <c r="S18" s="34">
        <f>SUM(S8:S16)</f>
        <v>25.951834247934205</v>
      </c>
      <c r="T18" s="34">
        <f>SUM(T8:T16)</f>
        <v>128.90383579990205</v>
      </c>
      <c r="U18" s="34">
        <f>SUM(S18:T18)</f>
        <v>154.85567004783627</v>
      </c>
      <c r="W18" s="231" t="str">
        <f>name!E3</f>
        <v>All occupations</v>
      </c>
      <c r="X18" s="34">
        <f>SUM(X8:X16)</f>
        <v>254.60970923600644</v>
      </c>
      <c r="Y18" s="34">
        <f>SUM(Y8:Y16)</f>
        <v>276.44302384640719</v>
      </c>
      <c r="Z18" s="34">
        <f>SUM(Z8:Z16)</f>
        <v>273.52309274883146</v>
      </c>
      <c r="AA18" s="34">
        <f>SUM(AA8:AA16)</f>
        <v>282.00790105139851</v>
      </c>
      <c r="AB18" s="34">
        <f>SUM(AB8:AB16)</f>
        <v>294.63725850089764</v>
      </c>
      <c r="AC18" s="11"/>
      <c r="AD18" s="34">
        <f>SUM(AD8:AD16)</f>
        <v>21.114165752066199</v>
      </c>
      <c r="AE18" s="34">
        <f>SUM(AE8:AE16)</f>
        <v>159.1510121336085</v>
      </c>
      <c r="AF18" s="34">
        <f>SUM(AD18:AE18)</f>
        <v>180.26517788567469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12.026889401264926</v>
      </c>
      <c r="C26" s="18">
        <f t="shared" si="8"/>
        <v>12.860060336280915</v>
      </c>
      <c r="D26" s="18">
        <f t="shared" si="8"/>
        <v>13.083399201646879</v>
      </c>
      <c r="E26" s="18">
        <f t="shared" si="8"/>
        <v>13.124906051596575</v>
      </c>
      <c r="F26" s="18">
        <f t="shared" si="8"/>
        <v>14.031681520374887</v>
      </c>
      <c r="G26" s="11"/>
      <c r="H26" s="40">
        <f>IF(D8&gt;0,(H8/D8)*100,0)</f>
        <v>15.93777050910381</v>
      </c>
      <c r="I26" s="40">
        <f>IF(D8&gt;0,(I8/D8)*100,0)</f>
        <v>57.018236823149294</v>
      </c>
      <c r="J26" s="40">
        <f>IF(D8&gt;0,(J8/D8)*100,0)</f>
        <v>72.956007332253108</v>
      </c>
      <c r="L26" t="str">
        <f>$A$8</f>
        <v>Managers, directors and senior officials</v>
      </c>
      <c r="M26" s="18">
        <f t="shared" ref="M26:Q26" si="9">M8/M$18*100</f>
        <v>14.766561264783912</v>
      </c>
      <c r="N26" s="18">
        <f t="shared" si="9"/>
        <v>15.47839124958216</v>
      </c>
      <c r="O26" s="18">
        <f t="shared" si="9"/>
        <v>15.672603643624953</v>
      </c>
      <c r="P26" s="18">
        <f t="shared" si="9"/>
        <v>15.315188219475933</v>
      </c>
      <c r="Q26" s="18">
        <f t="shared" si="9"/>
        <v>15.855007658769063</v>
      </c>
      <c r="R26" s="11"/>
      <c r="S26" s="40">
        <f>IF(O8&gt;0,(S8/O8)*100,0)</f>
        <v>9.7056315515085583</v>
      </c>
      <c r="T26" s="40">
        <f>IF(O8&gt;0,(T8/O8)*100,0)</f>
        <v>50.121838533138209</v>
      </c>
      <c r="U26" s="40">
        <f>IF(O8&gt;0,(U8/O8)*100,0)</f>
        <v>59.827470084646762</v>
      </c>
      <c r="W26" t="str">
        <f>$A$8</f>
        <v>Managers, directors and senior officials</v>
      </c>
      <c r="X26" s="18">
        <f t="shared" ref="X26:AB26" si="10">X8/X$18*100</f>
        <v>8.8021486002650118</v>
      </c>
      <c r="Y26" s="18">
        <f t="shared" si="10"/>
        <v>9.8345026057662714</v>
      </c>
      <c r="Z26" s="18">
        <f t="shared" si="10"/>
        <v>10.173910095136272</v>
      </c>
      <c r="AA26" s="18">
        <f t="shared" si="10"/>
        <v>10.646717045543067</v>
      </c>
      <c r="AB26" s="18">
        <f t="shared" si="10"/>
        <v>11.969035516441654</v>
      </c>
      <c r="AC26" s="11"/>
      <c r="AD26" s="40">
        <f>IF(Z8&gt;0,(AD8/Z8)*100,0)</f>
        <v>26.725766472260521</v>
      </c>
      <c r="AE26" s="40">
        <f>IF(Z8&gt;0,(AE8/Z8)*100,0)</f>
        <v>68.956083109822359</v>
      </c>
      <c r="AF26" s="40">
        <f>IF(Z8&gt;0,(AF8/Z8)*100,0)</f>
        <v>95.681849582082876</v>
      </c>
    </row>
    <row r="27" spans="1:32" x14ac:dyDescent="0.2">
      <c r="A27" t="str">
        <f>$A$9</f>
        <v>Professional occupations</v>
      </c>
      <c r="B27" s="18">
        <f t="shared" si="8"/>
        <v>23.075059305145398</v>
      </c>
      <c r="C27" s="18">
        <f t="shared" si="8"/>
        <v>24.587439063649782</v>
      </c>
      <c r="D27" s="18">
        <f t="shared" si="8"/>
        <v>25.728803942872474</v>
      </c>
      <c r="E27" s="18">
        <f t="shared" si="8"/>
        <v>26.952056089347426</v>
      </c>
      <c r="F27" s="18">
        <f t="shared" si="8"/>
        <v>28.396669488790504</v>
      </c>
      <c r="G27" s="11"/>
      <c r="H27" s="40">
        <f t="shared" ref="H27:H36" si="11">IF(D9&gt;0,(H9/D9)*100,0)</f>
        <v>19.311863157973985</v>
      </c>
      <c r="I27" s="40">
        <f t="shared" ref="I27:I36" si="12">IF(D9&gt;0,(I9/D9)*100,0)</f>
        <v>49.943018197346845</v>
      </c>
      <c r="J27" s="40">
        <f t="shared" ref="J27:J36" si="13">IF(D9&gt;0,(J9/D9)*100,0)</f>
        <v>69.254881355320833</v>
      </c>
      <c r="L27" t="str">
        <f>$A$9</f>
        <v>Professional occupations</v>
      </c>
      <c r="M27" s="18">
        <f t="shared" ref="M27:Q27" si="14">M9/M$18*100</f>
        <v>25.025619156743918</v>
      </c>
      <c r="N27" s="18">
        <f t="shared" si="14"/>
        <v>26.226513311593159</v>
      </c>
      <c r="O27" s="18">
        <f t="shared" si="14"/>
        <v>27.429816377583631</v>
      </c>
      <c r="P27" s="18">
        <f t="shared" si="14"/>
        <v>28.564560599683166</v>
      </c>
      <c r="Q27" s="18">
        <f t="shared" si="14"/>
        <v>29.795101638419609</v>
      </c>
      <c r="R27" s="11"/>
      <c r="S27" s="40">
        <f t="shared" ref="S27:S34" si="15">IF(O9&gt;0,(S9/O9)*100,0)</f>
        <v>17.794655724838567</v>
      </c>
      <c r="T27" s="40">
        <f t="shared" ref="T27:T34" si="16">IF(O9&gt;0,(T9/O9)*100,0)</f>
        <v>41.144645859310323</v>
      </c>
      <c r="U27" s="40">
        <f t="shared" ref="U27:U34" si="17">IF(O9&gt;0,(U9/O9)*100,0)</f>
        <v>58.939301584148893</v>
      </c>
      <c r="W27" t="str">
        <f>$A$9</f>
        <v>Professional occupations</v>
      </c>
      <c r="X27" s="18">
        <f t="shared" ref="X27:AB27" si="18">X9/X$18*100</f>
        <v>20.779145687898268</v>
      </c>
      <c r="Y27" s="18">
        <f t="shared" si="18"/>
        <v>22.693440968695413</v>
      </c>
      <c r="Z27" s="18">
        <f t="shared" si="18"/>
        <v>23.817376220676017</v>
      </c>
      <c r="AA27" s="18">
        <f t="shared" si="18"/>
        <v>25.127592096384017</v>
      </c>
      <c r="AB27" s="18">
        <f t="shared" si="18"/>
        <v>26.81468674611741</v>
      </c>
      <c r="AC27" s="11"/>
      <c r="AD27" s="40">
        <f t="shared" ref="AD27:AD34" si="19">IF(Z9&gt;0,(AD9/Z9)*100,0)</f>
        <v>21.275333461976977</v>
      </c>
      <c r="AE27" s="40">
        <f t="shared" ref="AE27:AE34" si="20">IF(Z9&gt;0,(AE9/Z9)*100,0)</f>
        <v>61.329294346547144</v>
      </c>
      <c r="AF27" s="40">
        <f t="shared" ref="AF27:AF34" si="21">IF(Z9&gt;0,(AF9/Z9)*100,0)</f>
        <v>82.604627808524128</v>
      </c>
    </row>
    <row r="28" spans="1:32" x14ac:dyDescent="0.2">
      <c r="A28" t="str">
        <f>$A$10</f>
        <v>Associate professional occupations</v>
      </c>
      <c r="B28" s="18">
        <f t="shared" si="8"/>
        <v>13.823142406009906</v>
      </c>
      <c r="C28" s="18">
        <f t="shared" si="8"/>
        <v>13.786758179194647</v>
      </c>
      <c r="D28" s="18">
        <f t="shared" si="8"/>
        <v>14.550987672859565</v>
      </c>
      <c r="E28" s="18">
        <f t="shared" si="8"/>
        <v>13.945926865366259</v>
      </c>
      <c r="F28" s="18">
        <f t="shared" si="8"/>
        <v>14.341057120354094</v>
      </c>
      <c r="G28" s="11"/>
      <c r="H28" s="40">
        <f t="shared" si="11"/>
        <v>6.5428994237935356</v>
      </c>
      <c r="I28" s="40">
        <f t="shared" si="12"/>
        <v>46.122140962409489</v>
      </c>
      <c r="J28" s="40">
        <f t="shared" si="13"/>
        <v>52.665040386203032</v>
      </c>
      <c r="L28" t="str">
        <f>$A$10</f>
        <v>Associate professional occupations</v>
      </c>
      <c r="M28" s="18">
        <f t="shared" ref="M28:Q28" si="22">M10/M$18*100</f>
        <v>14.18904009081507</v>
      </c>
      <c r="N28" s="18">
        <f t="shared" si="22"/>
        <v>13.929569450336338</v>
      </c>
      <c r="O28" s="18">
        <f t="shared" si="22"/>
        <v>14.72938706871137</v>
      </c>
      <c r="P28" s="18">
        <f t="shared" si="22"/>
        <v>13.669017393006214</v>
      </c>
      <c r="Q28" s="18">
        <f t="shared" si="22"/>
        <v>13.708119706547963</v>
      </c>
      <c r="R28" s="11"/>
      <c r="S28" s="40">
        <f t="shared" si="15"/>
        <v>0.92455183360663862</v>
      </c>
      <c r="T28" s="40">
        <f t="shared" si="16"/>
        <v>36.792423258610135</v>
      </c>
      <c r="U28" s="40">
        <f t="shared" si="17"/>
        <v>37.716975092216771</v>
      </c>
      <c r="W28" t="str">
        <f>$A$10</f>
        <v>Associate professional occupations</v>
      </c>
      <c r="X28" s="18">
        <f t="shared" ref="X28:AB28" si="23">X10/X$18*100</f>
        <v>13.392461196010148</v>
      </c>
      <c r="Y28" s="18">
        <f t="shared" si="23"/>
        <v>13.621735590486578</v>
      </c>
      <c r="Z28" s="18">
        <f t="shared" si="23"/>
        <v>14.35052026656915</v>
      </c>
      <c r="AA28" s="18">
        <f t="shared" si="23"/>
        <v>14.2592353605631</v>
      </c>
      <c r="AB28" s="18">
        <f t="shared" si="23"/>
        <v>15.057070454357438</v>
      </c>
      <c r="AC28" s="11"/>
      <c r="AD28" s="40">
        <f t="shared" si="19"/>
        <v>13.022914628513437</v>
      </c>
      <c r="AE28" s="40">
        <f t="shared" si="20"/>
        <v>56.882726989866647</v>
      </c>
      <c r="AF28" s="40">
        <f t="shared" si="21"/>
        <v>69.905641618380088</v>
      </c>
    </row>
    <row r="29" spans="1:32" x14ac:dyDescent="0.2">
      <c r="A29" t="str">
        <f>$A$11</f>
        <v>Administrative and secretarial occupations</v>
      </c>
      <c r="B29" s="18">
        <f t="shared" si="8"/>
        <v>10.608886112607754</v>
      </c>
      <c r="C29" s="18">
        <f t="shared" si="8"/>
        <v>9.6040665164390671</v>
      </c>
      <c r="D29" s="18">
        <f t="shared" si="8"/>
        <v>9.8842900015987922</v>
      </c>
      <c r="E29" s="18">
        <f t="shared" si="8"/>
        <v>8.9309321973108649</v>
      </c>
      <c r="F29" s="18">
        <f t="shared" si="8"/>
        <v>7.6681283409121521</v>
      </c>
      <c r="G29" s="11"/>
      <c r="H29" s="40">
        <f t="shared" si="11"/>
        <v>-16.135200580271785</v>
      </c>
      <c r="I29" s="40">
        <f t="shared" si="12"/>
        <v>45.86145871368749</v>
      </c>
      <c r="J29" s="40">
        <f t="shared" si="13"/>
        <v>29.726258133415705</v>
      </c>
      <c r="L29" t="str">
        <f>$A$11</f>
        <v>Administrative and secretarial occupations</v>
      </c>
      <c r="M29" s="18">
        <f t="shared" ref="M29:Q29" si="24">M11/M$18*100</f>
        <v>4.2170157767531986</v>
      </c>
      <c r="N29" s="18">
        <f t="shared" si="24"/>
        <v>3.727220216032618</v>
      </c>
      <c r="O29" s="18">
        <f t="shared" si="24"/>
        <v>4.418153975626721</v>
      </c>
      <c r="P29" s="18">
        <f t="shared" si="24"/>
        <v>4.0768744042933536</v>
      </c>
      <c r="Q29" s="18">
        <f t="shared" si="24"/>
        <v>4.1576795484075575</v>
      </c>
      <c r="R29" s="11"/>
      <c r="S29" s="40">
        <f t="shared" si="15"/>
        <v>2.0501816832956643</v>
      </c>
      <c r="T29" s="40">
        <f t="shared" si="16"/>
        <v>35.992568402755552</v>
      </c>
      <c r="U29" s="40">
        <f t="shared" si="17"/>
        <v>38.042750086051221</v>
      </c>
      <c r="W29" t="str">
        <f>$A$11</f>
        <v>Administrative and secretarial occupations</v>
      </c>
      <c r="X29" s="18">
        <f t="shared" ref="X29:AB29" si="25">X11/X$18*100</f>
        <v>18.132460501642729</v>
      </c>
      <c r="Y29" s="18">
        <f t="shared" si="25"/>
        <v>16.394933807091306</v>
      </c>
      <c r="Z29" s="18">
        <f t="shared" si="25"/>
        <v>16.026587212444333</v>
      </c>
      <c r="AA29" s="18">
        <f t="shared" si="25"/>
        <v>14.423043137998981</v>
      </c>
      <c r="AB29" s="18">
        <f t="shared" si="25"/>
        <v>11.639339536430315</v>
      </c>
      <c r="AC29" s="11"/>
      <c r="AD29" s="40">
        <f t="shared" si="19"/>
        <v>-21.768626953716041</v>
      </c>
      <c r="AE29" s="40">
        <f t="shared" si="20"/>
        <v>48.918621117450279</v>
      </c>
      <c r="AF29" s="40">
        <f t="shared" si="21"/>
        <v>27.149994163734238</v>
      </c>
    </row>
    <row r="30" spans="1:32" x14ac:dyDescent="0.2">
      <c r="A30" t="str">
        <f>$A$12</f>
        <v>Skilled trades occupations</v>
      </c>
      <c r="B30" s="18">
        <f t="shared" si="8"/>
        <v>8.7089456121020543</v>
      </c>
      <c r="C30" s="18">
        <f t="shared" si="8"/>
        <v>8.1924542874143658</v>
      </c>
      <c r="D30" s="18">
        <f t="shared" si="8"/>
        <v>7.353453427333573</v>
      </c>
      <c r="E30" s="18">
        <f t="shared" si="8"/>
        <v>7.4788483731719717</v>
      </c>
      <c r="F30" s="18">
        <f t="shared" si="8"/>
        <v>7.0682021914140076</v>
      </c>
      <c r="G30" s="11"/>
      <c r="H30" s="40">
        <f t="shared" si="11"/>
        <v>3.9090649426236572</v>
      </c>
      <c r="I30" s="40">
        <f t="shared" si="12"/>
        <v>44.439160704028993</v>
      </c>
      <c r="J30" s="40">
        <f t="shared" si="13"/>
        <v>48.348225646652651</v>
      </c>
      <c r="L30" t="str">
        <f>$A$12</f>
        <v>Skilled trades occupations</v>
      </c>
      <c r="M30" s="18">
        <f t="shared" ref="M30:Q30" si="26">M12/M$18*100</f>
        <v>14.105845780138349</v>
      </c>
      <c r="N30" s="18">
        <f t="shared" si="26"/>
        <v>13.43851464803214</v>
      </c>
      <c r="O30" s="18">
        <f t="shared" si="26"/>
        <v>11.887351050384391</v>
      </c>
      <c r="P30" s="18">
        <f t="shared" si="26"/>
        <v>11.766998315482443</v>
      </c>
      <c r="Q30" s="18">
        <f t="shared" si="26"/>
        <v>10.789825191205805</v>
      </c>
      <c r="R30" s="11"/>
      <c r="S30" s="40">
        <f t="shared" si="15"/>
        <v>-1.5687644274981625</v>
      </c>
      <c r="T30" s="40">
        <f t="shared" si="16"/>
        <v>39.690140359853913</v>
      </c>
      <c r="U30" s="40">
        <f t="shared" si="17"/>
        <v>38.121375932355754</v>
      </c>
      <c r="W30" t="str">
        <f>$A$12</f>
        <v>Skilled trades occupations</v>
      </c>
      <c r="X30" s="18">
        <f t="shared" ref="X30:AB30" si="27">X12/X$18*100</f>
        <v>2.3565045031746048</v>
      </c>
      <c r="Y30" s="18">
        <f t="shared" si="27"/>
        <v>2.1304785462344871</v>
      </c>
      <c r="Z30" s="18">
        <f t="shared" si="27"/>
        <v>2.2587125368757941</v>
      </c>
      <c r="AA30" s="18">
        <f t="shared" si="27"/>
        <v>2.6270323838048601</v>
      </c>
      <c r="AB30" s="18">
        <f t="shared" si="27"/>
        <v>2.8580992114681116</v>
      </c>
      <c r="AC30" s="11"/>
      <c r="AD30" s="40">
        <f t="shared" si="19"/>
        <v>36.304440429547654</v>
      </c>
      <c r="AE30" s="40">
        <f t="shared" si="20"/>
        <v>72.524427120636943</v>
      </c>
      <c r="AF30" s="40">
        <f t="shared" si="21"/>
        <v>108.8288675501846</v>
      </c>
    </row>
    <row r="31" spans="1:32" x14ac:dyDescent="0.2">
      <c r="A31" t="str">
        <f>$A$13</f>
        <v>Caring, leisure and other service occupations</v>
      </c>
      <c r="B31" s="18">
        <f t="shared" si="8"/>
        <v>8.5184121964768149</v>
      </c>
      <c r="C31" s="18">
        <f t="shared" si="8"/>
        <v>8.535172966598898</v>
      </c>
      <c r="D31" s="18">
        <f t="shared" si="8"/>
        <v>8.251293450770298</v>
      </c>
      <c r="E31" s="18">
        <f t="shared" si="8"/>
        <v>8.4586848637402543</v>
      </c>
      <c r="F31" s="18">
        <f t="shared" si="8"/>
        <v>8.6503619354366865</v>
      </c>
      <c r="G31" s="11"/>
      <c r="H31" s="40">
        <f t="shared" si="11"/>
        <v>13.330828784793953</v>
      </c>
      <c r="I31" s="40">
        <f t="shared" si="12"/>
        <v>58.024127898427921</v>
      </c>
      <c r="J31" s="40">
        <f t="shared" si="13"/>
        <v>71.3549566832219</v>
      </c>
      <c r="L31" t="str">
        <f>$A$13</f>
        <v>Caring, leisure and other service occupations</v>
      </c>
      <c r="M31" s="18">
        <f t="shared" ref="M31:Q31" si="28">M13/M$18*100</f>
        <v>3.6800564198816623</v>
      </c>
      <c r="N31" s="18">
        <f t="shared" si="28"/>
        <v>3.6707117914421485</v>
      </c>
      <c r="O31" s="18">
        <f t="shared" si="28"/>
        <v>3.6457826498590729</v>
      </c>
      <c r="P31" s="18">
        <f t="shared" si="28"/>
        <v>4.0406154307605568</v>
      </c>
      <c r="Q31" s="18">
        <f t="shared" si="28"/>
        <v>4.4816599510616761</v>
      </c>
      <c r="R31" s="11"/>
      <c r="S31" s="40">
        <f t="shared" si="15"/>
        <v>33.306628150600787</v>
      </c>
      <c r="T31" s="40">
        <f t="shared" si="16"/>
        <v>52.607075875207897</v>
      </c>
      <c r="U31" s="40">
        <f t="shared" si="17"/>
        <v>85.913704025808684</v>
      </c>
      <c r="W31" t="str">
        <f>$A$13</f>
        <v>Caring, leisure and other service occupations</v>
      </c>
      <c r="X31" s="18">
        <f t="shared" ref="X31:AB31" si="29">X13/X$18*100</f>
        <v>14.21341658379033</v>
      </c>
      <c r="Y31" s="18">
        <f t="shared" si="29"/>
        <v>14.156199720137632</v>
      </c>
      <c r="Z31" s="18">
        <f t="shared" si="29"/>
        <v>13.426506071265845</v>
      </c>
      <c r="AA31" s="18">
        <f t="shared" si="29"/>
        <v>13.457497919590496</v>
      </c>
      <c r="AB31" s="18">
        <f t="shared" si="29"/>
        <v>13.366225054270981</v>
      </c>
      <c r="AC31" s="11"/>
      <c r="AD31" s="40">
        <f t="shared" si="19"/>
        <v>7.2357079383629479</v>
      </c>
      <c r="AE31" s="40">
        <f t="shared" si="20"/>
        <v>59.677007270526872</v>
      </c>
      <c r="AF31" s="40">
        <f t="shared" si="21"/>
        <v>66.912715208889821</v>
      </c>
    </row>
    <row r="32" spans="1:32" x14ac:dyDescent="0.2">
      <c r="A32" t="str">
        <f>$A$14</f>
        <v>Sales and customer service occupations</v>
      </c>
      <c r="B32" s="18">
        <f t="shared" si="8"/>
        <v>7.9582435105799405</v>
      </c>
      <c r="C32" s="18">
        <f t="shared" si="8"/>
        <v>7.399292143431337</v>
      </c>
      <c r="D32" s="18">
        <f t="shared" si="8"/>
        <v>7.5565672397529831</v>
      </c>
      <c r="E32" s="18">
        <f t="shared" si="8"/>
        <v>7.3625218741306595</v>
      </c>
      <c r="F32" s="18">
        <f t="shared" si="8"/>
        <v>7.0708144762841485</v>
      </c>
      <c r="H32" s="40">
        <f t="shared" si="11"/>
        <v>1.1534523626006499</v>
      </c>
      <c r="I32" s="40">
        <f t="shared" si="12"/>
        <v>44.521473885897635</v>
      </c>
      <c r="J32" s="40">
        <f t="shared" si="13"/>
        <v>45.674926248498281</v>
      </c>
      <c r="L32" t="str">
        <f>$A$14</f>
        <v>Sales and customer service occupations</v>
      </c>
      <c r="M32" s="18">
        <f t="shared" ref="M32:Q32" si="30">M14/M$18*100</f>
        <v>6.1826750306542992</v>
      </c>
      <c r="N32" s="18">
        <f t="shared" si="30"/>
        <v>5.8496183893755331</v>
      </c>
      <c r="O32" s="18">
        <f t="shared" si="30"/>
        <v>6.150220922744972</v>
      </c>
      <c r="P32" s="18">
        <f t="shared" si="30"/>
        <v>6.1486785630975618</v>
      </c>
      <c r="Q32" s="18">
        <f t="shared" si="30"/>
        <v>6.1242032349883058</v>
      </c>
      <c r="S32" s="40">
        <f t="shared" si="15"/>
        <v>7.9847667321633677</v>
      </c>
      <c r="T32" s="40">
        <f t="shared" si="16"/>
        <v>35.15090208055787</v>
      </c>
      <c r="U32" s="40">
        <f t="shared" si="17"/>
        <v>43.135668812721242</v>
      </c>
      <c r="W32" t="str">
        <f>$A$14</f>
        <v>Sales and customer service occupations</v>
      </c>
      <c r="X32" s="18">
        <f t="shared" ref="X32:AB32" si="31">X14/X$18*100</f>
        <v>10.048182892893816</v>
      </c>
      <c r="Y32" s="18">
        <f t="shared" si="31"/>
        <v>9.1899853604501534</v>
      </c>
      <c r="Z32" s="18">
        <f t="shared" si="31"/>
        <v>9.1368786369442123</v>
      </c>
      <c r="AA32" s="18">
        <f t="shared" si="31"/>
        <v>8.7359217002299143</v>
      </c>
      <c r="AB32" s="18">
        <f t="shared" si="31"/>
        <v>8.1416727572150531</v>
      </c>
      <c r="AD32" s="40">
        <f t="shared" si="19"/>
        <v>-4.0136554550475525</v>
      </c>
      <c r="AE32" s="40">
        <f t="shared" si="20"/>
        <v>51.609239462451704</v>
      </c>
      <c r="AF32" s="40">
        <f t="shared" si="21"/>
        <v>47.595584007404156</v>
      </c>
    </row>
    <row r="33" spans="1:32" x14ac:dyDescent="0.2">
      <c r="A33" t="str">
        <f>$A$15</f>
        <v>Process, plant and machine operatives</v>
      </c>
      <c r="B33" s="18">
        <f t="shared" si="8"/>
        <v>4.6481299092097093</v>
      </c>
      <c r="C33" s="18">
        <f t="shared" si="8"/>
        <v>4.6762392461606312</v>
      </c>
      <c r="D33" s="18">
        <f t="shared" si="8"/>
        <v>3.9900524213052133</v>
      </c>
      <c r="E33" s="18">
        <f t="shared" si="8"/>
        <v>4.3534916658324176</v>
      </c>
      <c r="F33" s="18">
        <f t="shared" si="8"/>
        <v>4.1740268865459953</v>
      </c>
      <c r="G33" s="11"/>
      <c r="H33" s="40">
        <f t="shared" si="11"/>
        <v>13.086941702326369</v>
      </c>
      <c r="I33" s="40">
        <f t="shared" si="12"/>
        <v>53.057005149407452</v>
      </c>
      <c r="J33" s="40">
        <f t="shared" si="13"/>
        <v>66.14394685173383</v>
      </c>
      <c r="L33" t="str">
        <f>$A$15</f>
        <v>Process, plant and machine operatives</v>
      </c>
      <c r="M33" s="18">
        <f t="shared" ref="M33:Q33" si="32">M15/M$18*100</f>
        <v>7.5926063572701752</v>
      </c>
      <c r="N33" s="18">
        <f t="shared" si="32"/>
        <v>7.7661427909195337</v>
      </c>
      <c r="O33" s="18">
        <f t="shared" si="32"/>
        <v>6.6932406243750551</v>
      </c>
      <c r="P33" s="18">
        <f t="shared" si="32"/>
        <v>7.0928502136856881</v>
      </c>
      <c r="Q33" s="18">
        <f t="shared" si="32"/>
        <v>6.6981211604052193</v>
      </c>
      <c r="R33" s="11"/>
      <c r="S33" s="40">
        <f t="shared" si="15"/>
        <v>8.5225967437812358</v>
      </c>
      <c r="T33" s="40">
        <f t="shared" si="16"/>
        <v>50.501355861083987</v>
      </c>
      <c r="U33" s="40">
        <f t="shared" si="17"/>
        <v>59.023952604865215</v>
      </c>
      <c r="W33" t="str">
        <f>$A$15</f>
        <v>Process, plant and machine operatives</v>
      </c>
      <c r="X33" s="18">
        <f t="shared" ref="X33:AB33" si="33">X15/X$18*100</f>
        <v>1.1823231218786989</v>
      </c>
      <c r="Y33" s="18">
        <f t="shared" si="33"/>
        <v>1.1057655871979257</v>
      </c>
      <c r="Z33" s="18">
        <f t="shared" si="33"/>
        <v>0.95247975915147454</v>
      </c>
      <c r="AA33" s="18">
        <f t="shared" si="33"/>
        <v>1.2540516318109283</v>
      </c>
      <c r="AB33" s="18">
        <f t="shared" si="33"/>
        <v>1.3186337355918061</v>
      </c>
      <c r="AC33" s="11"/>
      <c r="AD33" s="40">
        <f t="shared" si="19"/>
        <v>49.128995831760378</v>
      </c>
      <c r="AE33" s="40">
        <f t="shared" si="20"/>
        <v>73.237524111533219</v>
      </c>
      <c r="AF33" s="40">
        <f t="shared" si="21"/>
        <v>122.3665199432936</v>
      </c>
    </row>
    <row r="34" spans="1:32" x14ac:dyDescent="0.2">
      <c r="A34" t="str">
        <f>$A$16</f>
        <v>Elementary occupations</v>
      </c>
      <c r="B34" s="18">
        <f t="shared" si="8"/>
        <v>10.632291546603504</v>
      </c>
      <c r="C34" s="18">
        <f t="shared" si="8"/>
        <v>10.358517260830375</v>
      </c>
      <c r="D34" s="18">
        <f t="shared" si="8"/>
        <v>9.6011526418602191</v>
      </c>
      <c r="E34" s="18">
        <f t="shared" si="8"/>
        <v>9.3926320195035515</v>
      </c>
      <c r="F34" s="18">
        <f t="shared" si="8"/>
        <v>8.5990580398875327</v>
      </c>
      <c r="G34" s="11"/>
      <c r="H34" s="40">
        <f t="shared" si="11"/>
        <v>-3.1803909805875747</v>
      </c>
      <c r="I34" s="40">
        <f t="shared" si="12"/>
        <v>46.853558085400991</v>
      </c>
      <c r="J34" s="40">
        <f t="shared" si="13"/>
        <v>43.673167104813416</v>
      </c>
      <c r="L34" t="str">
        <f>$A$16</f>
        <v>Elementary occupations</v>
      </c>
      <c r="M34" s="18">
        <f t="shared" ref="M34:Q34" si="34">M16/M$18*100</f>
        <v>10.240580122959427</v>
      </c>
      <c r="N34" s="18">
        <f t="shared" si="34"/>
        <v>9.9133181526863652</v>
      </c>
      <c r="O34" s="18">
        <f t="shared" si="34"/>
        <v>9.3734436870898268</v>
      </c>
      <c r="P34" s="18">
        <f t="shared" si="34"/>
        <v>9.3252168605150594</v>
      </c>
      <c r="Q34" s="18">
        <f t="shared" si="34"/>
        <v>8.3902819101947781</v>
      </c>
      <c r="R34" s="11"/>
      <c r="S34" s="40">
        <f t="shared" si="15"/>
        <v>-2.9309018102531623</v>
      </c>
      <c r="T34" s="40">
        <f t="shared" si="16"/>
        <v>38.517770916305473</v>
      </c>
      <c r="U34" s="40">
        <f t="shared" si="17"/>
        <v>35.586869106052312</v>
      </c>
      <c r="W34" t="str">
        <f>$A$16</f>
        <v>Elementary occupations</v>
      </c>
      <c r="X34" s="18">
        <f t="shared" ref="X34:AB34" si="35">X16/X$18*100</f>
        <v>11.093356912446398</v>
      </c>
      <c r="Y34" s="18">
        <f t="shared" si="35"/>
        <v>10.872957813940239</v>
      </c>
      <c r="Z34" s="18">
        <f t="shared" si="35"/>
        <v>9.8570292009369123</v>
      </c>
      <c r="AA34" s="18">
        <f t="shared" si="35"/>
        <v>9.4689087240746463</v>
      </c>
      <c r="AB34" s="18">
        <f t="shared" si="35"/>
        <v>8.8352369881072459</v>
      </c>
      <c r="AC34" s="11"/>
      <c r="AD34" s="40">
        <f t="shared" si="19"/>
        <v>-3.4469879586914143</v>
      </c>
      <c r="AE34" s="40">
        <f t="shared" si="20"/>
        <v>55.760941385520177</v>
      </c>
      <c r="AF34" s="40">
        <f t="shared" si="21"/>
        <v>52.31395342682876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8.1025201375153344</v>
      </c>
      <c r="I36" s="43">
        <f t="shared" si="12"/>
        <v>49.589304510478158</v>
      </c>
      <c r="J36" s="43">
        <f t="shared" si="13"/>
        <v>57.691824647993485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8.4435225630055921</v>
      </c>
      <c r="T36" s="43">
        <f t="shared" ref="T36" si="37">IF(O18&gt;0,(T18/O18)*100,0)</f>
        <v>41.939326354979286</v>
      </c>
      <c r="U36" s="43">
        <f t="shared" ref="U36" si="38">IF(O18&gt;0,(U18/O18)*100,0)</f>
        <v>50.38284891798488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7.7193357021064184</v>
      </c>
      <c r="AE36" s="43">
        <f t="shared" ref="AE36" si="40">IF(Z18&gt;0,(AE18/Z18)*100,0)</f>
        <v>58.185585185581537</v>
      </c>
      <c r="AF36" s="43">
        <f t="shared" ref="AF36" si="41">IF(Z18&gt;0,(AF18/Z18)*100,0)</f>
        <v>65.90492088768795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Thames Valley Berkshire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Thames Valley Berkshire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Thames Valley Berkshire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3.5443206220894918</v>
      </c>
      <c r="C46" s="18">
        <f t="shared" si="42"/>
        <v>-0.82431241985462256</v>
      </c>
      <c r="D46" s="18">
        <f t="shared" si="42"/>
        <v>0.74995617584099339</v>
      </c>
      <c r="E46" s="18">
        <f t="shared" si="42"/>
        <v>1.111385515719121</v>
      </c>
      <c r="F46" s="18">
        <f>IF(F$6-D$6 &lt;&gt; 0,(EXP(LN(F8/D8)/(F$6-D$6))-1)*100,0)</f>
        <v>0.99076523299543862</v>
      </c>
      <c r="H46" s="18">
        <f>IF($F$6-$D$6 &lt;&gt; 0,(EXP(LN(1+(H26/100))/($F$6-$D$6))-1)*100,0)</f>
        <v>0.99076523299543862</v>
      </c>
      <c r="I46" s="18">
        <f>IF($F$6-$D$6 &lt;&gt; 0,(EXP(LN(1+(I26/100))/($F$6-$D$6))-1)*100,0)</f>
        <v>3.0536408242358704</v>
      </c>
      <c r="J46" s="18">
        <f>IF($F$6-$D$6 &lt;&gt; 0,(EXP(LN(1+(J26/100))/($F$6-$D$6))-1)*100,0)</f>
        <v>3.7199686285703137</v>
      </c>
      <c r="L46" t="str">
        <f>$A$8</f>
        <v>Managers, directors and senior officials</v>
      </c>
      <c r="M46" s="18">
        <f t="shared" ref="M46:M54" si="43">IF(N$6-M$6 &lt;&gt; 0,(EXP(LN(N8/M8)/(N$6-M$6))-1)*100,0)</f>
        <v>2.8112034018651144</v>
      </c>
      <c r="N46" s="18">
        <f t="shared" ref="N46:N54" si="44">IF(O$6-N$6 &lt;&gt; 0,(EXP(LN(O8/N8)/(O$6-N$6))-1)*100,0)</f>
        <v>-2.5743806904455102</v>
      </c>
      <c r="O46" s="18">
        <f t="shared" ref="O46:O54" si="45">IF(P$6-O$6 &lt;&gt; 0,(EXP(LN(P8/O8)/(P$6-O$6))-1)*100,0)</f>
        <v>0.2874263942756361</v>
      </c>
      <c r="P46" s="18">
        <f t="shared" ref="P46:P54" si="46">IF(Q$6-P$6 &lt;&gt; 0,(EXP(LN(Q8/P8)/(Q$6-P$6))-1)*100,0)</f>
        <v>0.78586997647511758</v>
      </c>
      <c r="Q46" s="18">
        <f>IF(Q$6-O$6 &lt;&gt; 0,(EXP(LN(Q8/O8)/(Q$6-O$6))-1)*100,0)</f>
        <v>0.61944746207542867</v>
      </c>
      <c r="S46" s="18">
        <f>IF($F$6-$D$6 &lt;&gt; 0,(EXP(LN(1+(S26/100))/($F$6-$D$6))-1)*100,0)</f>
        <v>0.61944746207542867</v>
      </c>
      <c r="T46" s="18">
        <f>IF($F$6-$D$6 &lt;&gt; 0,(EXP(LN(1+(T26/100))/($F$6-$D$6))-1)*100,0)</f>
        <v>2.7455272149732313</v>
      </c>
      <c r="U46" s="18">
        <f>IF($F$6-$D$6 &lt;&gt; 0,(EXP(LN(1+(U26/100))/($F$6-$D$6))-1)*100,0)</f>
        <v>3.175542638094897</v>
      </c>
      <c r="W46" t="str">
        <f>$A$8</f>
        <v>Managers, directors and senior officials</v>
      </c>
      <c r="X46" s="18">
        <f t="shared" ref="X46:X54" si="47">IF(Y$6-X$6 &lt;&gt; 0,(EXP(LN(Y8/X8)/(Y$6-X$6))-1)*100,0)</f>
        <v>4.9478617125246593</v>
      </c>
      <c r="Y46" s="18">
        <f t="shared" ref="Y46:Y54" si="48">IF(Z$6-Y$6 &lt;&gt; 0,(EXP(LN(Z8/Y8)/(Z$6-Y$6))-1)*100,0)</f>
        <v>2.3584873812286133</v>
      </c>
      <c r="Z46" s="18">
        <f t="shared" ref="Z46:Z54" si="49">IF(AA$6-Z$6 &lt;&gt; 0,(EXP(LN(AA8/Z8)/(AA$6-Z$6))-1)*100,0)</f>
        <v>1.5310830408787446</v>
      </c>
      <c r="AA46" s="18">
        <f t="shared" ref="AA46:AA54" si="50">IF(AB$6-AA$6 &lt;&gt; 0,(EXP(LN(AB8/AA8)/(AB$6-AA$6))-1)*100,0)</f>
        <v>1.6218234098776652</v>
      </c>
      <c r="AB46" s="18">
        <f>IF(AB$6-Z$6 &lt;&gt; 0,(EXP(LN(AB8/Z8)/(AB$6-Z$6))-1)*100,0)</f>
        <v>1.5915676130674239</v>
      </c>
      <c r="AD46" s="18">
        <f>IF($F$6-$D$6 &lt;&gt; 0,(EXP(LN(1+(AD26/100))/($F$6-$D$6))-1)*100,0)</f>
        <v>1.5915676130674239</v>
      </c>
      <c r="AE46" s="18">
        <f>IF($F$6-$D$6 &lt;&gt; 0,(EXP(LN(1+(AE26/100))/($F$6-$D$6))-1)*100,0)</f>
        <v>3.5583023098249233</v>
      </c>
      <c r="AF46" s="18">
        <f>IF($F$6-$D$6 &lt;&gt; 0,(EXP(LN(1+(AF26/100))/($F$6-$D$6))-1)*100,0)</f>
        <v>4.5771261560084486</v>
      </c>
    </row>
    <row r="47" spans="1:32" x14ac:dyDescent="0.2">
      <c r="A47" t="str">
        <f>$A$9</f>
        <v>Professional occupations</v>
      </c>
      <c r="B47" s="18">
        <f t="shared" si="42"/>
        <v>3.4538073511545031</v>
      </c>
      <c r="C47" s="18">
        <f t="shared" si="42"/>
        <v>2.0079299435443287</v>
      </c>
      <c r="D47" s="18">
        <f t="shared" si="42"/>
        <v>1.6258531735950932</v>
      </c>
      <c r="E47" s="18">
        <f t="shared" si="42"/>
        <v>0.96393311530666992</v>
      </c>
      <c r="F47" s="18">
        <f>IF(F$6-D$6 &lt;&gt; 0,(EXP(LN(F9/D9)/(F$6-D$6))-1)*100,0)</f>
        <v>1.1840927109147747</v>
      </c>
      <c r="H47" s="18">
        <f t="shared" ref="H47:J56" si="51">IF($F$6-$D$6 &lt;&gt; 0,(EXP(LN(1+(H27/100))/($F$6-$D$6))-1)*100,0)</f>
        <v>1.1840927109147747</v>
      </c>
      <c r="I47" s="18">
        <f t="shared" si="51"/>
        <v>2.7373635301278121</v>
      </c>
      <c r="J47" s="18">
        <f t="shared" si="51"/>
        <v>3.5705017446504561</v>
      </c>
      <c r="L47" t="str">
        <f>$A$9</f>
        <v>Professional occupations</v>
      </c>
      <c r="M47" s="18">
        <f t="shared" si="43"/>
        <v>2.8058343126495355</v>
      </c>
      <c r="N47" s="18">
        <f t="shared" si="44"/>
        <v>0.63294631782062627</v>
      </c>
      <c r="O47" s="18">
        <f t="shared" si="45"/>
        <v>1.5713391468671345</v>
      </c>
      <c r="P47" s="18">
        <f t="shared" si="46"/>
        <v>0.8618592551446369</v>
      </c>
      <c r="Q47" s="18">
        <f>IF(Q$6-O$6 &lt;&gt; 0,(EXP(LN(Q9/O9)/(Q$6-O$6))-1)*100,0)</f>
        <v>1.097800197551746</v>
      </c>
      <c r="S47" s="18">
        <f t="shared" ref="S47:U47" si="52">IF($F$6-$D$6 &lt;&gt; 0,(EXP(LN(1+(S27/100))/($F$6-$D$6))-1)*100,0)</f>
        <v>1.097800197551746</v>
      </c>
      <c r="T47" s="18">
        <f t="shared" si="52"/>
        <v>2.3240278479518928</v>
      </c>
      <c r="U47" s="18">
        <f t="shared" si="52"/>
        <v>3.1372197460072915</v>
      </c>
      <c r="W47" t="str">
        <f>$A$9</f>
        <v>Professional occupations</v>
      </c>
      <c r="X47" s="18">
        <f t="shared" si="47"/>
        <v>4.3520137898692246</v>
      </c>
      <c r="Y47" s="18">
        <f t="shared" si="48"/>
        <v>3.8441242735664849</v>
      </c>
      <c r="Z47" s="18">
        <f t="shared" si="49"/>
        <v>1.6962284669533645</v>
      </c>
      <c r="AA47" s="18">
        <f t="shared" si="50"/>
        <v>1.0938704921516829</v>
      </c>
      <c r="AB47" s="18">
        <f>IF(AB$6-Z$6 &lt;&gt; 0,(EXP(LN(AB9/Z9)/(AB$6-Z$6))-1)*100,0)</f>
        <v>1.2942590106876928</v>
      </c>
      <c r="AD47" s="18">
        <f t="shared" ref="AD47:AF47" si="53">IF($F$6-$D$6 &lt;&gt; 0,(EXP(LN(1+(AD27/100))/($F$6-$D$6))-1)*100,0)</f>
        <v>1.2942590106876928</v>
      </c>
      <c r="AE47" s="18">
        <f t="shared" si="53"/>
        <v>3.2398937576300746</v>
      </c>
      <c r="AF47" s="18">
        <f t="shared" si="53"/>
        <v>4.096018468552276</v>
      </c>
    </row>
    <row r="48" spans="1:32" x14ac:dyDescent="0.2">
      <c r="A48" t="str">
        <f>$A$10</f>
        <v>Associate professional occupations</v>
      </c>
      <c r="B48" s="18">
        <f t="shared" si="42"/>
        <v>1.7577989974704389</v>
      </c>
      <c r="C48" s="18">
        <f t="shared" si="42"/>
        <v>2.8863944724987434</v>
      </c>
      <c r="D48" s="18">
        <f t="shared" si="42"/>
        <v>-0.16548190880456559</v>
      </c>
      <c r="E48" s="18">
        <f t="shared" si="42"/>
        <v>0.71915839861229625</v>
      </c>
      <c r="F48" s="18">
        <f t="shared" ref="F48:F56" si="54">IF(F$6-D$6 &lt;&gt; 0,(EXP(LN(F10/D10)/(F$6-D$6))-1)*100,0)</f>
        <v>0.42341072459892715</v>
      </c>
      <c r="H48" s="18">
        <f t="shared" si="51"/>
        <v>0.42341072459892715</v>
      </c>
      <c r="I48" s="18">
        <f t="shared" si="51"/>
        <v>2.5607217524780568</v>
      </c>
      <c r="J48" s="18">
        <f t="shared" si="51"/>
        <v>2.8606599623616669</v>
      </c>
      <c r="L48" t="str">
        <f>$A$10</f>
        <v>Associate professional occupations</v>
      </c>
      <c r="M48" s="18">
        <f t="shared" si="43"/>
        <v>1.1404775132670686</v>
      </c>
      <c r="N48" s="18">
        <f t="shared" si="44"/>
        <v>1.7430674027427484</v>
      </c>
      <c r="O48" s="18">
        <f t="shared" si="45"/>
        <v>-0.74308493104436879</v>
      </c>
      <c r="P48" s="18">
        <f>IF(Q$6-P$6 &lt;&gt; 0,(EXP(LN(Q10/P10)/(Q$6-P$6))-1)*100,0)</f>
        <v>0.46604279909281399</v>
      </c>
      <c r="Q48" s="18">
        <f t="shared" ref="Q48:Q54" si="55">IF(Q$6-O$6 &lt;&gt; 0,(EXP(LN(Q10/O10)/(Q$6-O$6))-1)*100,0)</f>
        <v>6.1372426188666118E-2</v>
      </c>
      <c r="S48" s="18">
        <f t="shared" ref="S48:U48" si="56">IF($F$6-$D$6 &lt;&gt; 0,(EXP(LN(1+(S28/100))/($F$6-$D$6))-1)*100,0)</f>
        <v>6.1372426188666118E-2</v>
      </c>
      <c r="T48" s="18">
        <f t="shared" si="56"/>
        <v>2.1105940670867573</v>
      </c>
      <c r="U48" s="18">
        <f t="shared" si="56"/>
        <v>2.1564592094616364</v>
      </c>
      <c r="W48" t="str">
        <f>$A$10</f>
        <v>Associate professional occupations</v>
      </c>
      <c r="X48" s="18">
        <f t="shared" si="47"/>
        <v>2.5122299406117321</v>
      </c>
      <c r="Y48" s="18">
        <f t="shared" si="48"/>
        <v>4.237398500752132</v>
      </c>
      <c r="Z48" s="18">
        <f t="shared" si="49"/>
        <v>0.48452265695657637</v>
      </c>
      <c r="AA48" s="18">
        <f t="shared" si="50"/>
        <v>0.98737030307329832</v>
      </c>
      <c r="AB48" s="18">
        <f t="shared" ref="AB48:AB54" si="57">IF(AB$6-Z$6 &lt;&gt; 0,(EXP(LN(AB10/Z10)/(AB$6-Z$6))-1)*100,0)</f>
        <v>0.8194754449430075</v>
      </c>
      <c r="AD48" s="18">
        <f t="shared" ref="AD48:AF48" si="58">IF($F$6-$D$6 &lt;&gt; 0,(EXP(LN(1+(AD28/100))/($F$6-$D$6))-1)*100,0)</f>
        <v>0.8194754449430075</v>
      </c>
      <c r="AE48" s="18">
        <f t="shared" si="58"/>
        <v>3.0477092800995864</v>
      </c>
      <c r="AF48" s="18">
        <f t="shared" si="58"/>
        <v>3.5970017910249341</v>
      </c>
    </row>
    <row r="49" spans="1:32" x14ac:dyDescent="0.2">
      <c r="A49" t="str">
        <f>$A$11</f>
        <v>Administrative and secretarial occupations</v>
      </c>
      <c r="B49" s="18">
        <f t="shared" si="42"/>
        <v>-0.67691423981245391</v>
      </c>
      <c r="C49" s="18">
        <f t="shared" si="42"/>
        <v>0.3270293637370969</v>
      </c>
      <c r="D49" s="18">
        <f t="shared" si="42"/>
        <v>-1.3357073988498613</v>
      </c>
      <c r="E49" s="18">
        <f t="shared" si="42"/>
        <v>-1.0813984292516676</v>
      </c>
      <c r="F49" s="18">
        <f t="shared" si="54"/>
        <v>-1.1662408342421937</v>
      </c>
      <c r="H49" s="18">
        <f t="shared" si="51"/>
        <v>-1.1662408342421937</v>
      </c>
      <c r="I49" s="18">
        <f t="shared" si="51"/>
        <v>2.548513680762432</v>
      </c>
      <c r="J49" s="18">
        <f t="shared" si="51"/>
        <v>1.7501815402383381</v>
      </c>
      <c r="L49" t="str">
        <f>$A$11</f>
        <v>Administrative and secretarial occupations</v>
      </c>
      <c r="M49" s="18">
        <f t="shared" si="43"/>
        <v>-1.4801397255466697</v>
      </c>
      <c r="N49" s="18">
        <f t="shared" si="44"/>
        <v>14.054818850036209</v>
      </c>
      <c r="O49" s="18">
        <f t="shared" si="45"/>
        <v>-0.85574678255281311</v>
      </c>
      <c r="P49" s="18">
        <f t="shared" si="46"/>
        <v>0.63466501293145683</v>
      </c>
      <c r="Q49" s="18">
        <f t="shared" si="55"/>
        <v>0.13538812443150139</v>
      </c>
      <c r="S49" s="18">
        <f t="shared" ref="S49:U49" si="59">IF($F$6-$D$6 &lt;&gt; 0,(EXP(LN(1+(S29/100))/($F$6-$D$6))-1)*100,0)</f>
        <v>0.13538812443150139</v>
      </c>
      <c r="T49" s="18">
        <f t="shared" si="59"/>
        <v>2.0706808618920158</v>
      </c>
      <c r="U49" s="18">
        <f t="shared" si="59"/>
        <v>2.1725517970907937</v>
      </c>
      <c r="W49" t="str">
        <f>$A$11</f>
        <v>Administrative and secretarial occupations</v>
      </c>
      <c r="X49" s="18">
        <f t="shared" si="47"/>
        <v>-0.46039790439541539</v>
      </c>
      <c r="Y49" s="18">
        <f t="shared" si="48"/>
        <v>-3.2792295750454614</v>
      </c>
      <c r="Z49" s="18">
        <f t="shared" si="49"/>
        <v>-1.4863011130388015</v>
      </c>
      <c r="AA49" s="18">
        <f t="shared" si="50"/>
        <v>-1.6917913936248863</v>
      </c>
      <c r="AB49" s="18">
        <f t="shared" si="57"/>
        <v>-1.623342303562092</v>
      </c>
      <c r="AD49" s="18">
        <f t="shared" ref="AD49:AF49" si="60">IF($F$6-$D$6 &lt;&gt; 0,(EXP(LN(1+(AD29/100))/($F$6-$D$6))-1)*100,0)</f>
        <v>-1.623342303562092</v>
      </c>
      <c r="AE49" s="18">
        <f t="shared" si="60"/>
        <v>2.6904208616232106</v>
      </c>
      <c r="AF49" s="18">
        <f t="shared" si="60"/>
        <v>1.6142048262196562</v>
      </c>
    </row>
    <row r="50" spans="1:32" x14ac:dyDescent="0.2">
      <c r="A50" t="str">
        <f>$A$12</f>
        <v>Skilled trades occupations</v>
      </c>
      <c r="B50" s="18">
        <f t="shared" si="42"/>
        <v>0.2803804189828174</v>
      </c>
      <c r="C50" s="18">
        <f t="shared" si="42"/>
        <v>-12.500624599770438</v>
      </c>
      <c r="D50" s="18">
        <f t="shared" si="42"/>
        <v>1.0272241180422137</v>
      </c>
      <c r="E50" s="18">
        <f t="shared" si="42"/>
        <v>-0.12745117356478541</v>
      </c>
      <c r="F50" s="18">
        <f t="shared" si="54"/>
        <v>0.25596673765104772</v>
      </c>
      <c r="H50" s="18">
        <f t="shared" si="51"/>
        <v>0.25596673765104772</v>
      </c>
      <c r="I50" s="18">
        <f t="shared" si="51"/>
        <v>2.4815449024893743</v>
      </c>
      <c r="J50" s="18">
        <f t="shared" si="51"/>
        <v>2.6641518797103414</v>
      </c>
      <c r="L50" t="str">
        <f>$A$12</f>
        <v>Skilled trades occupations</v>
      </c>
      <c r="M50" s="18">
        <f t="shared" si="43"/>
        <v>0.38454730704440276</v>
      </c>
      <c r="N50" s="18">
        <f t="shared" si="44"/>
        <v>-14.887829862199819</v>
      </c>
      <c r="O50" s="18">
        <f t="shared" si="45"/>
        <v>0.54636385966337908</v>
      </c>
      <c r="P50" s="18">
        <f t="shared" si="46"/>
        <v>-0.42963275605211182</v>
      </c>
      <c r="Q50" s="18">
        <f t="shared" si="55"/>
        <v>-0.10535777715794392</v>
      </c>
      <c r="S50" s="18">
        <f t="shared" ref="S50:U50" si="61">IF($F$6-$D$6 &lt;&gt; 0,(EXP(LN(1+(S30/100))/($F$6-$D$6))-1)*100,0)</f>
        <v>-0.10535777715794392</v>
      </c>
      <c r="T50" s="18">
        <f t="shared" si="61"/>
        <v>2.2533904380136471</v>
      </c>
      <c r="U50" s="18">
        <f t="shared" si="61"/>
        <v>2.1764304355737174</v>
      </c>
      <c r="W50" t="str">
        <f>$A$12</f>
        <v>Skilled trades occupations</v>
      </c>
      <c r="X50" s="18">
        <f t="shared" si="47"/>
        <v>-0.46292113234670529</v>
      </c>
      <c r="Y50" s="18">
        <f t="shared" si="48"/>
        <v>4.8991962912051212</v>
      </c>
      <c r="Z50" s="18">
        <f t="shared" si="49"/>
        <v>3.6989474639209874</v>
      </c>
      <c r="AA50" s="18">
        <f t="shared" si="50"/>
        <v>1.2893598141680229</v>
      </c>
      <c r="AB50" s="18">
        <f t="shared" si="57"/>
        <v>2.0862694453206876</v>
      </c>
      <c r="AD50" s="18">
        <f t="shared" ref="AD50:AF50" si="62">IF($F$6-$D$6 &lt;&gt; 0,(EXP(LN(1+(AD30/100))/($F$6-$D$6))-1)*100,0)</f>
        <v>2.0862694453206876</v>
      </c>
      <c r="AE50" s="18">
        <f t="shared" si="62"/>
        <v>3.7026942179896549</v>
      </c>
      <c r="AF50" s="18">
        <f t="shared" si="62"/>
        <v>5.031451876946913</v>
      </c>
    </row>
    <row r="51" spans="1:32" x14ac:dyDescent="0.2">
      <c r="A51" t="str">
        <f>$A$13</f>
        <v>Caring, leisure and other service occupations</v>
      </c>
      <c r="B51" s="18">
        <f t="shared" si="42"/>
        <v>1.8749197253331351</v>
      </c>
      <c r="C51" s="18">
        <f t="shared" si="42"/>
        <v>-5.7595525150035858</v>
      </c>
      <c r="D51" s="18">
        <f t="shared" si="42"/>
        <v>1.1872763706949785</v>
      </c>
      <c r="E51" s="18">
        <f t="shared" si="42"/>
        <v>0.66345987610734181</v>
      </c>
      <c r="F51" s="18">
        <f t="shared" si="54"/>
        <v>0.8377633853871469</v>
      </c>
      <c r="H51" s="18">
        <f t="shared" si="51"/>
        <v>0.8377633853871469</v>
      </c>
      <c r="I51" s="18">
        <f t="shared" si="51"/>
        <v>3.0975219736874671</v>
      </c>
      <c r="J51" s="18">
        <f t="shared" si="51"/>
        <v>3.6556815283590671</v>
      </c>
      <c r="L51" t="str">
        <f>$A$13</f>
        <v>Caring, leisure and other service occupations</v>
      </c>
      <c r="M51" s="18">
        <f t="shared" si="43"/>
        <v>1.5436529884077066</v>
      </c>
      <c r="N51" s="18">
        <f t="shared" si="44"/>
        <v>-4.4351171514198544</v>
      </c>
      <c r="O51" s="18">
        <f t="shared" si="45"/>
        <v>2.84462470300193</v>
      </c>
      <c r="P51" s="18">
        <f t="shared" si="46"/>
        <v>1.4832519753768647</v>
      </c>
      <c r="Q51" s="18">
        <f t="shared" si="55"/>
        <v>1.9350287090156959</v>
      </c>
      <c r="S51" s="18">
        <f t="shared" ref="S51:U51" si="63">IF($F$6-$D$6 &lt;&gt; 0,(EXP(LN(1+(S31/100))/($F$6-$D$6))-1)*100,0)</f>
        <v>1.9350287090156959</v>
      </c>
      <c r="T51" s="18">
        <f t="shared" si="63"/>
        <v>2.8580558627681496</v>
      </c>
      <c r="U51" s="18">
        <f t="shared" si="63"/>
        <v>4.2207258657759095</v>
      </c>
      <c r="W51" t="str">
        <f>$A$13</f>
        <v>Caring, leisure and other service occupations</v>
      </c>
      <c r="X51" s="18">
        <f t="shared" si="47"/>
        <v>1.9752356312166208</v>
      </c>
      <c r="Y51" s="18">
        <f t="shared" si="48"/>
        <v>-6.1563923723573328</v>
      </c>
      <c r="Z51" s="18">
        <f t="shared" si="49"/>
        <v>0.65925628353704635</v>
      </c>
      <c r="AA51" s="18">
        <f t="shared" si="50"/>
        <v>0.37073020032647452</v>
      </c>
      <c r="AB51" s="18">
        <f t="shared" si="57"/>
        <v>0.46681355293445304</v>
      </c>
      <c r="AD51" s="18">
        <f t="shared" ref="AD51:AF51" si="64">IF($F$6-$D$6 &lt;&gt; 0,(EXP(LN(1+(AD31/100))/($F$6-$D$6))-1)*100,0)</f>
        <v>0.46681355293445304</v>
      </c>
      <c r="AE51" s="18">
        <f t="shared" si="64"/>
        <v>3.1690644414403835</v>
      </c>
      <c r="AF51" s="18">
        <f t="shared" si="64"/>
        <v>3.474331220279514</v>
      </c>
    </row>
    <row r="52" spans="1:32" x14ac:dyDescent="0.2">
      <c r="A52" t="str">
        <f>$A$14</f>
        <v>Sales and customer service occupations</v>
      </c>
      <c r="B52" s="18">
        <f t="shared" si="42"/>
        <v>-1.2180290924257431E-2</v>
      </c>
      <c r="C52" s="18">
        <f t="shared" si="42"/>
        <v>-0.44524455338437186</v>
      </c>
      <c r="D52" s="18">
        <f t="shared" si="42"/>
        <v>0.16365257739536787</v>
      </c>
      <c r="E52" s="18">
        <f t="shared" si="42"/>
        <v>3.2931096466604082E-2</v>
      </c>
      <c r="F52" s="18">
        <f t="shared" si="54"/>
        <v>7.6485956677085909E-2</v>
      </c>
      <c r="H52" s="18">
        <f t="shared" si="51"/>
        <v>7.6485956677085909E-2</v>
      </c>
      <c r="I52" s="18">
        <f t="shared" si="51"/>
        <v>2.485437355398723</v>
      </c>
      <c r="J52" s="18">
        <f t="shared" si="51"/>
        <v>2.5397656297490911</v>
      </c>
      <c r="L52" t="str">
        <f>$A$14</f>
        <v>Sales and customer service occupations</v>
      </c>
      <c r="M52" s="18">
        <f t="shared" si="43"/>
        <v>0.2112799443945601</v>
      </c>
      <c r="N52" s="18">
        <f t="shared" si="44"/>
        <v>1.1628430718272798</v>
      </c>
      <c r="O52" s="18">
        <f t="shared" si="45"/>
        <v>0.74615114231664226</v>
      </c>
      <c r="P52" s="18">
        <f t="shared" si="46"/>
        <v>0.39729635956375908</v>
      </c>
      <c r="Q52" s="18">
        <f t="shared" si="55"/>
        <v>0.51344685980994065</v>
      </c>
      <c r="S52" s="18">
        <f t="shared" ref="S52:U52" si="65">IF($F$6-$D$6 &lt;&gt; 0,(EXP(LN(1+(S32/100))/($F$6-$D$6))-1)*100,0)</f>
        <v>0.51344685980994065</v>
      </c>
      <c r="T52" s="18">
        <f t="shared" si="65"/>
        <v>2.0284439583700964</v>
      </c>
      <c r="U52" s="18">
        <f t="shared" si="65"/>
        <v>2.4196273746671659</v>
      </c>
      <c r="W52" t="str">
        <f>$A$14</f>
        <v>Sales and customer service occupations</v>
      </c>
      <c r="X52" s="18">
        <f t="shared" si="47"/>
        <v>-0.17496054183631093</v>
      </c>
      <c r="Y52" s="18">
        <f t="shared" si="48"/>
        <v>-1.6280228210004632</v>
      </c>
      <c r="Z52" s="18">
        <f t="shared" si="49"/>
        <v>-0.28611648994509853</v>
      </c>
      <c r="AA52" s="18">
        <f t="shared" si="50"/>
        <v>-0.26602472225212281</v>
      </c>
      <c r="AB52" s="18">
        <f t="shared" si="57"/>
        <v>-0.27272242792887313</v>
      </c>
      <c r="AD52" s="18">
        <f t="shared" ref="AD52:AF52" si="66">IF($F$6-$D$6 &lt;&gt; 0,(EXP(LN(1+(AD32/100))/($F$6-$D$6))-1)*100,0)</f>
        <v>-0.27272242792887313</v>
      </c>
      <c r="AE52" s="18">
        <f t="shared" si="66"/>
        <v>2.8130819691389641</v>
      </c>
      <c r="AF52" s="18">
        <f t="shared" si="66"/>
        <v>2.6293450997983969</v>
      </c>
    </row>
    <row r="53" spans="1:32" x14ac:dyDescent="0.2">
      <c r="A53" t="str">
        <f>$A$15</f>
        <v>Process, plant and machine operatives</v>
      </c>
      <c r="B53" s="18">
        <f t="shared" si="42"/>
        <v>1.9784664913294225</v>
      </c>
      <c r="C53" s="18">
        <f t="shared" si="42"/>
        <v>-16.821801031225426</v>
      </c>
      <c r="D53" s="18">
        <f t="shared" si="42"/>
        <v>2.4569838721831605</v>
      </c>
      <c r="E53" s="18">
        <f t="shared" si="42"/>
        <v>1.6225892886190252E-2</v>
      </c>
      <c r="F53" s="18">
        <f t="shared" si="54"/>
        <v>0.8232820300162258</v>
      </c>
      <c r="H53" s="18">
        <f t="shared" si="51"/>
        <v>0.8232820300162258</v>
      </c>
      <c r="I53" s="18">
        <f t="shared" si="51"/>
        <v>2.878245095953913</v>
      </c>
      <c r="J53" s="18">
        <f t="shared" si="51"/>
        <v>3.4424905147814489</v>
      </c>
      <c r="L53" t="str">
        <f>$A$15</f>
        <v>Process, plant and machine operatives</v>
      </c>
      <c r="M53" s="18">
        <f t="shared" si="43"/>
        <v>2.1838948372586042</v>
      </c>
      <c r="N53" s="18">
        <f t="shared" si="44"/>
        <v>-17.074344762110126</v>
      </c>
      <c r="O53" s="18">
        <f t="shared" si="45"/>
        <v>1.9265017469848544</v>
      </c>
      <c r="P53" s="18">
        <f t="shared" si="46"/>
        <v>-0.13611479998216769</v>
      </c>
      <c r="Q53" s="18">
        <f t="shared" si="55"/>
        <v>0.54674408799351149</v>
      </c>
      <c r="S53" s="18">
        <f t="shared" ref="S53:U53" si="67">IF($F$6-$D$6 &lt;&gt; 0,(EXP(LN(1+(S33/100))/($F$6-$D$6))-1)*100,0)</f>
        <v>0.54674408799351149</v>
      </c>
      <c r="T53" s="18">
        <f t="shared" si="67"/>
        <v>2.7628232903168515</v>
      </c>
      <c r="U53" s="18">
        <f t="shared" si="67"/>
        <v>3.1408808927910092</v>
      </c>
      <c r="W53" t="str">
        <f>$A$15</f>
        <v>Process, plant and machine operatives</v>
      </c>
      <c r="X53" s="18">
        <f t="shared" si="47"/>
        <v>0.38397532385039401</v>
      </c>
      <c r="Y53" s="18">
        <f t="shared" si="48"/>
        <v>-14.772244959233284</v>
      </c>
      <c r="Z53" s="18">
        <f t="shared" si="49"/>
        <v>6.3029674415764791</v>
      </c>
      <c r="AA53" s="18">
        <f t="shared" si="50"/>
        <v>0.94469852858514169</v>
      </c>
      <c r="AB53" s="18">
        <f t="shared" si="57"/>
        <v>2.7000857549351442</v>
      </c>
      <c r="AD53" s="18">
        <f t="shared" ref="AD53:AF53" si="68">IF($F$6-$D$6 &lt;&gt; 0,(EXP(LN(1+(AD33/100))/($F$6-$D$6))-1)*100,0)</f>
        <v>2.7000857549351442</v>
      </c>
      <c r="AE53" s="18">
        <f t="shared" si="68"/>
        <v>3.7312149395817285</v>
      </c>
      <c r="AF53" s="18">
        <f t="shared" si="68"/>
        <v>5.4721890928310701</v>
      </c>
    </row>
    <row r="54" spans="1:32" x14ac:dyDescent="0.2">
      <c r="A54" t="str">
        <f>$A$16</f>
        <v>Elementary occupations</v>
      </c>
      <c r="B54" s="18">
        <f t="shared" si="42"/>
        <v>1.162962754147201</v>
      </c>
      <c r="C54" s="18">
        <f t="shared" si="42"/>
        <v>-9.6447454593070034</v>
      </c>
      <c r="D54" s="18">
        <f t="shared" si="42"/>
        <v>0.24495622812479301</v>
      </c>
      <c r="E54" s="18">
        <f t="shared" si="42"/>
        <v>-0.4445437130531027</v>
      </c>
      <c r="F54" s="18">
        <f t="shared" si="54"/>
        <v>-0.21523895940269711</v>
      </c>
      <c r="H54" s="18">
        <f t="shared" si="51"/>
        <v>-0.21523895940269711</v>
      </c>
      <c r="I54" s="18">
        <f t="shared" si="51"/>
        <v>2.5948667051413521</v>
      </c>
      <c r="J54" s="18">
        <f t="shared" si="51"/>
        <v>2.445222735663366</v>
      </c>
      <c r="L54" t="str">
        <f>$A$16</f>
        <v>Elementary occupations</v>
      </c>
      <c r="M54" s="18">
        <f t="shared" si="43"/>
        <v>0.78652037356206073</v>
      </c>
      <c r="N54" s="18">
        <f t="shared" si="44"/>
        <v>-9.0216669869296435</v>
      </c>
      <c r="O54" s="18">
        <f t="shared" si="45"/>
        <v>0.64731695016653212</v>
      </c>
      <c r="P54" s="18">
        <f t="shared" si="46"/>
        <v>-0.61816794319077273</v>
      </c>
      <c r="Q54" s="18">
        <f t="shared" si="55"/>
        <v>-0.19811754503638035</v>
      </c>
      <c r="S54" s="18">
        <f t="shared" ref="S54:U54" si="69">IF($F$6-$D$6 &lt;&gt; 0,(EXP(LN(1+(S34/100))/($F$6-$D$6))-1)*100,0)</f>
        <v>-0.19811754503638035</v>
      </c>
      <c r="T54" s="18">
        <f t="shared" si="69"/>
        <v>2.1959533999194258</v>
      </c>
      <c r="U54" s="18">
        <f t="shared" si="69"/>
        <v>2.0503524153965724</v>
      </c>
      <c r="W54" t="str">
        <f>$A$16</f>
        <v>Elementary occupations</v>
      </c>
      <c r="X54" s="18">
        <f t="shared" si="47"/>
        <v>1.5672859969508179</v>
      </c>
      <c r="Y54" s="18">
        <f t="shared" si="48"/>
        <v>-10.30118540171271</v>
      </c>
      <c r="Z54" s="18">
        <f t="shared" si="49"/>
        <v>-0.19225742118816891</v>
      </c>
      <c r="AA54" s="18">
        <f t="shared" si="50"/>
        <v>-0.25423484692908005</v>
      </c>
      <c r="AB54" s="18">
        <f t="shared" si="57"/>
        <v>-0.23357998241885225</v>
      </c>
      <c r="AD54" s="18">
        <f t="shared" ref="AD54:AF54" si="70">IF($F$6-$D$6 &lt;&gt; 0,(EXP(LN(1+(AD34/100))/($F$6-$D$6))-1)*100,0)</f>
        <v>-0.23357998241885225</v>
      </c>
      <c r="AE54" s="18">
        <f t="shared" si="70"/>
        <v>2.9984219508408572</v>
      </c>
      <c r="AF54" s="18">
        <f t="shared" si="70"/>
        <v>2.8448729599109379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1.8248691592297916</v>
      </c>
      <c r="C56" s="26">
        <f>IF(D$6-C$6 &lt;&gt; 0,(EXP(LN(D18/C18)/(D$6-C$6))-1)*100,0)</f>
        <v>-2.517281134991789</v>
      </c>
      <c r="D56" s="26">
        <f>IF(E$6-D$6 &lt;&gt; 0,(EXP(LN(E18/D18)/(E$6-D$6))-1)*100,0)</f>
        <v>0.68615208816649176</v>
      </c>
      <c r="E56" s="26">
        <f>IF(F$6-E$6 &lt;&gt; 0,(EXP(LN(F18/E18)/(F$6-E$6))-1)*100,0)</f>
        <v>0.43815121297514636</v>
      </c>
      <c r="F56" s="26">
        <f t="shared" si="54"/>
        <v>0.52075022441306906</v>
      </c>
      <c r="H56" s="26">
        <f t="shared" si="51"/>
        <v>0.52075022441306906</v>
      </c>
      <c r="I56" s="26">
        <f t="shared" ref="I56" si="71">IF($F$6-$D$6 &lt;&gt; 0,(EXP(LN(1+(I36/100))/($F$6-$D$6))-1)*100,0)</f>
        <v>2.7211886401169227</v>
      </c>
      <c r="J56" s="26">
        <f t="shared" ref="J56" si="72">IF($F$6-$D$6 &lt;&gt; 0,(EXP(LN(1+(J36/100))/($F$6-$D$6))-1)*100,0)</f>
        <v>3.0830544329857101</v>
      </c>
      <c r="L56" s="24" t="str">
        <f>$A$18</f>
        <v>All occupations</v>
      </c>
      <c r="M56" s="26">
        <f>IF(N$6-M$6 &lt;&gt; 0,(EXP(LN(N18/M18)/(N$6-M$6))-1)*100,0)</f>
        <v>1.6082169783804723</v>
      </c>
      <c r="N56" s="26">
        <f>IF(O$6-N$6 &lt;&gt; 0,(EXP(LN(O18/N18)/(O$6-N$6))-1)*100,0)</f>
        <v>-3.7816633600934901</v>
      </c>
      <c r="O56" s="26">
        <f>IF(P$6-O$6 &lt;&gt; 0,(EXP(LN(P18/O18)/(P$6-O$6))-1)*100,0)</f>
        <v>0.75120495047271696</v>
      </c>
      <c r="P56" s="26">
        <f>IF(Q$6-P$6 &lt;&gt; 0,(EXP(LN(Q18/P18)/(Q$6-P$6))-1)*100,0)</f>
        <v>0.43734807969362244</v>
      </c>
      <c r="Q56" s="26">
        <f t="shared" ref="Q56" si="73">IF(Q$6-O$6 &lt;&gt; 0,(EXP(LN(Q18/O18)/(Q$6-O$6))-1)*100,0)</f>
        <v>0.54185825075006022</v>
      </c>
      <c r="S56" s="26">
        <f t="shared" ref="S56:U56" si="74">IF($F$6-$D$6 &lt;&gt; 0,(EXP(LN(1+(S36/100))/($F$6-$D$6))-1)*100,0)</f>
        <v>0.54185825075006022</v>
      </c>
      <c r="T56" s="26">
        <f t="shared" si="74"/>
        <v>2.3623346641545195</v>
      </c>
      <c r="U56" s="26">
        <f t="shared" si="74"/>
        <v>2.7574268448946837</v>
      </c>
      <c r="W56" s="24" t="str">
        <f>$A$18</f>
        <v>All occupations</v>
      </c>
      <c r="X56" s="26">
        <f>IF(Y$6-X$6 &lt;&gt; 0,(EXP(LN(Y18/X18)/(Y$6-X$6))-1)*100,0)</f>
        <v>2.0781213013760125</v>
      </c>
      <c r="Y56" s="26">
        <f>IF(Z$6-Y$6 &lt;&gt; 0,(EXP(LN(Z18/Y18)/(Z$6-Y$6))-1)*100,0)</f>
        <v>-1.0562505998335636</v>
      </c>
      <c r="Z56" s="26">
        <f>IF(AA$6-Z$6 &lt;&gt; 0,(EXP(LN(AA18/Z18)/(AA$6-Z$6))-1)*100,0)</f>
        <v>0.61285101387431595</v>
      </c>
      <c r="AA56" s="26">
        <f>IF(AB$6-AA$6 &lt;&gt; 0,(EXP(LN(AB18/AA18)/(AB$6-AA$6))-1)*100,0)</f>
        <v>0.43905984632817141</v>
      </c>
      <c r="AB56" s="26">
        <f t="shared" ref="AB56" si="75">IF(AB$6-Z$6 &lt;&gt; 0,(EXP(LN(AB18/Z18)/(AB$6-Z$6))-1)*100,0)</f>
        <v>0.49695685499366871</v>
      </c>
      <c r="AD56" s="26">
        <f t="shared" ref="AD56:AF56" si="76">IF($F$6-$D$6 &lt;&gt; 0,(EXP(LN(1+(AD36/100))/($F$6-$D$6))-1)*100,0)</f>
        <v>0.49695685499366871</v>
      </c>
      <c r="AE56" s="26">
        <f t="shared" si="76"/>
        <v>3.1045411189393413</v>
      </c>
      <c r="AF56" s="26">
        <f t="shared" si="76"/>
        <v>3.432562554912777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9.9657284501166714</v>
      </c>
      <c r="C64" s="27">
        <f t="shared" si="77"/>
        <v>-0.63167601591574396</v>
      </c>
      <c r="D64" s="27">
        <f t="shared" si="77"/>
        <v>2.8928614237209018</v>
      </c>
      <c r="E64" s="27">
        <f t="shared" si="77"/>
        <v>9.2196816165092343</v>
      </c>
      <c r="F64" s="27">
        <f>F8-D8</f>
        <v>12.112543040230136</v>
      </c>
      <c r="L64" t="str">
        <f>$A$8</f>
        <v>Managers, directors and senior officials</v>
      </c>
      <c r="M64" s="27">
        <f t="shared" ref="M64:M72" si="78">N8-M8</f>
        <v>5.1900570241385893</v>
      </c>
      <c r="N64" s="27">
        <f t="shared" ref="N64:N72" si="79">O8-N8</f>
        <v>-1.2728731779840672</v>
      </c>
      <c r="O64" s="27">
        <f t="shared" ref="O64:O72" si="80">P8-O8</f>
        <v>0.69627169840576641</v>
      </c>
      <c r="P64" s="27">
        <f t="shared" ref="P64:P72" si="81">Q8-P8</f>
        <v>3.9790267728843034</v>
      </c>
      <c r="Q64" s="27">
        <f>Q8-O8</f>
        <v>4.6752984712900698</v>
      </c>
      <c r="W64" t="str">
        <f>$A$8</f>
        <v>Managers, directors and senior officials</v>
      </c>
      <c r="X64" s="27">
        <f t="shared" ref="X64:X72" si="82">Y8-X8</f>
        <v>4.7756714259780324</v>
      </c>
      <c r="Y64" s="27">
        <f t="shared" ref="Y64:Y72" si="83">Z8-Y8</f>
        <v>0.64119716206832322</v>
      </c>
      <c r="Z64" s="27">
        <f t="shared" ref="Z64:Z72" si="84">AA8-Z8</f>
        <v>2.1965897253151567</v>
      </c>
      <c r="AA64" s="27">
        <f t="shared" ref="AA64:AA72" si="85">AB8-AA8</f>
        <v>5.2406548436249736</v>
      </c>
      <c r="AB64" s="27">
        <f>AB8-Z8</f>
        <v>7.4372445689401303</v>
      </c>
    </row>
    <row r="65" spans="1:31" x14ac:dyDescent="0.2">
      <c r="A65" t="str">
        <f>$A$9</f>
        <v>Professional occupations</v>
      </c>
      <c r="B65" s="27">
        <f t="shared" si="77"/>
        <v>18.607054789039168</v>
      </c>
      <c r="C65" s="27">
        <f t="shared" si="77"/>
        <v>2.9418558645299981</v>
      </c>
      <c r="D65" s="27">
        <f t="shared" si="77"/>
        <v>12.551032713257001</v>
      </c>
      <c r="E65" s="27">
        <f t="shared" si="77"/>
        <v>16.311267810121336</v>
      </c>
      <c r="F65" s="27">
        <f t="shared" ref="F65:F72" si="86">F9-D9</f>
        <v>28.862300523378337</v>
      </c>
      <c r="L65" t="str">
        <f>$A$9</f>
        <v>Professional occupations</v>
      </c>
      <c r="M65" s="27">
        <f t="shared" si="78"/>
        <v>8.7783427780619121</v>
      </c>
      <c r="N65" s="27">
        <f t="shared" si="79"/>
        <v>0.53026624277343615</v>
      </c>
      <c r="O65" s="27">
        <f t="shared" si="80"/>
        <v>6.8352617079050049</v>
      </c>
      <c r="P65" s="27">
        <f t="shared" si="81"/>
        <v>8.1670049615269988</v>
      </c>
      <c r="Q65" s="27">
        <f t="shared" ref="Q65:Q72" si="87">Q9-O9</f>
        <v>15.002266669432004</v>
      </c>
      <c r="W65" t="str">
        <f>$A$9</f>
        <v>Professional occupations</v>
      </c>
      <c r="X65" s="27">
        <f t="shared" si="82"/>
        <v>9.8287120109770427</v>
      </c>
      <c r="Y65" s="27">
        <f t="shared" si="83"/>
        <v>2.4115896217568036</v>
      </c>
      <c r="Z65" s="27">
        <f t="shared" si="84"/>
        <v>5.7157710053518684</v>
      </c>
      <c r="AA65" s="27">
        <f t="shared" si="85"/>
        <v>8.1442628485942379</v>
      </c>
      <c r="AB65" s="27">
        <f t="shared" ref="AB65:AB72" si="88">AB9-Z9</f>
        <v>13.860033853946106</v>
      </c>
    </row>
    <row r="66" spans="1:31" x14ac:dyDescent="0.2">
      <c r="A66" t="str">
        <f>$A$10</f>
        <v>Associate professional occupations</v>
      </c>
      <c r="B66" s="27">
        <f t="shared" si="77"/>
        <v>5.5311323806780734</v>
      </c>
      <c r="C66" s="27">
        <f t="shared" si="77"/>
        <v>2.371250198216444</v>
      </c>
      <c r="D66" s="27">
        <f t="shared" si="77"/>
        <v>-0.69704820529653944</v>
      </c>
      <c r="E66" s="27">
        <f t="shared" si="77"/>
        <v>6.2273634568631593</v>
      </c>
      <c r="F66" s="27">
        <f t="shared" si="86"/>
        <v>5.5303152515666198</v>
      </c>
      <c r="L66" t="str">
        <f>$A$10</f>
        <v>Associate professional occupations</v>
      </c>
      <c r="M66" s="27">
        <f t="shared" si="78"/>
        <v>1.9733011246811856</v>
      </c>
      <c r="N66" s="27">
        <f t="shared" si="79"/>
        <v>0.77560110625191214</v>
      </c>
      <c r="O66" s="27">
        <f t="shared" si="80"/>
        <v>-1.6572316929314894</v>
      </c>
      <c r="P66" s="27">
        <f t="shared" si="81"/>
        <v>2.0757942058985748</v>
      </c>
      <c r="Q66" s="27">
        <f t="shared" si="87"/>
        <v>0.41856251296708535</v>
      </c>
      <c r="W66" t="str">
        <f>$A$10</f>
        <v>Associate professional occupations</v>
      </c>
      <c r="X66" s="27">
        <f t="shared" si="82"/>
        <v>3.5578312559969163</v>
      </c>
      <c r="Y66" s="27">
        <f t="shared" si="83"/>
        <v>1.5956490919644466</v>
      </c>
      <c r="Z66" s="27">
        <f t="shared" si="84"/>
        <v>0.96018348763502104</v>
      </c>
      <c r="AA66" s="27">
        <f t="shared" si="85"/>
        <v>4.1515692509645987</v>
      </c>
      <c r="AB66" s="27">
        <f t="shared" si="88"/>
        <v>5.1117527385996198</v>
      </c>
    </row>
    <row r="67" spans="1:31" x14ac:dyDescent="0.2">
      <c r="A67" t="str">
        <f>$A$11</f>
        <v>Administrative and secretarial occupations</v>
      </c>
      <c r="B67" s="27">
        <f t="shared" si="77"/>
        <v>-1.5761420345013306</v>
      </c>
      <c r="C67" s="27">
        <f t="shared" si="77"/>
        <v>0.18715500536475815</v>
      </c>
      <c r="D67" s="27">
        <f t="shared" si="77"/>
        <v>-3.7334688059810475</v>
      </c>
      <c r="E67" s="27">
        <f t="shared" si="77"/>
        <v>-5.5307119252983767</v>
      </c>
      <c r="F67" s="27">
        <f t="shared" si="86"/>
        <v>-9.2641807312794242</v>
      </c>
      <c r="L67" t="str">
        <f>$A$11</f>
        <v>Administrative and secretarial occupations</v>
      </c>
      <c r="M67" s="27">
        <f t="shared" si="78"/>
        <v>-0.73178784787520179</v>
      </c>
      <c r="N67" s="27">
        <f t="shared" si="79"/>
        <v>1.673388773738413</v>
      </c>
      <c r="O67" s="27">
        <f t="shared" si="80"/>
        <v>-0.57117302162327377</v>
      </c>
      <c r="P67" s="27">
        <f t="shared" si="81"/>
        <v>0.84957837816097559</v>
      </c>
      <c r="Q67" s="27">
        <f t="shared" si="87"/>
        <v>0.27840535653770182</v>
      </c>
      <c r="W67" t="str">
        <f>$A$11</f>
        <v>Administrative and secretarial occupations</v>
      </c>
      <c r="X67" s="27">
        <f t="shared" si="82"/>
        <v>-0.84435418662616968</v>
      </c>
      <c r="Y67" s="27">
        <f t="shared" si="83"/>
        <v>-1.4862337683736158</v>
      </c>
      <c r="Z67" s="27">
        <f t="shared" si="84"/>
        <v>-3.1622957843577879</v>
      </c>
      <c r="AA67" s="27">
        <f t="shared" si="85"/>
        <v>-6.3802903034593186</v>
      </c>
      <c r="AB67" s="27">
        <f t="shared" si="88"/>
        <v>-9.5425860878171065</v>
      </c>
    </row>
    <row r="68" spans="1:31" x14ac:dyDescent="0.2">
      <c r="A68" t="str">
        <f>$A$12</f>
        <v>Skilled trades occupations</v>
      </c>
      <c r="B68" s="27">
        <f t="shared" si="77"/>
        <v>0.54368009396205963</v>
      </c>
      <c r="C68" s="27">
        <f t="shared" si="77"/>
        <v>-6.1024647291581005</v>
      </c>
      <c r="D68" s="27">
        <f t="shared" si="77"/>
        <v>2.2394219406512406</v>
      </c>
      <c r="E68" s="27">
        <f t="shared" si="77"/>
        <v>-0.56967212896222463</v>
      </c>
      <c r="F68" s="27">
        <f t="shared" si="86"/>
        <v>1.6697498116890159</v>
      </c>
      <c r="L68" t="str">
        <f>$A$12</f>
        <v>Skilled trades occupations</v>
      </c>
      <c r="M68" s="27">
        <f t="shared" si="78"/>
        <v>0.65401004201869029</v>
      </c>
      <c r="N68" s="27">
        <f t="shared" si="79"/>
        <v>-6.3910058007167692</v>
      </c>
      <c r="O68" s="27">
        <f t="shared" si="80"/>
        <v>1.0090834423109456</v>
      </c>
      <c r="P68" s="27">
        <f t="shared" si="81"/>
        <v>-1.5822584053590631</v>
      </c>
      <c r="Q68" s="27">
        <f t="shared" si="87"/>
        <v>-0.57317496304811755</v>
      </c>
      <c r="W68" t="str">
        <f>$A$12</f>
        <v>Skilled trades occupations</v>
      </c>
      <c r="X68" s="27">
        <f t="shared" si="82"/>
        <v>-0.11032994805666707</v>
      </c>
      <c r="Y68" s="27">
        <f t="shared" si="83"/>
        <v>0.28854107155867048</v>
      </c>
      <c r="Z68" s="27">
        <f t="shared" si="84"/>
        <v>1.2303384983403429</v>
      </c>
      <c r="AA68" s="27">
        <f t="shared" si="85"/>
        <v>1.0125862763968119</v>
      </c>
      <c r="AB68" s="27">
        <f t="shared" si="88"/>
        <v>2.2429247747371548</v>
      </c>
    </row>
    <row r="69" spans="1:31" x14ac:dyDescent="0.2">
      <c r="A69" t="str">
        <f>$A$13</f>
        <v>Caring, leisure and other service occupations</v>
      </c>
      <c r="B69" s="27">
        <f t="shared" si="77"/>
        <v>3.6420004041501883</v>
      </c>
      <c r="C69" s="27">
        <f t="shared" si="77"/>
        <v>-2.9292781153301988</v>
      </c>
      <c r="D69" s="27">
        <f t="shared" si="77"/>
        <v>2.9136900034441169</v>
      </c>
      <c r="E69" s="27">
        <f t="shared" si="77"/>
        <v>3.4758023495035033</v>
      </c>
      <c r="F69" s="27">
        <f t="shared" si="86"/>
        <v>6.3894923529476202</v>
      </c>
      <c r="L69" t="str">
        <f>$A$13</f>
        <v>Caring, leisure and other service occupations</v>
      </c>
      <c r="M69" s="27">
        <f t="shared" si="78"/>
        <v>0.69691247255593147</v>
      </c>
      <c r="N69" s="27">
        <f t="shared" si="79"/>
        <v>-0.52004620148105829</v>
      </c>
      <c r="O69" s="27">
        <f t="shared" si="80"/>
        <v>1.6870772406072838</v>
      </c>
      <c r="P69" s="27">
        <f t="shared" si="81"/>
        <v>2.0451307016121589</v>
      </c>
      <c r="Q69" s="27">
        <f t="shared" si="87"/>
        <v>3.7322079422194427</v>
      </c>
      <c r="W69" t="str">
        <f>$A$13</f>
        <v>Caring, leisure and other service occupations</v>
      </c>
      <c r="X69" s="27">
        <f t="shared" si="82"/>
        <v>2.9450879315942231</v>
      </c>
      <c r="Y69" s="27">
        <f t="shared" si="83"/>
        <v>-2.4092319138491405</v>
      </c>
      <c r="Z69" s="27">
        <f t="shared" si="84"/>
        <v>1.2266127628368153</v>
      </c>
      <c r="AA69" s="27">
        <f t="shared" si="85"/>
        <v>1.4306716478913515</v>
      </c>
      <c r="AB69" s="27">
        <f t="shared" si="88"/>
        <v>2.6572844107281668</v>
      </c>
    </row>
    <row r="70" spans="1:31" x14ac:dyDescent="0.2">
      <c r="A70" t="str">
        <f>$A$14</f>
        <v>Sales and customer service occupations</v>
      </c>
      <c r="B70" s="27">
        <f t="shared" si="77"/>
        <v>-2.1488179509390193E-2</v>
      </c>
      <c r="C70" s="27">
        <f t="shared" si="77"/>
        <v>-0.19631266925059521</v>
      </c>
      <c r="D70" s="27">
        <f t="shared" si="77"/>
        <v>0.3603512591687732</v>
      </c>
      <c r="E70" s="27">
        <f t="shared" si="77"/>
        <v>0.14595277227375192</v>
      </c>
      <c r="F70" s="27">
        <f t="shared" si="86"/>
        <v>0.50630403144252512</v>
      </c>
      <c r="L70" t="str">
        <f>$A$14</f>
        <v>Sales and customer service occupations</v>
      </c>
      <c r="M70" s="27">
        <f t="shared" si="78"/>
        <v>0.15708764611921922</v>
      </c>
      <c r="N70" s="27">
        <f t="shared" si="79"/>
        <v>0.21728772374283523</v>
      </c>
      <c r="O70" s="27">
        <f t="shared" si="80"/>
        <v>0.7158348633338143</v>
      </c>
      <c r="P70" s="27">
        <f t="shared" si="81"/>
        <v>0.79354078861294752</v>
      </c>
      <c r="Q70" s="27">
        <f t="shared" si="87"/>
        <v>1.5093756519467618</v>
      </c>
      <c r="W70" t="str">
        <f>$A$14</f>
        <v>Sales and customer service occupations</v>
      </c>
      <c r="X70" s="27">
        <f t="shared" si="82"/>
        <v>-0.17857582562854191</v>
      </c>
      <c r="Y70" s="27">
        <f t="shared" si="83"/>
        <v>-0.41360039299346241</v>
      </c>
      <c r="Z70" s="27">
        <f t="shared" si="84"/>
        <v>-0.35548360416505531</v>
      </c>
      <c r="AA70" s="27">
        <f t="shared" si="85"/>
        <v>-0.64758801633915297</v>
      </c>
      <c r="AB70" s="27">
        <f t="shared" si="88"/>
        <v>-1.0030716205042083</v>
      </c>
    </row>
    <row r="71" spans="1:31" x14ac:dyDescent="0.2">
      <c r="A71" t="str">
        <f>$A$15</f>
        <v>Process, plant and machine operatives</v>
      </c>
      <c r="B71" s="27">
        <f t="shared" si="77"/>
        <v>2.1002835769641273</v>
      </c>
      <c r="C71" s="27">
        <f t="shared" si="77"/>
        <v>-4.6873647770125153</v>
      </c>
      <c r="D71" s="27">
        <f t="shared" si="77"/>
        <v>2.990728974166867</v>
      </c>
      <c r="E71" s="27">
        <f t="shared" si="77"/>
        <v>4.2491233690192587E-2</v>
      </c>
      <c r="F71" s="27">
        <f t="shared" si="86"/>
        <v>3.0332202078570596</v>
      </c>
      <c r="L71" t="str">
        <f>$A$15</f>
        <v>Process, plant and machine operatives</v>
      </c>
      <c r="M71" s="27">
        <f t="shared" si="78"/>
        <v>2.0537812139066496</v>
      </c>
      <c r="N71" s="27">
        <f t="shared" si="79"/>
        <v>-4.2358050461473162</v>
      </c>
      <c r="O71" s="27">
        <f t="shared" si="80"/>
        <v>2.0594563842337692</v>
      </c>
      <c r="P71" s="27">
        <f t="shared" si="81"/>
        <v>-0.30617036955464627</v>
      </c>
      <c r="Q71" s="27">
        <f t="shared" si="87"/>
        <v>1.7532860146791229</v>
      </c>
      <c r="W71" t="str">
        <f>$A$15</f>
        <v>Process, plant and machine operatives</v>
      </c>
      <c r="X71" s="27">
        <f t="shared" si="82"/>
        <v>4.650236305749722E-2</v>
      </c>
      <c r="Y71" s="27">
        <f t="shared" si="83"/>
        <v>-0.45155973086519197</v>
      </c>
      <c r="Z71" s="27">
        <f t="shared" si="84"/>
        <v>0.93127258993307649</v>
      </c>
      <c r="AA71" s="27">
        <f t="shared" si="85"/>
        <v>0.34866160324486195</v>
      </c>
      <c r="AB71" s="27">
        <f t="shared" si="88"/>
        <v>1.2799341931779384</v>
      </c>
    </row>
    <row r="72" spans="1:31" x14ac:dyDescent="0.2">
      <c r="A72" t="str">
        <f>$A$16</f>
        <v>Elementary occupations</v>
      </c>
      <c r="B72" s="27">
        <f t="shared" si="77"/>
        <v>2.7897505191009344</v>
      </c>
      <c r="C72" s="27">
        <f t="shared" si="77"/>
        <v>-5.9531647614446328</v>
      </c>
      <c r="D72" s="27">
        <f t="shared" si="77"/>
        <v>0.68643069686888936</v>
      </c>
      <c r="E72" s="27">
        <f t="shared" si="77"/>
        <v>-2.460175184700347</v>
      </c>
      <c r="F72" s="27">
        <f t="shared" si="86"/>
        <v>-1.7737444878314577</v>
      </c>
      <c r="L72" t="str">
        <f>$A$16</f>
        <v>Elementary occupations</v>
      </c>
      <c r="M72" s="27">
        <f t="shared" si="78"/>
        <v>0.97698093599247215</v>
      </c>
      <c r="N72" s="27">
        <f t="shared" si="79"/>
        <v>-2.8568825226020245</v>
      </c>
      <c r="O72" s="27">
        <f t="shared" si="80"/>
        <v>0.9446110751912542</v>
      </c>
      <c r="P72" s="27">
        <f t="shared" si="81"/>
        <v>-1.789004483281122</v>
      </c>
      <c r="Q72" s="27">
        <f t="shared" si="87"/>
        <v>-0.84439340808986785</v>
      </c>
      <c r="W72" t="str">
        <f>$A$16</f>
        <v>Elementary occupations</v>
      </c>
      <c r="X72" s="27">
        <f t="shared" si="82"/>
        <v>1.8127695831084125</v>
      </c>
      <c r="Y72" s="27">
        <f t="shared" si="83"/>
        <v>-3.0962822388425373</v>
      </c>
      <c r="Z72" s="27">
        <f t="shared" si="84"/>
        <v>-0.25818037832240037</v>
      </c>
      <c r="AA72" s="27">
        <f t="shared" si="85"/>
        <v>-0.6711707014192001</v>
      </c>
      <c r="AB72" s="27">
        <f t="shared" si="88"/>
        <v>-0.92935107974160047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41.582000000000448</v>
      </c>
      <c r="C74" s="29">
        <f t="shared" ref="C74" si="89">D18-C18</f>
        <v>-15.000000000000455</v>
      </c>
      <c r="D74" s="29">
        <f>E18-D18</f>
        <v>20.204000000000292</v>
      </c>
      <c r="E74" s="29">
        <f>F18-E18</f>
        <v>26.86200000000008</v>
      </c>
      <c r="F74" s="29">
        <f>F18-D18</f>
        <v>47.066000000000372</v>
      </c>
      <c r="L74" s="24" t="str">
        <f>$A$18</f>
        <v>All occupations</v>
      </c>
      <c r="M74" s="29">
        <f>N18-M18</f>
        <v>19.748685389599473</v>
      </c>
      <c r="N74" s="29">
        <f t="shared" ref="N74" si="90">O18-N18</f>
        <v>-12.080068902424614</v>
      </c>
      <c r="O74" s="29">
        <f>P18-O18</f>
        <v>11.719191697433132</v>
      </c>
      <c r="P74" s="29">
        <f>Q18-P18</f>
        <v>14.232642550501112</v>
      </c>
      <c r="Q74" s="29">
        <f>Q18-O18</f>
        <v>25.951834247934244</v>
      </c>
      <c r="W74" s="24" t="str">
        <f>$A$18</f>
        <v>All occupations</v>
      </c>
      <c r="X74" s="29">
        <f>Y18-X18</f>
        <v>21.833314610400748</v>
      </c>
      <c r="Y74" s="29">
        <f t="shared" ref="Y74" si="91">Z18-Y18</f>
        <v>-2.9199310975757271</v>
      </c>
      <c r="Z74" s="29">
        <f>AA18-Z18</f>
        <v>8.4848083025670462</v>
      </c>
      <c r="AA74" s="29">
        <f>AB18-AA18</f>
        <v>12.629357449499139</v>
      </c>
      <c r="AB74" s="29">
        <f>AB18-Z18</f>
        <v>21.114165752066185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66.664927682317455</v>
      </c>
      <c r="C80" s="11">
        <f t="shared" si="92"/>
        <v>76.630656132434126</v>
      </c>
      <c r="D80" s="11">
        <f t="shared" si="92"/>
        <v>75.998980116518382</v>
      </c>
      <c r="E80" s="11">
        <f t="shared" si="92"/>
        <v>78.891841540239284</v>
      </c>
      <c r="F80" s="11">
        <f t="shared" si="92"/>
        <v>88.111523156748518</v>
      </c>
      <c r="H80" s="40">
        <f>IF(D$6-B$6 &lt;&gt; 0,(EXP(LN(D8/B8)/(D$6-B$6))-1)*100,0)</f>
        <v>2.6554640102539828</v>
      </c>
      <c r="I80" s="40">
        <f t="shared" ref="I80:I88" si="93">F46</f>
        <v>0.99076523299543862</v>
      </c>
      <c r="L80" t="str">
        <f t="shared" ref="L80:Q88" si="94">L8</f>
        <v>Managers, directors and senior officials</v>
      </c>
      <c r="M80" s="11">
        <f t="shared" si="94"/>
        <v>44.253802724661497</v>
      </c>
      <c r="N80" s="11">
        <f t="shared" si="94"/>
        <v>49.443859748800087</v>
      </c>
      <c r="O80" s="11">
        <f t="shared" si="94"/>
        <v>48.170986570816019</v>
      </c>
      <c r="P80" s="11">
        <f t="shared" si="94"/>
        <v>48.867258269221786</v>
      </c>
      <c r="Q80" s="11">
        <f t="shared" si="94"/>
        <v>52.846285042106089</v>
      </c>
      <c r="S80" s="40">
        <f t="shared" ref="S80:S88" si="95">IF(O$6-M$6 &lt;&gt; 0,(EXP(LN(O8/M8)/(O$6-M$6))-1)*100,0)</f>
        <v>1.7107809967612519</v>
      </c>
      <c r="T80" s="40">
        <f t="shared" ref="T80:T88" si="96">Q46</f>
        <v>0.61944746207542867</v>
      </c>
      <c r="W80" t="str">
        <f t="shared" ref="W80:AB88" si="97">W8</f>
        <v>Managers, directors and senior officials</v>
      </c>
      <c r="X80" s="11">
        <f t="shared" si="97"/>
        <v>22.411124957655957</v>
      </c>
      <c r="Y80" s="11">
        <f t="shared" si="97"/>
        <v>27.18679638363399</v>
      </c>
      <c r="Z80" s="11">
        <f t="shared" si="97"/>
        <v>27.827993545702313</v>
      </c>
      <c r="AA80" s="11">
        <f t="shared" si="97"/>
        <v>30.02458327101747</v>
      </c>
      <c r="AB80" s="11">
        <f t="shared" si="97"/>
        <v>35.265238114642443</v>
      </c>
      <c r="AD80" s="40">
        <f t="shared" ref="AD80:AD88" si="98">IF(Z$6-X$6 &lt;&gt; 0,(EXP(LN(Z8/X8)/(Z$6-X$6))-1)*100,0)</f>
        <v>4.4247988501516122</v>
      </c>
      <c r="AE80" s="40">
        <f t="shared" ref="AE80:AE88" si="99">AB46</f>
        <v>1.5915676130674239</v>
      </c>
    </row>
    <row r="81" spans="1:31" x14ac:dyDescent="0.2">
      <c r="A81" t="str">
        <f t="shared" si="92"/>
        <v>Professional occupations</v>
      </c>
      <c r="B81" s="11">
        <f t="shared" si="92"/>
        <v>127.90482297782786</v>
      </c>
      <c r="C81" s="11">
        <f t="shared" si="92"/>
        <v>146.51187776686703</v>
      </c>
      <c r="D81" s="11">
        <f t="shared" si="92"/>
        <v>149.45373363139703</v>
      </c>
      <c r="E81" s="11">
        <f t="shared" si="92"/>
        <v>162.00476634465403</v>
      </c>
      <c r="F81" s="11">
        <f t="shared" si="92"/>
        <v>178.31603415477537</v>
      </c>
      <c r="H81" s="40">
        <f t="shared" ref="H81:H88" si="100">IF(D$6-B$6 &lt;&gt; 0,(EXP(LN(D9/B9)/(D$6-B$6))-1)*100,0)</f>
        <v>3.1630015648010268</v>
      </c>
      <c r="I81" s="40">
        <f t="shared" si="93"/>
        <v>1.1840927109147747</v>
      </c>
      <c r="L81" t="str">
        <f t="shared" si="94"/>
        <v>Professional occupations</v>
      </c>
      <c r="M81" s="11">
        <f t="shared" si="94"/>
        <v>74.999100560143944</v>
      </c>
      <c r="N81" s="11">
        <f t="shared" si="94"/>
        <v>83.777443338205856</v>
      </c>
      <c r="O81" s="11">
        <f t="shared" si="94"/>
        <v>84.307709580979292</v>
      </c>
      <c r="P81" s="11">
        <f t="shared" si="94"/>
        <v>91.142971288884297</v>
      </c>
      <c r="Q81" s="11">
        <f t="shared" si="94"/>
        <v>99.309976250411296</v>
      </c>
      <c r="S81" s="40">
        <f t="shared" si="95"/>
        <v>2.367535354795236</v>
      </c>
      <c r="T81" s="40">
        <f t="shared" si="96"/>
        <v>1.097800197551746</v>
      </c>
      <c r="W81" t="str">
        <f t="shared" si="97"/>
        <v>Professional occupations</v>
      </c>
      <c r="X81" s="11">
        <f t="shared" si="97"/>
        <v>52.905722417683947</v>
      </c>
      <c r="Y81" s="11">
        <f t="shared" si="97"/>
        <v>62.73443442866099</v>
      </c>
      <c r="Z81" s="11">
        <f t="shared" si="97"/>
        <v>65.146024050417793</v>
      </c>
      <c r="AA81" s="11">
        <f t="shared" si="97"/>
        <v>70.861795055769662</v>
      </c>
      <c r="AB81" s="11">
        <f t="shared" si="97"/>
        <v>79.0060579043639</v>
      </c>
      <c r="AD81" s="40">
        <f t="shared" si="98"/>
        <v>4.2502375520598434</v>
      </c>
      <c r="AE81" s="40">
        <f t="shared" si="99"/>
        <v>1.2942590106876928</v>
      </c>
    </row>
    <row r="82" spans="1:31" x14ac:dyDescent="0.2">
      <c r="A82" t="str">
        <f t="shared" si="92"/>
        <v>Associate professional occupations</v>
      </c>
      <c r="B82" s="11">
        <f t="shared" si="92"/>
        <v>76.621540125088828</v>
      </c>
      <c r="C82" s="11">
        <f t="shared" si="92"/>
        <v>82.152672505766901</v>
      </c>
      <c r="D82" s="11">
        <f t="shared" si="92"/>
        <v>84.523922703983345</v>
      </c>
      <c r="E82" s="11">
        <f t="shared" si="92"/>
        <v>83.826874498686806</v>
      </c>
      <c r="F82" s="11">
        <f t="shared" si="92"/>
        <v>90.054237955549965</v>
      </c>
      <c r="H82" s="40">
        <f t="shared" si="100"/>
        <v>1.9825233250039043</v>
      </c>
      <c r="I82" s="40">
        <f t="shared" si="93"/>
        <v>0.42341072459892715</v>
      </c>
      <c r="L82" t="str">
        <f t="shared" si="94"/>
        <v>Associate professional occupations</v>
      </c>
      <c r="M82" s="11">
        <f t="shared" si="94"/>
        <v>42.523033614382385</v>
      </c>
      <c r="N82" s="11">
        <f t="shared" si="94"/>
        <v>44.49633473906357</v>
      </c>
      <c r="O82" s="11">
        <f t="shared" si="94"/>
        <v>45.271935845315483</v>
      </c>
      <c r="P82" s="11">
        <f t="shared" si="94"/>
        <v>43.614704152383993</v>
      </c>
      <c r="Q82" s="11">
        <f t="shared" si="94"/>
        <v>45.690498358282568</v>
      </c>
      <c r="S82" s="40">
        <f t="shared" si="95"/>
        <v>1.2607092976049117</v>
      </c>
      <c r="T82" s="40">
        <f t="shared" si="96"/>
        <v>6.1372426188666118E-2</v>
      </c>
      <c r="W82" t="str">
        <f t="shared" si="97"/>
        <v>Associate professional occupations</v>
      </c>
      <c r="X82" s="11">
        <f t="shared" si="97"/>
        <v>34.098506510706429</v>
      </c>
      <c r="Y82" s="11">
        <f t="shared" si="97"/>
        <v>37.656337766703345</v>
      </c>
      <c r="Z82" s="11">
        <f t="shared" si="97"/>
        <v>39.251986858667792</v>
      </c>
      <c r="AA82" s="11">
        <f t="shared" si="97"/>
        <v>40.212170346302813</v>
      </c>
      <c r="AB82" s="11">
        <f t="shared" si="97"/>
        <v>44.363739597267411</v>
      </c>
      <c r="AD82" s="40">
        <f t="shared" si="98"/>
        <v>2.8549642163023803</v>
      </c>
      <c r="AE82" s="40">
        <f t="shared" si="99"/>
        <v>0.8194754449430075</v>
      </c>
    </row>
    <row r="83" spans="1:31" x14ac:dyDescent="0.2">
      <c r="A83" t="str">
        <f t="shared" si="92"/>
        <v>Administrative and secretarial occupations</v>
      </c>
      <c r="B83" s="11">
        <f t="shared" si="92"/>
        <v>58.804949633323645</v>
      </c>
      <c r="C83" s="11">
        <f t="shared" si="92"/>
        <v>57.228807598822314</v>
      </c>
      <c r="D83" s="11">
        <f t="shared" si="92"/>
        <v>57.415962604187072</v>
      </c>
      <c r="E83" s="11">
        <f t="shared" si="92"/>
        <v>53.682493798206025</v>
      </c>
      <c r="F83" s="11">
        <f t="shared" si="92"/>
        <v>48.151781872907648</v>
      </c>
      <c r="H83" s="40">
        <f t="shared" si="100"/>
        <v>-0.47693244774705823</v>
      </c>
      <c r="I83" s="40">
        <f t="shared" si="93"/>
        <v>-1.1662408342421937</v>
      </c>
      <c r="L83" t="str">
        <f t="shared" si="94"/>
        <v>Administrative and secretarial occupations</v>
      </c>
      <c r="M83" s="11">
        <f t="shared" si="94"/>
        <v>12.637944672757374</v>
      </c>
      <c r="N83" s="11">
        <f t="shared" si="94"/>
        <v>11.906156824882173</v>
      </c>
      <c r="O83" s="11">
        <f t="shared" si="94"/>
        <v>13.579545598620586</v>
      </c>
      <c r="P83" s="11">
        <f t="shared" si="94"/>
        <v>13.008372576997312</v>
      </c>
      <c r="Q83" s="11">
        <f t="shared" si="94"/>
        <v>13.857950955158287</v>
      </c>
      <c r="S83" s="40">
        <f t="shared" si="95"/>
        <v>1.4475954318815099</v>
      </c>
      <c r="T83" s="40">
        <f t="shared" si="96"/>
        <v>0.13538812443150139</v>
      </c>
      <c r="W83" t="str">
        <f t="shared" si="97"/>
        <v>Administrative and secretarial occupations</v>
      </c>
      <c r="X83" s="11">
        <f t="shared" si="97"/>
        <v>46.16700496056626</v>
      </c>
      <c r="Y83" s="11">
        <f t="shared" si="97"/>
        <v>45.32265077394009</v>
      </c>
      <c r="Z83" s="11">
        <f t="shared" si="97"/>
        <v>43.836417005566474</v>
      </c>
      <c r="AA83" s="11">
        <f t="shared" si="97"/>
        <v>40.674121221208686</v>
      </c>
      <c r="AB83" s="11">
        <f t="shared" si="97"/>
        <v>34.293830917749368</v>
      </c>
      <c r="AD83" s="40">
        <f t="shared" si="98"/>
        <v>-1.0306609944427891</v>
      </c>
      <c r="AE83" s="40">
        <f t="shared" si="99"/>
        <v>-1.623342303562092</v>
      </c>
    </row>
    <row r="84" spans="1:31" x14ac:dyDescent="0.2">
      <c r="A84" t="str">
        <f t="shared" si="92"/>
        <v>Skilled trades occupations</v>
      </c>
      <c r="B84" s="11">
        <f t="shared" si="92"/>
        <v>48.273598438425559</v>
      </c>
      <c r="C84" s="11">
        <f t="shared" si="92"/>
        <v>48.817278532387618</v>
      </c>
      <c r="D84" s="11">
        <f t="shared" si="92"/>
        <v>42.714813803229518</v>
      </c>
      <c r="E84" s="11">
        <f t="shared" si="92"/>
        <v>44.954235743880758</v>
      </c>
      <c r="F84" s="11">
        <f t="shared" si="92"/>
        <v>44.384563614918534</v>
      </c>
      <c r="H84" s="40">
        <f t="shared" si="100"/>
        <v>-2.4170891350462242</v>
      </c>
      <c r="I84" s="40">
        <f t="shared" si="93"/>
        <v>0.25596673765104772</v>
      </c>
      <c r="L84" t="str">
        <f t="shared" si="94"/>
        <v>Skilled trades occupations</v>
      </c>
      <c r="M84" s="11">
        <f t="shared" si="94"/>
        <v>42.273709174759325</v>
      </c>
      <c r="N84" s="11">
        <f t="shared" si="94"/>
        <v>42.927719216778016</v>
      </c>
      <c r="O84" s="11">
        <f t="shared" si="94"/>
        <v>36.536713416061247</v>
      </c>
      <c r="P84" s="11">
        <f t="shared" si="94"/>
        <v>37.545796858372192</v>
      </c>
      <c r="Q84" s="11">
        <f t="shared" si="94"/>
        <v>35.963538453013129</v>
      </c>
      <c r="S84" s="40">
        <f t="shared" si="95"/>
        <v>-2.8748226831770474</v>
      </c>
      <c r="T84" s="40">
        <f t="shared" si="96"/>
        <v>-0.10535777715794392</v>
      </c>
      <c r="W84" t="str">
        <f t="shared" si="97"/>
        <v>Skilled trades occupations</v>
      </c>
      <c r="X84" s="11">
        <f t="shared" si="97"/>
        <v>5.9998892636662591</v>
      </c>
      <c r="Y84" s="11">
        <f t="shared" si="97"/>
        <v>5.889559315609592</v>
      </c>
      <c r="Z84" s="11">
        <f t="shared" si="97"/>
        <v>6.1781003871682625</v>
      </c>
      <c r="AA84" s="11">
        <f t="shared" si="97"/>
        <v>7.4084388855086054</v>
      </c>
      <c r="AB84" s="11">
        <f t="shared" si="97"/>
        <v>8.4210251619054173</v>
      </c>
      <c r="AD84" s="40">
        <f t="shared" si="98"/>
        <v>0.58711340432340275</v>
      </c>
      <c r="AE84" s="40">
        <f t="shared" si="99"/>
        <v>2.0862694453206876</v>
      </c>
    </row>
    <row r="85" spans="1:31" x14ac:dyDescent="0.2">
      <c r="A85" t="str">
        <f t="shared" si="92"/>
        <v>Caring, leisure and other service occupations</v>
      </c>
      <c r="B85" s="11">
        <f t="shared" si="92"/>
        <v>47.217473620949015</v>
      </c>
      <c r="C85" s="11">
        <f t="shared" si="92"/>
        <v>50.859474025099203</v>
      </c>
      <c r="D85" s="11">
        <f t="shared" si="92"/>
        <v>47.930195909769004</v>
      </c>
      <c r="E85" s="11">
        <f t="shared" si="92"/>
        <v>50.843885913213121</v>
      </c>
      <c r="F85" s="11">
        <f t="shared" si="92"/>
        <v>54.319688262716625</v>
      </c>
      <c r="H85" s="40">
        <f t="shared" si="100"/>
        <v>0.3000828029375624</v>
      </c>
      <c r="I85" s="40">
        <f t="shared" si="93"/>
        <v>0.8377633853871469</v>
      </c>
      <c r="L85" t="str">
        <f t="shared" si="94"/>
        <v>Caring, leisure and other service occupations</v>
      </c>
      <c r="M85" s="11">
        <f t="shared" si="94"/>
        <v>11.028734984458167</v>
      </c>
      <c r="N85" s="11">
        <f t="shared" si="94"/>
        <v>11.725647457014098</v>
      </c>
      <c r="O85" s="11">
        <f t="shared" si="94"/>
        <v>11.20560125553304</v>
      </c>
      <c r="P85" s="11">
        <f t="shared" si="94"/>
        <v>12.892678496140324</v>
      </c>
      <c r="Q85" s="11">
        <f t="shared" si="94"/>
        <v>14.937809197752483</v>
      </c>
      <c r="S85" s="40">
        <f t="shared" si="95"/>
        <v>0.31869931635000182</v>
      </c>
      <c r="T85" s="40">
        <f t="shared" si="96"/>
        <v>1.9350287090156959</v>
      </c>
      <c r="W85" t="str">
        <f t="shared" si="97"/>
        <v>Caring, leisure and other service occupations</v>
      </c>
      <c r="X85" s="11">
        <f t="shared" si="97"/>
        <v>36.188738636490882</v>
      </c>
      <c r="Y85" s="11">
        <f t="shared" si="97"/>
        <v>39.133826568085105</v>
      </c>
      <c r="Z85" s="11">
        <f t="shared" si="97"/>
        <v>36.724594654235965</v>
      </c>
      <c r="AA85" s="11">
        <f t="shared" si="97"/>
        <v>37.95120741707278</v>
      </c>
      <c r="AB85" s="11">
        <f t="shared" si="97"/>
        <v>39.381879064964131</v>
      </c>
      <c r="AD85" s="40">
        <f>IF(Z$6-X$6 &lt;&gt; 0,(EXP(LN(Z13/X13)/(Z$6-X$6))-1)*100,0)</f>
        <v>0.29440655998844711</v>
      </c>
      <c r="AE85" s="40">
        <f t="shared" si="99"/>
        <v>0.46681355293445304</v>
      </c>
    </row>
    <row r="86" spans="1:31" x14ac:dyDescent="0.2">
      <c r="A86" t="str">
        <f t="shared" si="92"/>
        <v>Sales and customer service occupations</v>
      </c>
      <c r="B86" s="11">
        <f t="shared" si="92"/>
        <v>44.112464196709496</v>
      </c>
      <c r="C86" s="11">
        <f t="shared" si="92"/>
        <v>44.090976017200106</v>
      </c>
      <c r="D86" s="11">
        <f t="shared" si="92"/>
        <v>43.894663347949511</v>
      </c>
      <c r="E86" s="11">
        <f t="shared" si="92"/>
        <v>44.255014607118284</v>
      </c>
      <c r="F86" s="11">
        <f t="shared" si="92"/>
        <v>44.400967379392036</v>
      </c>
      <c r="H86" s="40">
        <f t="shared" si="100"/>
        <v>-9.8943588549427197E-2</v>
      </c>
      <c r="I86" s="40">
        <f t="shared" si="93"/>
        <v>7.6485956677085909E-2</v>
      </c>
      <c r="L86" t="str">
        <f t="shared" si="94"/>
        <v>Sales and customer service occupations</v>
      </c>
      <c r="M86" s="11">
        <f t="shared" si="94"/>
        <v>18.528814949610389</v>
      </c>
      <c r="N86" s="11">
        <f t="shared" si="94"/>
        <v>18.685902595729608</v>
      </c>
      <c r="O86" s="11">
        <f t="shared" si="94"/>
        <v>18.903190319472444</v>
      </c>
      <c r="P86" s="11">
        <f t="shared" si="94"/>
        <v>19.619025182806258</v>
      </c>
      <c r="Q86" s="11">
        <f t="shared" si="94"/>
        <v>20.412565971419205</v>
      </c>
      <c r="S86" s="40">
        <f t="shared" si="95"/>
        <v>0.40087381036024716</v>
      </c>
      <c r="T86" s="40">
        <f t="shared" si="96"/>
        <v>0.51344685980994065</v>
      </c>
      <c r="W86" t="str">
        <f t="shared" si="97"/>
        <v>Sales and customer service occupations</v>
      </c>
      <c r="X86" s="11">
        <f t="shared" si="97"/>
        <v>25.583649247099089</v>
      </c>
      <c r="Y86" s="11">
        <f t="shared" si="97"/>
        <v>25.405073421470547</v>
      </c>
      <c r="Z86" s="11">
        <f t="shared" si="97"/>
        <v>24.991473028477085</v>
      </c>
      <c r="AA86" s="11">
        <f t="shared" si="97"/>
        <v>24.635989424312029</v>
      </c>
      <c r="AB86" s="11">
        <f t="shared" si="97"/>
        <v>23.988401407972876</v>
      </c>
      <c r="AD86" s="40">
        <f t="shared" si="98"/>
        <v>-0.46728000035558548</v>
      </c>
      <c r="AE86" s="40">
        <f t="shared" si="99"/>
        <v>-0.27272242792887313</v>
      </c>
    </row>
    <row r="87" spans="1:31" x14ac:dyDescent="0.2">
      <c r="A87" t="str">
        <f t="shared" si="92"/>
        <v>Process, plant and machine operatives</v>
      </c>
      <c r="B87" s="11">
        <f t="shared" si="92"/>
        <v>25.764537605450318</v>
      </c>
      <c r="C87" s="11">
        <f t="shared" si="92"/>
        <v>27.864821182414445</v>
      </c>
      <c r="D87" s="11">
        <f t="shared" si="92"/>
        <v>23.17745640540193</v>
      </c>
      <c r="E87" s="11">
        <f t="shared" si="92"/>
        <v>26.168185379568797</v>
      </c>
      <c r="F87" s="11">
        <f t="shared" si="92"/>
        <v>26.21067661325899</v>
      </c>
      <c r="H87" s="40">
        <f t="shared" si="100"/>
        <v>-2.0941405713348904</v>
      </c>
      <c r="I87" s="40">
        <f t="shared" si="93"/>
        <v>0.8232820300162258</v>
      </c>
      <c r="L87" t="str">
        <f t="shared" si="94"/>
        <v>Process, plant and machine operatives</v>
      </c>
      <c r="M87" s="11">
        <f t="shared" si="94"/>
        <v>22.754228142604873</v>
      </c>
      <c r="N87" s="11">
        <f t="shared" si="94"/>
        <v>24.808009356511523</v>
      </c>
      <c r="O87" s="11">
        <f t="shared" si="94"/>
        <v>20.572204310364206</v>
      </c>
      <c r="P87" s="11">
        <f t="shared" si="94"/>
        <v>22.631660694597976</v>
      </c>
      <c r="Q87" s="11">
        <f t="shared" si="94"/>
        <v>22.325490325043329</v>
      </c>
      <c r="S87" s="40">
        <f t="shared" si="95"/>
        <v>-1.9960129774864166</v>
      </c>
      <c r="T87" s="40">
        <f t="shared" si="96"/>
        <v>0.54674408799351149</v>
      </c>
      <c r="W87" t="str">
        <f t="shared" si="97"/>
        <v>Process, plant and machine operatives</v>
      </c>
      <c r="X87" s="11">
        <f t="shared" si="97"/>
        <v>3.010309462845429</v>
      </c>
      <c r="Y87" s="11">
        <f t="shared" si="97"/>
        <v>3.0568118259029262</v>
      </c>
      <c r="Z87" s="11">
        <f t="shared" si="97"/>
        <v>2.6052520950377343</v>
      </c>
      <c r="AA87" s="11">
        <f t="shared" si="97"/>
        <v>3.5365246849708107</v>
      </c>
      <c r="AB87" s="11">
        <f t="shared" si="97"/>
        <v>3.8851862882156727</v>
      </c>
      <c r="AD87" s="40">
        <f t="shared" si="98"/>
        <v>-2.8489000649579488</v>
      </c>
      <c r="AE87" s="40">
        <f t="shared" si="99"/>
        <v>2.7000857549351442</v>
      </c>
    </row>
    <row r="88" spans="1:31" x14ac:dyDescent="0.2">
      <c r="A88" t="str">
        <f t="shared" si="92"/>
        <v>Elementary occupations</v>
      </c>
      <c r="B88" s="11">
        <f t="shared" si="92"/>
        <v>58.934685719907748</v>
      </c>
      <c r="C88" s="11">
        <f t="shared" si="92"/>
        <v>61.724436239008682</v>
      </c>
      <c r="D88" s="11">
        <f t="shared" si="92"/>
        <v>55.771271477564049</v>
      </c>
      <c r="E88" s="11">
        <f t="shared" si="92"/>
        <v>56.457702174432939</v>
      </c>
      <c r="F88" s="11">
        <f t="shared" si="92"/>
        <v>53.997526989732592</v>
      </c>
      <c r="H88" s="40">
        <f t="shared" si="100"/>
        <v>-1.0973530737321102</v>
      </c>
      <c r="I88" s="40">
        <f t="shared" si="93"/>
        <v>-0.21523895940269711</v>
      </c>
      <c r="L88" t="str">
        <f t="shared" si="94"/>
        <v>Elementary occupations</v>
      </c>
      <c r="M88" s="11">
        <f t="shared" si="94"/>
        <v>30.689921940615605</v>
      </c>
      <c r="N88" s="11">
        <f t="shared" si="94"/>
        <v>31.666902876608077</v>
      </c>
      <c r="O88" s="11">
        <f t="shared" si="94"/>
        <v>28.810020354006053</v>
      </c>
      <c r="P88" s="11">
        <f t="shared" si="94"/>
        <v>29.754631429197307</v>
      </c>
      <c r="Q88" s="11">
        <f t="shared" si="94"/>
        <v>27.965626945916185</v>
      </c>
      <c r="S88" s="40">
        <f t="shared" si="95"/>
        <v>-1.2562636822571638</v>
      </c>
      <c r="T88" s="40">
        <f t="shared" si="96"/>
        <v>-0.19811754503638035</v>
      </c>
      <c r="W88" t="str">
        <f t="shared" si="97"/>
        <v>Elementary occupations</v>
      </c>
      <c r="X88" s="11">
        <f t="shared" si="97"/>
        <v>28.244763779292196</v>
      </c>
      <c r="Y88" s="11">
        <f t="shared" si="97"/>
        <v>30.057533362400608</v>
      </c>
      <c r="Z88" s="11">
        <f t="shared" si="97"/>
        <v>26.961251123558071</v>
      </c>
      <c r="AA88" s="11">
        <f t="shared" si="97"/>
        <v>26.703070745235671</v>
      </c>
      <c r="AB88" s="11">
        <f t="shared" si="97"/>
        <v>26.031900043816471</v>
      </c>
      <c r="AD88" s="40">
        <f t="shared" si="98"/>
        <v>-0.92583542227228088</v>
      </c>
      <c r="AE88" s="40">
        <f t="shared" si="99"/>
        <v>-0.23357998241885225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554.29899999999986</v>
      </c>
      <c r="C90" s="34">
        <f t="shared" si="101"/>
        <v>595.88100000000031</v>
      </c>
      <c r="D90" s="34">
        <f t="shared" si="101"/>
        <v>580.88099999999986</v>
      </c>
      <c r="E90" s="34">
        <f t="shared" si="101"/>
        <v>601.08500000000015</v>
      </c>
      <c r="F90" s="34">
        <f t="shared" si="101"/>
        <v>627.94700000000023</v>
      </c>
      <c r="H90" s="43">
        <f>IF(D$6-B$6 &lt;&gt; 0,(EXP(LN(D18/B18)/(D$6-B$6))-1)*100,0)</f>
        <v>0.94123530379766063</v>
      </c>
      <c r="I90" s="43">
        <f>F56</f>
        <v>0.52075022441306906</v>
      </c>
      <c r="L90" s="24" t="str">
        <f t="shared" ref="L90:Q90" si="102">L18</f>
        <v>All occupations</v>
      </c>
      <c r="M90" s="34">
        <f t="shared" si="102"/>
        <v>299.68929076399354</v>
      </c>
      <c r="N90" s="34">
        <f t="shared" si="102"/>
        <v>319.43797615359301</v>
      </c>
      <c r="O90" s="34">
        <f t="shared" si="102"/>
        <v>307.3579072511684</v>
      </c>
      <c r="P90" s="34">
        <f t="shared" si="102"/>
        <v>319.07709894860153</v>
      </c>
      <c r="Q90" s="34">
        <f t="shared" si="102"/>
        <v>333.30974149910264</v>
      </c>
      <c r="S90" s="43">
        <f>IF(O$6-M$6 &lt;&gt; 0,(EXP(LN(O18/M18)/(O$6-M$6))-1)*100,0)</f>
        <v>0.50661195484933419</v>
      </c>
      <c r="T90" s="43">
        <f>Q56</f>
        <v>0.54185825075006022</v>
      </c>
      <c r="W90" s="24" t="str">
        <f t="shared" ref="W90:AB90" si="103">W18</f>
        <v>All occupations</v>
      </c>
      <c r="X90" s="34">
        <f t="shared" si="103"/>
        <v>254.60970923600644</v>
      </c>
      <c r="Y90" s="34">
        <f t="shared" si="103"/>
        <v>276.44302384640719</v>
      </c>
      <c r="Z90" s="34">
        <f t="shared" si="103"/>
        <v>273.52309274883146</v>
      </c>
      <c r="AA90" s="34">
        <f t="shared" si="103"/>
        <v>282.00790105139851</v>
      </c>
      <c r="AB90" s="34">
        <f t="shared" si="103"/>
        <v>294.63725850089764</v>
      </c>
      <c r="AD90" s="43">
        <f>IF(Z$6-X$6 &lt;&gt; 0,(EXP(LN(Z18/X18)/(Z$6-X$6))-1)*100,0)</f>
        <v>1.443402523545112</v>
      </c>
      <c r="AE90" s="43">
        <f>AB56</f>
        <v>0.49695685499366871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Thames Valley Berkshire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Thames Valley Berkshire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Thames Valley Berkshire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47.158260793428198</v>
      </c>
      <c r="C8" s="11">
        <v>55.597851849898895</v>
      </c>
      <c r="D8" s="11">
        <v>55.410092935559049</v>
      </c>
      <c r="E8" s="11">
        <v>52.695671702765807</v>
      </c>
      <c r="F8" s="11">
        <v>57.705581050704168</v>
      </c>
      <c r="G8" s="10"/>
      <c r="H8" s="11">
        <f>F8-D8</f>
        <v>2.295488115145119</v>
      </c>
      <c r="I8" s="11">
        <f>'RD T1'!E7</f>
        <v>27.928489443701299</v>
      </c>
      <c r="J8" s="11">
        <f>SUM(H8:I8)</f>
        <v>30.223977558846418</v>
      </c>
      <c r="L8" s="10" t="str">
        <f>name!D4</f>
        <v>11 Corporate managers and directors</v>
      </c>
      <c r="M8" s="11">
        <v>32.809689882755229</v>
      </c>
      <c r="N8" s="11">
        <v>37.106837962675215</v>
      </c>
      <c r="O8" s="11">
        <v>36.629516955014253</v>
      </c>
      <c r="P8" s="11">
        <v>33.864646980733355</v>
      </c>
      <c r="Q8" s="11">
        <v>35.729801366699363</v>
      </c>
      <c r="R8" s="10"/>
      <c r="S8" s="11">
        <f>Q8-O8</f>
        <v>-0.89971558831489062</v>
      </c>
      <c r="T8" s="11">
        <f>'RD T1'!T7</f>
        <v>16.31527615646975</v>
      </c>
      <c r="U8" s="11">
        <f>SUM(S8:T8)</f>
        <v>15.415560568154859</v>
      </c>
      <c r="W8" s="10" t="str">
        <f>name!D4</f>
        <v>11 Corporate managers and directors</v>
      </c>
      <c r="X8" s="11">
        <v>14.348570910672967</v>
      </c>
      <c r="Y8" s="11">
        <v>18.49101388722362</v>
      </c>
      <c r="Z8" s="11">
        <v>18.780575980544736</v>
      </c>
      <c r="AA8" s="11">
        <v>18.831024722032442</v>
      </c>
      <c r="AB8" s="11">
        <v>21.975779684004824</v>
      </c>
      <c r="AC8" s="10"/>
      <c r="AD8" s="11">
        <f>AB8-Z8</f>
        <v>3.1952037034600878</v>
      </c>
      <c r="AE8" s="11">
        <f>'RD T1'!T36</f>
        <v>11.61321328723154</v>
      </c>
      <c r="AF8" s="11">
        <f>SUM(AD8:AE8)</f>
        <v>14.808416990691628</v>
      </c>
    </row>
    <row r="9" spans="1:32" x14ac:dyDescent="0.2">
      <c r="A9" s="10" t="str">
        <f>name!D5</f>
        <v>12 Other managers and proprietors</v>
      </c>
      <c r="B9" s="11">
        <v>19.506666888889249</v>
      </c>
      <c r="C9" s="11">
        <v>21.032804282535228</v>
      </c>
      <c r="D9" s="11">
        <v>20.588887180959333</v>
      </c>
      <c r="E9" s="11">
        <v>26.196169837473477</v>
      </c>
      <c r="F9" s="11">
        <v>30.405942106044357</v>
      </c>
      <c r="H9" s="11">
        <f t="shared" ref="H9:H32" si="2">F9-D9</f>
        <v>9.8170549250850243</v>
      </c>
      <c r="I9" s="11">
        <f>'RD T1'!E8</f>
        <v>15.404789022313292</v>
      </c>
      <c r="J9" s="11">
        <f>SUM(H9:I9)</f>
        <v>25.221843947398316</v>
      </c>
      <c r="L9" s="10" t="str">
        <f>name!D5</f>
        <v>12 Other managers and proprietors</v>
      </c>
      <c r="M9" s="11">
        <v>11.444112841906266</v>
      </c>
      <c r="N9" s="11">
        <v>12.337021786124872</v>
      </c>
      <c r="O9" s="11">
        <v>11.541469615801768</v>
      </c>
      <c r="P9" s="11">
        <v>15.00261128848843</v>
      </c>
      <c r="Q9" s="11">
        <v>17.11648367540673</v>
      </c>
      <c r="S9" s="11">
        <f t="shared" ref="S9:S32" si="3">Q9-O9</f>
        <v>5.5750140596049622</v>
      </c>
      <c r="T9" s="11">
        <f>'RD T1'!T8</f>
        <v>7.8289079523743421</v>
      </c>
      <c r="U9" s="11">
        <f>SUM(S9:T9)</f>
        <v>13.403922011979304</v>
      </c>
      <c r="W9" s="10" t="str">
        <f>name!D5</f>
        <v>12 Other managers and proprietors</v>
      </c>
      <c r="X9" s="11">
        <v>8.0625540469829922</v>
      </c>
      <c r="Y9" s="11">
        <v>8.6957824964103683</v>
      </c>
      <c r="Z9" s="11">
        <v>9.047417565157577</v>
      </c>
      <c r="AA9" s="11">
        <v>11.193558548985028</v>
      </c>
      <c r="AB9" s="11">
        <v>13.28945843063762</v>
      </c>
      <c r="AD9" s="11">
        <f t="shared" ref="AD9:AD32" si="4">AB9-Z9</f>
        <v>4.2420408654800426</v>
      </c>
      <c r="AE9" s="11">
        <f>'RD T1'!T37</f>
        <v>7.5758810699389514</v>
      </c>
      <c r="AF9" s="11">
        <f>SUM(AD9:AE9)</f>
        <v>11.817921935418994</v>
      </c>
    </row>
    <row r="10" spans="1:32" x14ac:dyDescent="0.2">
      <c r="A10" s="10" t="str">
        <f>name!D6</f>
        <v>21 Science, research, engineering and technology professionals</v>
      </c>
      <c r="B10" s="11">
        <v>50.795794387453526</v>
      </c>
      <c r="C10" s="11">
        <v>56.907111895135927</v>
      </c>
      <c r="D10" s="11">
        <v>58.173702527722995</v>
      </c>
      <c r="E10" s="11">
        <v>62.746580599514665</v>
      </c>
      <c r="F10" s="11">
        <v>69.812945171280504</v>
      </c>
      <c r="G10" s="11"/>
      <c r="H10" s="11">
        <f t="shared" si="2"/>
        <v>11.639242643557509</v>
      </c>
      <c r="I10" s="11">
        <f>'RD T1'!E9</f>
        <v>24.237849591860403</v>
      </c>
      <c r="J10" s="11">
        <f t="shared" ref="J10:J32" si="5">SUM(H10:I10)</f>
        <v>35.877092235417912</v>
      </c>
      <c r="L10" s="10" t="str">
        <f>name!D6</f>
        <v>21 Science, research, engineering and technology professionals</v>
      </c>
      <c r="M10" s="11">
        <v>41.092982269496943</v>
      </c>
      <c r="N10" s="11">
        <v>46.266038880133273</v>
      </c>
      <c r="O10" s="11">
        <v>45.316756349838691</v>
      </c>
      <c r="P10" s="11">
        <v>47.503890930722761</v>
      </c>
      <c r="Q10" s="11">
        <v>51.787029173495021</v>
      </c>
      <c r="R10" s="11"/>
      <c r="S10" s="11">
        <f t="shared" si="3"/>
        <v>6.4702728236563303</v>
      </c>
      <c r="T10" s="11">
        <f>'RD T1'!T9</f>
        <v>16.121605550495051</v>
      </c>
      <c r="U10" s="11">
        <f t="shared" ref="U10:U32" si="6">SUM(S10:T10)</f>
        <v>22.591878374151381</v>
      </c>
      <c r="W10" s="10" t="str">
        <f>name!D6</f>
        <v>21 Science, research, engineering and technology professionals</v>
      </c>
      <c r="X10" s="11">
        <v>9.702812117956622</v>
      </c>
      <c r="Y10" s="11">
        <v>10.641073015002567</v>
      </c>
      <c r="Z10" s="11">
        <v>12.856946177884341</v>
      </c>
      <c r="AA10" s="11">
        <v>15.242689668791929</v>
      </c>
      <c r="AB10" s="11">
        <v>18.025915997785397</v>
      </c>
      <c r="AC10" s="11"/>
      <c r="AD10" s="11">
        <f t="shared" si="4"/>
        <v>5.1689698199010561</v>
      </c>
      <c r="AE10" s="11">
        <f>'RD T1'!T38</f>
        <v>8.1162440413653538</v>
      </c>
      <c r="AF10" s="11">
        <f t="shared" ref="AF10:AF32" si="7">SUM(AD10:AE10)</f>
        <v>13.28521386126641</v>
      </c>
    </row>
    <row r="11" spans="1:32" x14ac:dyDescent="0.2">
      <c r="A11" s="10" t="str">
        <f>name!D7</f>
        <v>22 Health professionals</v>
      </c>
      <c r="B11" s="11">
        <v>15.755107814190112</v>
      </c>
      <c r="C11" s="11">
        <v>19.729350669599079</v>
      </c>
      <c r="D11" s="11">
        <v>19.56956081872088</v>
      </c>
      <c r="E11" s="11">
        <v>20.721476189054528</v>
      </c>
      <c r="F11" s="11">
        <v>21.79036776448411</v>
      </c>
      <c r="G11" s="11"/>
      <c r="H11" s="11">
        <f t="shared" si="2"/>
        <v>2.2208069457632291</v>
      </c>
      <c r="I11" s="11">
        <f>'RD T1'!E10</f>
        <v>11.144410555248855</v>
      </c>
      <c r="J11" s="11">
        <f t="shared" si="5"/>
        <v>13.365217501012085</v>
      </c>
      <c r="L11" s="10" t="str">
        <f>name!D7</f>
        <v>22 Health professionals</v>
      </c>
      <c r="M11" s="11">
        <v>3.5104537731325496</v>
      </c>
      <c r="N11" s="11">
        <v>4.3692204961837522</v>
      </c>
      <c r="O11" s="11">
        <v>4.6725342390038467</v>
      </c>
      <c r="P11" s="11">
        <v>4.937932937422195</v>
      </c>
      <c r="Q11" s="11">
        <v>5.2326140844120301</v>
      </c>
      <c r="R11" s="11"/>
      <c r="S11" s="11">
        <f t="shared" si="3"/>
        <v>0.56007984540818345</v>
      </c>
      <c r="T11" s="11">
        <f>'RD T1'!T10</f>
        <v>1.8632769860428342</v>
      </c>
      <c r="U11" s="11">
        <f t="shared" si="6"/>
        <v>2.4233568314510174</v>
      </c>
      <c r="W11" s="10" t="str">
        <f>name!D7</f>
        <v>22 Health professionals</v>
      </c>
      <c r="X11" s="11">
        <v>12.244654041057577</v>
      </c>
      <c r="Y11" s="11">
        <v>15.360130173415296</v>
      </c>
      <c r="Z11" s="11">
        <v>14.897026579717044</v>
      </c>
      <c r="AA11" s="11">
        <v>15.783543251632315</v>
      </c>
      <c r="AB11" s="11">
        <v>16.557753680072043</v>
      </c>
      <c r="AC11" s="11"/>
      <c r="AD11" s="11">
        <f t="shared" si="4"/>
        <v>1.6607271003549986</v>
      </c>
      <c r="AE11" s="11">
        <f>'RD T1'!T39</f>
        <v>9.2811335692060215</v>
      </c>
      <c r="AF11" s="11">
        <f t="shared" si="7"/>
        <v>10.94186066956102</v>
      </c>
    </row>
    <row r="12" spans="1:32" x14ac:dyDescent="0.2">
      <c r="A12" s="10" t="str">
        <f>name!D8</f>
        <v>23 Teaching and other educational professionals</v>
      </c>
      <c r="B12" s="11">
        <v>23.394730426599871</v>
      </c>
      <c r="C12" s="11">
        <v>25.922688756816232</v>
      </c>
      <c r="D12" s="11">
        <v>25.811484904164388</v>
      </c>
      <c r="E12" s="11">
        <v>26.657295492075239</v>
      </c>
      <c r="F12" s="11">
        <v>28.917033762863706</v>
      </c>
      <c r="G12" s="11"/>
      <c r="H12" s="11">
        <f t="shared" si="2"/>
        <v>3.1055488586993185</v>
      </c>
      <c r="I12" s="11">
        <f>'RD T1'!E11</f>
        <v>14.02913348606549</v>
      </c>
      <c r="J12" s="11">
        <f t="shared" si="5"/>
        <v>17.134682344764808</v>
      </c>
      <c r="L12" s="10" t="str">
        <f>name!D8</f>
        <v>23 Teaching and other educational professionals</v>
      </c>
      <c r="M12" s="11">
        <v>7.3988650906021105</v>
      </c>
      <c r="N12" s="11">
        <v>7.7929752184802448</v>
      </c>
      <c r="O12" s="11">
        <v>8.1908399868544013</v>
      </c>
      <c r="P12" s="11">
        <v>8.822681278138587</v>
      </c>
      <c r="Q12" s="11">
        <v>9.5616007638481317</v>
      </c>
      <c r="R12" s="11"/>
      <c r="S12" s="11">
        <f t="shared" si="3"/>
        <v>1.3707607769937304</v>
      </c>
      <c r="T12" s="11">
        <f>'RD T1'!T11</f>
        <v>3.846733051485927</v>
      </c>
      <c r="U12" s="11">
        <f t="shared" si="6"/>
        <v>5.2174938284796575</v>
      </c>
      <c r="W12" s="10" t="str">
        <f>name!D8</f>
        <v>23 Teaching and other educational professionals</v>
      </c>
      <c r="X12" s="11">
        <v>15.995865335997808</v>
      </c>
      <c r="Y12" s="11">
        <v>18.129713538335992</v>
      </c>
      <c r="Z12" s="11">
        <v>17.620644917310017</v>
      </c>
      <c r="AA12" s="11">
        <v>17.834614213936636</v>
      </c>
      <c r="AB12" s="11">
        <v>19.355432999015584</v>
      </c>
      <c r="AC12" s="11"/>
      <c r="AD12" s="11">
        <f t="shared" si="4"/>
        <v>1.7347880817055668</v>
      </c>
      <c r="AE12" s="11">
        <f>'RD T1'!T40</f>
        <v>10.182400434579565</v>
      </c>
      <c r="AF12" s="11">
        <f t="shared" si="7"/>
        <v>11.917188516285131</v>
      </c>
    </row>
    <row r="13" spans="1:32" x14ac:dyDescent="0.2">
      <c r="A13" s="10" t="str">
        <f>name!D9</f>
        <v>24 Business, media and public service professionals</v>
      </c>
      <c r="B13" s="11">
        <v>37.959190349584347</v>
      </c>
      <c r="C13" s="11">
        <v>43.952726445315776</v>
      </c>
      <c r="D13" s="11">
        <v>45.898985380788758</v>
      </c>
      <c r="E13" s="11">
        <v>51.879414064009616</v>
      </c>
      <c r="F13" s="11">
        <v>57.795687456147043</v>
      </c>
      <c r="G13" s="11"/>
      <c r="H13" s="11">
        <f t="shared" si="2"/>
        <v>11.896702075358284</v>
      </c>
      <c r="I13" s="11">
        <f>'RD T1'!E12</f>
        <v>25.230311750968148</v>
      </c>
      <c r="J13" s="11">
        <f t="shared" si="5"/>
        <v>37.127013826326433</v>
      </c>
      <c r="L13" s="10" t="str">
        <f>name!D9</f>
        <v>24 Business, media and public service professionals</v>
      </c>
      <c r="M13" s="11">
        <v>22.996799426912343</v>
      </c>
      <c r="N13" s="11">
        <v>25.349208743408585</v>
      </c>
      <c r="O13" s="11">
        <v>26.12757900528236</v>
      </c>
      <c r="P13" s="11">
        <v>29.878466142600754</v>
      </c>
      <c r="Q13" s="11">
        <v>32.728732228656121</v>
      </c>
      <c r="R13" s="11"/>
      <c r="S13" s="11">
        <f t="shared" si="3"/>
        <v>6.6011532233737604</v>
      </c>
      <c r="T13" s="11">
        <f>'RD T1'!T12</f>
        <v>12.85649295116596</v>
      </c>
      <c r="U13" s="11">
        <f t="shared" si="6"/>
        <v>19.457646174539718</v>
      </c>
      <c r="W13" s="10" t="str">
        <f>name!D9</f>
        <v>24 Business, media and public service professionals</v>
      </c>
      <c r="X13" s="11">
        <v>14.962390922671947</v>
      </c>
      <c r="Y13" s="11">
        <v>18.603517701907133</v>
      </c>
      <c r="Z13" s="11">
        <v>19.771406375506384</v>
      </c>
      <c r="AA13" s="11">
        <v>22.00094792140878</v>
      </c>
      <c r="AB13" s="11">
        <v>25.066955227490872</v>
      </c>
      <c r="AC13" s="11"/>
      <c r="AD13" s="11">
        <f t="shared" si="4"/>
        <v>5.2955488519844884</v>
      </c>
      <c r="AE13" s="11">
        <f>'RD T1'!T41</f>
        <v>12.373818799802191</v>
      </c>
      <c r="AF13" s="11">
        <f t="shared" si="7"/>
        <v>17.669367651786679</v>
      </c>
    </row>
    <row r="14" spans="1:32" x14ac:dyDescent="0.2">
      <c r="A14" s="10" t="str">
        <f>name!D10</f>
        <v>31 Science, engineering and technology associate professionals</v>
      </c>
      <c r="B14" s="11">
        <v>11.295386499334422</v>
      </c>
      <c r="C14" s="11">
        <v>13.095059007365219</v>
      </c>
      <c r="D14" s="11">
        <v>13.969526239963356</v>
      </c>
      <c r="E14" s="11">
        <v>12.676093270633473</v>
      </c>
      <c r="F14" s="11">
        <v>13.792308769185189</v>
      </c>
      <c r="G14" s="11"/>
      <c r="H14" s="11">
        <f t="shared" si="2"/>
        <v>-0.1772174707781673</v>
      </c>
      <c r="I14" s="11">
        <f>'RD T1'!E13</f>
        <v>5.5147090771962093</v>
      </c>
      <c r="J14" s="11">
        <f t="shared" si="5"/>
        <v>5.337491606418042</v>
      </c>
      <c r="L14" s="10" t="str">
        <f>name!D10</f>
        <v>31 Science, engineering and technology associate professionals</v>
      </c>
      <c r="M14" s="11">
        <v>7.8057051880488926</v>
      </c>
      <c r="N14" s="11">
        <v>9.4541970185818318</v>
      </c>
      <c r="O14" s="11">
        <v>9.5981102632611037</v>
      </c>
      <c r="P14" s="11">
        <v>8.1288711835752743</v>
      </c>
      <c r="Q14" s="11">
        <v>8.3946477222922642</v>
      </c>
      <c r="R14" s="11"/>
      <c r="S14" s="11">
        <f t="shared" si="3"/>
        <v>-1.2034625409688395</v>
      </c>
      <c r="T14" s="11">
        <f>'RD T1'!T13</f>
        <v>3.0920057511579957</v>
      </c>
      <c r="U14" s="11">
        <f t="shared" si="6"/>
        <v>1.8885432101891562</v>
      </c>
      <c r="W14" s="10" t="str">
        <f>name!D10</f>
        <v>31 Science, engineering and technology associate professionals</v>
      </c>
      <c r="X14" s="11">
        <v>3.4896813112855392</v>
      </c>
      <c r="Y14" s="11">
        <v>3.6408619887833855</v>
      </c>
      <c r="Z14" s="11">
        <v>4.3714159767022531</v>
      </c>
      <c r="AA14" s="11">
        <v>4.5472220870582012</v>
      </c>
      <c r="AB14" s="11">
        <v>5.3976610468929227</v>
      </c>
      <c r="AC14" s="11"/>
      <c r="AD14" s="11">
        <f t="shared" si="4"/>
        <v>1.0262450701906696</v>
      </c>
      <c r="AE14" s="11">
        <f>'RD T1'!T42</f>
        <v>2.422703326038214</v>
      </c>
      <c r="AF14" s="11">
        <f t="shared" si="7"/>
        <v>3.4489483962288836</v>
      </c>
    </row>
    <row r="15" spans="1:32" x14ac:dyDescent="0.2">
      <c r="A15" s="10" t="str">
        <f>name!D11</f>
        <v>32 Health and social care associate professionals</v>
      </c>
      <c r="B15" s="11">
        <v>7.0206931072320611</v>
      </c>
      <c r="C15" s="11">
        <v>8.4120255404731203</v>
      </c>
      <c r="D15" s="11">
        <v>8.5491956874595481</v>
      </c>
      <c r="E15" s="11">
        <v>8.5235191606356047</v>
      </c>
      <c r="F15" s="11">
        <v>9.0764377560565119</v>
      </c>
      <c r="G15" s="11"/>
      <c r="H15" s="11">
        <f t="shared" si="2"/>
        <v>0.52724206859696388</v>
      </c>
      <c r="I15" s="11">
        <f>'RD T1'!E14</f>
        <v>4.9601222311358377</v>
      </c>
      <c r="J15" s="11">
        <f t="shared" si="5"/>
        <v>5.4873642997328016</v>
      </c>
      <c r="L15" s="10" t="str">
        <f>name!D11</f>
        <v>32 Health and social care associate professionals</v>
      </c>
      <c r="M15" s="11">
        <v>1.4561190775919566</v>
      </c>
      <c r="N15" s="11">
        <v>1.5644831053576989</v>
      </c>
      <c r="O15" s="11">
        <v>1.7687029924041597</v>
      </c>
      <c r="P15" s="11">
        <v>1.5874245584037621</v>
      </c>
      <c r="Q15" s="11">
        <v>1.6685826780819089</v>
      </c>
      <c r="R15" s="11"/>
      <c r="S15" s="11">
        <f t="shared" si="3"/>
        <v>-0.10012031432225088</v>
      </c>
      <c r="T15" s="11">
        <f>'RD T1'!T14</f>
        <v>0.74495047271170733</v>
      </c>
      <c r="U15" s="11">
        <f t="shared" si="6"/>
        <v>0.64483015838945645</v>
      </c>
      <c r="W15" s="10" t="str">
        <f>name!D11</f>
        <v>32 Health and social care associate professionals</v>
      </c>
      <c r="X15" s="11">
        <v>5.5645740296401058</v>
      </c>
      <c r="Y15" s="11">
        <v>6.8475424351154235</v>
      </c>
      <c r="Z15" s="11">
        <v>6.7804926950553845</v>
      </c>
      <c r="AA15" s="11">
        <v>6.9360946022318544</v>
      </c>
      <c r="AB15" s="11">
        <v>7.407855077974598</v>
      </c>
      <c r="AC15" s="11"/>
      <c r="AD15" s="11">
        <f t="shared" si="4"/>
        <v>0.62736238291921342</v>
      </c>
      <c r="AE15" s="11">
        <f>'RD T1'!T43</f>
        <v>4.2151717584241313</v>
      </c>
      <c r="AF15" s="11">
        <f t="shared" si="7"/>
        <v>4.8425341413433447</v>
      </c>
    </row>
    <row r="16" spans="1:32" x14ac:dyDescent="0.2">
      <c r="A16" s="10" t="str">
        <f>name!D12</f>
        <v>33 Protective service occupations</v>
      </c>
      <c r="B16" s="11">
        <v>6.8566715797641518</v>
      </c>
      <c r="C16" s="11">
        <v>6.4710175115266857</v>
      </c>
      <c r="D16" s="11">
        <v>6.7196023612549851</v>
      </c>
      <c r="E16" s="11">
        <v>8.1783043210725861</v>
      </c>
      <c r="F16" s="11">
        <v>9.392310693485074</v>
      </c>
      <c r="G16" s="11"/>
      <c r="H16" s="11">
        <f t="shared" si="2"/>
        <v>2.6727083322300889</v>
      </c>
      <c r="I16" s="11">
        <f>'RD T1'!E15</f>
        <v>2.9026556571815259</v>
      </c>
      <c r="J16" s="11">
        <f t="shared" si="5"/>
        <v>5.5753639894116152</v>
      </c>
      <c r="L16" s="10" t="str">
        <f>name!D12</f>
        <v>33 Protective service occupations</v>
      </c>
      <c r="M16" s="11">
        <v>5.4562394352899775</v>
      </c>
      <c r="N16" s="11">
        <v>4.9811040797869506</v>
      </c>
      <c r="O16" s="11">
        <v>5.083932381316977</v>
      </c>
      <c r="P16" s="11">
        <v>5.9622069211814965</v>
      </c>
      <c r="Q16" s="11">
        <v>6.4815634723232032</v>
      </c>
      <c r="R16" s="11"/>
      <c r="S16" s="11">
        <f t="shared" si="3"/>
        <v>1.3976310910062262</v>
      </c>
      <c r="T16" s="11">
        <f>'RD T1'!T15</f>
        <v>1.7208653058587879</v>
      </c>
      <c r="U16" s="11">
        <f t="shared" si="6"/>
        <v>3.1184963968650141</v>
      </c>
      <c r="W16" s="10" t="str">
        <f>name!D12</f>
        <v>33 Protective service occupations</v>
      </c>
      <c r="X16" s="11">
        <v>1.4004321444741681</v>
      </c>
      <c r="Y16" s="11">
        <v>1.4899134317397349</v>
      </c>
      <c r="Z16" s="11">
        <v>1.6356699799380048</v>
      </c>
      <c r="AA16" s="11">
        <v>2.216097399891082</v>
      </c>
      <c r="AB16" s="11">
        <v>2.9107472211618588</v>
      </c>
      <c r="AC16" s="11"/>
      <c r="AD16" s="11">
        <f t="shared" si="4"/>
        <v>1.275077241223854</v>
      </c>
      <c r="AE16" s="11">
        <f>'RD T1'!T44</f>
        <v>1.1817903513227377</v>
      </c>
      <c r="AF16" s="11">
        <f t="shared" si="7"/>
        <v>2.4568675925465917</v>
      </c>
    </row>
    <row r="17" spans="1:32" x14ac:dyDescent="0.2">
      <c r="A17" s="10" t="str">
        <f>name!D13</f>
        <v>34 Culture, media and sports occupations</v>
      </c>
      <c r="B17" s="11">
        <v>14.082386349605947</v>
      </c>
      <c r="C17" s="11">
        <v>13.707603334963384</v>
      </c>
      <c r="D17" s="11">
        <v>14.438174901969196</v>
      </c>
      <c r="E17" s="11">
        <v>14.586803268851879</v>
      </c>
      <c r="F17" s="11">
        <v>16.143721888302803</v>
      </c>
      <c r="G17" s="11"/>
      <c r="H17" s="11">
        <f t="shared" si="2"/>
        <v>1.7055469863336068</v>
      </c>
      <c r="I17" s="11">
        <f>'RD T1'!E16</f>
        <v>6.974318455499029</v>
      </c>
      <c r="J17" s="11">
        <f t="shared" si="5"/>
        <v>8.6798654418326358</v>
      </c>
      <c r="L17" s="10" t="str">
        <f>name!D13</f>
        <v>34 Culture, media and sports occupations</v>
      </c>
      <c r="M17" s="11">
        <v>7.8216117899101762</v>
      </c>
      <c r="N17" s="11">
        <v>7.2943701699522867</v>
      </c>
      <c r="O17" s="11">
        <v>7.3399448103976326</v>
      </c>
      <c r="P17" s="11">
        <v>7.5983376774908979</v>
      </c>
      <c r="Q17" s="11">
        <v>8.6192858031943285</v>
      </c>
      <c r="R17" s="11"/>
      <c r="S17" s="11">
        <f t="shared" si="3"/>
        <v>1.2793409927966959</v>
      </c>
      <c r="T17" s="11">
        <f>'RD T1'!T16</f>
        <v>3.165872879317563</v>
      </c>
      <c r="U17" s="11">
        <f t="shared" si="6"/>
        <v>4.4452138721142589</v>
      </c>
      <c r="W17" s="10" t="str">
        <f>name!D13</f>
        <v>34 Culture, media and sports occupations</v>
      </c>
      <c r="X17" s="11">
        <v>6.2607745596957862</v>
      </c>
      <c r="Y17" s="11">
        <v>6.4132331650110865</v>
      </c>
      <c r="Z17" s="11">
        <v>7.0982300915715699</v>
      </c>
      <c r="AA17" s="11">
        <v>6.9884655913609768</v>
      </c>
      <c r="AB17" s="11">
        <v>7.5244360851084524</v>
      </c>
      <c r="AC17" s="11"/>
      <c r="AD17" s="11">
        <f t="shared" si="4"/>
        <v>0.42620599353688249</v>
      </c>
      <c r="AE17" s="11">
        <f>'RD T1'!T45</f>
        <v>3.8084455761814664</v>
      </c>
      <c r="AF17" s="11">
        <f t="shared" si="7"/>
        <v>4.2346515697183484</v>
      </c>
    </row>
    <row r="18" spans="1:32" x14ac:dyDescent="0.2">
      <c r="A18" s="10" t="str">
        <f>name!D14</f>
        <v>35 Business and public service associate professionals</v>
      </c>
      <c r="B18" s="11">
        <v>37.366402589152244</v>
      </c>
      <c r="C18" s="11">
        <v>40.4669671114385</v>
      </c>
      <c r="D18" s="11">
        <v>40.847423513336253</v>
      </c>
      <c r="E18" s="11">
        <v>39.862154477493263</v>
      </c>
      <c r="F18" s="11">
        <v>41.649458848520382</v>
      </c>
      <c r="G18" s="11"/>
      <c r="H18" s="11">
        <f t="shared" si="2"/>
        <v>0.80203533518412939</v>
      </c>
      <c r="I18" s="11">
        <f>'RD T1'!E17</f>
        <v>18.63243735547664</v>
      </c>
      <c r="J18" s="11">
        <f t="shared" si="5"/>
        <v>19.434472690660769</v>
      </c>
      <c r="L18" s="10" t="str">
        <f>name!D14</f>
        <v>35 Business and public service associate professionals</v>
      </c>
      <c r="M18" s="11">
        <v>19.983358123541379</v>
      </c>
      <c r="N18" s="11">
        <v>21.202180365384802</v>
      </c>
      <c r="O18" s="11">
        <v>21.481245397935609</v>
      </c>
      <c r="P18" s="11">
        <v>20.337863811732564</v>
      </c>
      <c r="Q18" s="11">
        <v>20.526418682390862</v>
      </c>
      <c r="R18" s="11"/>
      <c r="S18" s="11">
        <f t="shared" si="3"/>
        <v>-0.95482671554474763</v>
      </c>
      <c r="T18" s="11">
        <f>'RD T1'!T17</f>
        <v>7.932947844528857</v>
      </c>
      <c r="U18" s="11">
        <f t="shared" si="6"/>
        <v>6.9781211289841094</v>
      </c>
      <c r="W18" s="10" t="str">
        <f>name!D14</f>
        <v>35 Business and public service associate professionals</v>
      </c>
      <c r="X18" s="11">
        <v>17.383044465610833</v>
      </c>
      <c r="Y18" s="11">
        <v>19.264786746053716</v>
      </c>
      <c r="Z18" s="11">
        <v>19.366178115400576</v>
      </c>
      <c r="AA18" s="11">
        <v>19.524290665760699</v>
      </c>
      <c r="AB18" s="11">
        <v>21.123040166129577</v>
      </c>
      <c r="AC18" s="11"/>
      <c r="AD18" s="11">
        <f t="shared" si="4"/>
        <v>1.7568620507290014</v>
      </c>
      <c r="AE18" s="11">
        <f>'RD T1'!T46</f>
        <v>10.699489510947785</v>
      </c>
      <c r="AF18" s="11">
        <f t="shared" si="7"/>
        <v>12.456351561676787</v>
      </c>
    </row>
    <row r="19" spans="1:32" x14ac:dyDescent="0.2">
      <c r="A19" s="10" t="str">
        <f>name!D15</f>
        <v>41 Administrative occupations</v>
      </c>
      <c r="B19" s="11">
        <v>45.537011859192198</v>
      </c>
      <c r="C19" s="11">
        <v>45.04230561117938</v>
      </c>
      <c r="D19" s="11">
        <v>45.740654884270157</v>
      </c>
      <c r="E19" s="11">
        <v>41.899673560098385</v>
      </c>
      <c r="F19" s="11">
        <v>38.818141645467925</v>
      </c>
      <c r="G19" s="11"/>
      <c r="H19" s="11">
        <f t="shared" si="2"/>
        <v>-6.9225132388022317</v>
      </c>
      <c r="I19" s="11">
        <f>'RD T1'!E18</f>
        <v>20.529004852009695</v>
      </c>
      <c r="J19" s="11">
        <f t="shared" si="5"/>
        <v>13.606491613207464</v>
      </c>
      <c r="L19" s="10" t="str">
        <f>name!D15</f>
        <v>41 Administrative occupations</v>
      </c>
      <c r="M19" s="11">
        <v>12.009334696081529</v>
      </c>
      <c r="N19" s="11">
        <v>11.383090694689647</v>
      </c>
      <c r="O19" s="11">
        <v>13.109741785291485</v>
      </c>
      <c r="P19" s="11">
        <v>12.371964531673756</v>
      </c>
      <c r="Q19" s="11">
        <v>13.127150328783534</v>
      </c>
      <c r="R19" s="11"/>
      <c r="S19" s="11">
        <f t="shared" si="3"/>
        <v>1.7408543492049233E-2</v>
      </c>
      <c r="T19" s="11">
        <f>'RD T1'!T18</f>
        <v>4.6779244894586069</v>
      </c>
      <c r="U19" s="11">
        <f t="shared" si="6"/>
        <v>4.6953330329506562</v>
      </c>
      <c r="W19" s="10" t="str">
        <f>name!D15</f>
        <v>41 Administrative occupations</v>
      </c>
      <c r="X19" s="11">
        <v>33.52767716311066</v>
      </c>
      <c r="Y19" s="11">
        <v>33.659214916489688</v>
      </c>
      <c r="Z19" s="11">
        <v>32.630913098978652</v>
      </c>
      <c r="AA19" s="11">
        <v>29.527709028424606</v>
      </c>
      <c r="AB19" s="11">
        <v>25.6909913166844</v>
      </c>
      <c r="AC19" s="11"/>
      <c r="AD19" s="11">
        <f t="shared" si="4"/>
        <v>-6.9399217822942525</v>
      </c>
      <c r="AE19" s="11">
        <f>'RD T1'!T47</f>
        <v>15.851080362551084</v>
      </c>
      <c r="AF19" s="11">
        <f t="shared" si="7"/>
        <v>8.9111585802568314</v>
      </c>
    </row>
    <row r="20" spans="1:32" x14ac:dyDescent="0.2">
      <c r="A20" s="10" t="str">
        <f>name!D16</f>
        <v>42 Secretarial and related occupations</v>
      </c>
      <c r="B20" s="11">
        <v>13.267937774131449</v>
      </c>
      <c r="C20" s="11">
        <v>12.186501987642933</v>
      </c>
      <c r="D20" s="11">
        <v>11.675307719916917</v>
      </c>
      <c r="E20" s="11">
        <v>11.782820238107639</v>
      </c>
      <c r="F20" s="11">
        <v>9.3336402274397194</v>
      </c>
      <c r="G20" s="11"/>
      <c r="H20" s="11">
        <f t="shared" si="2"/>
        <v>-2.3416674924771979</v>
      </c>
      <c r="I20" s="11">
        <f>'RD T1'!E19</f>
        <v>5.8027931327758093</v>
      </c>
      <c r="J20" s="11">
        <f t="shared" si="5"/>
        <v>3.4611256402986115</v>
      </c>
      <c r="L20" s="10" t="str">
        <f>name!D16</f>
        <v>42 Secretarial and related occupations</v>
      </c>
      <c r="M20" s="11">
        <v>0.62860997667584495</v>
      </c>
      <c r="N20" s="11">
        <v>0.52306613019252512</v>
      </c>
      <c r="O20" s="11">
        <v>0.46980381332910037</v>
      </c>
      <c r="P20" s="11">
        <v>0.63640804532355544</v>
      </c>
      <c r="Q20" s="11">
        <v>0.7308006263747524</v>
      </c>
      <c r="R20" s="11"/>
      <c r="S20" s="11">
        <f t="shared" si="3"/>
        <v>0.26099681304565203</v>
      </c>
      <c r="T20" s="11">
        <f>'RD T1'!T19</f>
        <v>0.20970274890828822</v>
      </c>
      <c r="U20" s="11">
        <f t="shared" si="6"/>
        <v>0.47069956195394025</v>
      </c>
      <c r="W20" s="10" t="str">
        <f>name!D16</f>
        <v>42 Secretarial and related occupations</v>
      </c>
      <c r="X20" s="11">
        <v>12.639327797455604</v>
      </c>
      <c r="Y20" s="11">
        <v>11.663435857450404</v>
      </c>
      <c r="Z20" s="11">
        <v>11.205503906587818</v>
      </c>
      <c r="AA20" s="11">
        <v>11.14641219278408</v>
      </c>
      <c r="AB20" s="11">
        <v>8.6028396010649661</v>
      </c>
      <c r="AC20" s="11"/>
      <c r="AD20" s="11">
        <f t="shared" si="4"/>
        <v>-2.6026643055228522</v>
      </c>
      <c r="AE20" s="11">
        <f>'RD T1'!T48</f>
        <v>5.593090383867521</v>
      </c>
      <c r="AF20" s="11">
        <f t="shared" si="7"/>
        <v>2.9904260783446688</v>
      </c>
    </row>
    <row r="21" spans="1:32" x14ac:dyDescent="0.2">
      <c r="A21" s="10" t="str">
        <f>name!D17</f>
        <v>51 Skilled agricultural and related trades</v>
      </c>
      <c r="B21" s="11">
        <v>4.6385008650290267</v>
      </c>
      <c r="C21" s="11">
        <v>5.0769845048155071</v>
      </c>
      <c r="D21" s="11">
        <v>4.205031857308966</v>
      </c>
      <c r="E21" s="11">
        <v>4.5861658418974951</v>
      </c>
      <c r="F21" s="11">
        <v>5.4328855963896361</v>
      </c>
      <c r="G21" s="11"/>
      <c r="H21" s="11">
        <f t="shared" si="2"/>
        <v>1.2278537390806701</v>
      </c>
      <c r="I21" s="11">
        <f>'RD T1'!E20</f>
        <v>2.6953804149042346</v>
      </c>
      <c r="J21" s="11">
        <f t="shared" si="5"/>
        <v>3.9232341539849047</v>
      </c>
      <c r="L21" s="10" t="str">
        <f>name!D17</f>
        <v>51 Skilled agricultural and related trades</v>
      </c>
      <c r="M21" s="11">
        <v>3.7217721301876319</v>
      </c>
      <c r="N21" s="11">
        <v>4.3404963278614002</v>
      </c>
      <c r="O21" s="11">
        <v>3.2004008271956379</v>
      </c>
      <c r="P21" s="11">
        <v>3.3807986169791522</v>
      </c>
      <c r="Q21" s="11">
        <v>3.8783776191523298</v>
      </c>
      <c r="R21" s="11"/>
      <c r="S21" s="11">
        <f t="shared" si="3"/>
        <v>0.67797679195669192</v>
      </c>
      <c r="T21" s="11">
        <f>'RD T1'!T20</f>
        <v>1.8098471252699382</v>
      </c>
      <c r="U21" s="11">
        <f t="shared" si="6"/>
        <v>2.4878239172266303</v>
      </c>
      <c r="W21" s="10" t="str">
        <f>name!D17</f>
        <v>51 Skilled agricultural and related trades</v>
      </c>
      <c r="X21" s="11">
        <v>0.91672873484139683</v>
      </c>
      <c r="Y21" s="11">
        <v>0.73648817695410385</v>
      </c>
      <c r="Z21" s="11">
        <v>1.0046310301133281</v>
      </c>
      <c r="AA21" s="11">
        <v>1.2053672249183396</v>
      </c>
      <c r="AB21" s="11">
        <v>1.5545079772373018</v>
      </c>
      <c r="AC21" s="11"/>
      <c r="AD21" s="11">
        <f t="shared" si="4"/>
        <v>0.54987694712397372</v>
      </c>
      <c r="AE21" s="11">
        <f>'RD T1'!T49</f>
        <v>0.88553328963429634</v>
      </c>
      <c r="AF21" s="11">
        <f t="shared" si="7"/>
        <v>1.43541023675827</v>
      </c>
    </row>
    <row r="22" spans="1:32" x14ac:dyDescent="0.2">
      <c r="A22" s="10" t="str">
        <f>name!D18</f>
        <v>52 Skilled metal, electrical and electronic trades</v>
      </c>
      <c r="B22" s="11">
        <v>19.225953042941956</v>
      </c>
      <c r="C22" s="11">
        <v>19.923267711604904</v>
      </c>
      <c r="D22" s="11">
        <v>17.060954403529646</v>
      </c>
      <c r="E22" s="11">
        <v>17.760577599617672</v>
      </c>
      <c r="F22" s="11">
        <v>16.985534839795235</v>
      </c>
      <c r="G22" s="11"/>
      <c r="H22" s="11">
        <f t="shared" si="2"/>
        <v>-7.5419563734410389E-2</v>
      </c>
      <c r="I22" s="11">
        <f>'RD T1'!E21</f>
        <v>6.7586872454470397</v>
      </c>
      <c r="J22" s="11">
        <f t="shared" si="5"/>
        <v>6.6832676817126293</v>
      </c>
      <c r="L22" s="10" t="str">
        <f>name!D18</f>
        <v>52 Skilled metal, electrical and electronic trades</v>
      </c>
      <c r="M22" s="11">
        <v>18.714411252227155</v>
      </c>
      <c r="N22" s="11">
        <v>19.061586143649585</v>
      </c>
      <c r="O22" s="11">
        <v>16.406300913823529</v>
      </c>
      <c r="P22" s="11">
        <v>16.268671384437383</v>
      </c>
      <c r="Q22" s="11">
        <v>15.176453589259054</v>
      </c>
      <c r="R22" s="11"/>
      <c r="S22" s="11">
        <f t="shared" si="3"/>
        <v>-1.2298473245644743</v>
      </c>
      <c r="T22" s="11">
        <f>'RD T1'!T21</f>
        <v>5.9305784681430929</v>
      </c>
      <c r="U22" s="11">
        <f t="shared" si="6"/>
        <v>4.7007311435786185</v>
      </c>
      <c r="W22" s="10" t="str">
        <f>name!D18</f>
        <v>52 Skilled metal, electrical and electronic trades</v>
      </c>
      <c r="X22" s="11">
        <v>0.51154179071480299</v>
      </c>
      <c r="Y22" s="11">
        <v>0.86168156795532491</v>
      </c>
      <c r="Z22" s="11">
        <v>0.65465348970612203</v>
      </c>
      <c r="AA22" s="11">
        <v>1.4919062151803206</v>
      </c>
      <c r="AB22" s="11">
        <v>1.8090812505362019</v>
      </c>
      <c r="AC22" s="11"/>
      <c r="AD22" s="11">
        <f t="shared" si="4"/>
        <v>1.1544277608300799</v>
      </c>
      <c r="AE22" s="11">
        <f>'RD T1'!T50</f>
        <v>0.82810877730394761</v>
      </c>
      <c r="AF22" s="11">
        <f t="shared" si="7"/>
        <v>1.9825365381340276</v>
      </c>
    </row>
    <row r="23" spans="1:32" x14ac:dyDescent="0.2">
      <c r="A23" s="10" t="str">
        <f>name!D19</f>
        <v>53 Skilled construction and building trades</v>
      </c>
      <c r="B23" s="11">
        <v>13.056626687304844</v>
      </c>
      <c r="C23" s="11">
        <v>13.222084944303809</v>
      </c>
      <c r="D23" s="11">
        <v>11.633576832125369</v>
      </c>
      <c r="E23" s="11">
        <v>12.416727484359591</v>
      </c>
      <c r="F23" s="11">
        <v>11.436980460901708</v>
      </c>
      <c r="G23" s="11"/>
      <c r="H23" s="11">
        <f t="shared" si="2"/>
        <v>-0.19659637122366114</v>
      </c>
      <c r="I23" s="11">
        <f>'RD T1'!E22</f>
        <v>5.04358510263061</v>
      </c>
      <c r="J23" s="11">
        <f t="shared" si="5"/>
        <v>4.8469887314069489</v>
      </c>
      <c r="L23" s="10" t="str">
        <f>name!D19</f>
        <v>53 Skilled construction and building trades</v>
      </c>
      <c r="M23" s="11">
        <v>12.838098989082283</v>
      </c>
      <c r="N23" s="11">
        <v>12.940789469709866</v>
      </c>
      <c r="O23" s="11">
        <v>11.380703007586272</v>
      </c>
      <c r="P23" s="11">
        <v>12.178054199205819</v>
      </c>
      <c r="Q23" s="11">
        <v>11.141817686886235</v>
      </c>
      <c r="R23" s="11"/>
      <c r="S23" s="11">
        <f t="shared" si="3"/>
        <v>-0.23888532070003698</v>
      </c>
      <c r="T23" s="11">
        <f>'RD T1'!T22</f>
        <v>4.9065183778751615</v>
      </c>
      <c r="U23" s="11">
        <f t="shared" si="6"/>
        <v>4.6676330571751246</v>
      </c>
      <c r="W23" s="10" t="str">
        <f>name!D19</f>
        <v>53 Skilled construction and building trades</v>
      </c>
      <c r="X23" s="11">
        <v>0.21852769822256526</v>
      </c>
      <c r="Y23" s="11">
        <v>0.28129547459394183</v>
      </c>
      <c r="Z23" s="11">
        <v>0.25287382453910362</v>
      </c>
      <c r="AA23" s="11">
        <v>0.23867328515377859</v>
      </c>
      <c r="AB23" s="11">
        <v>0.29516277401547258</v>
      </c>
      <c r="AC23" s="11"/>
      <c r="AD23" s="11">
        <f t="shared" si="4"/>
        <v>4.2288949476368964E-2</v>
      </c>
      <c r="AE23" s="11">
        <f>'RD T1'!T51</f>
        <v>0.13706672475544662</v>
      </c>
      <c r="AF23" s="11">
        <f t="shared" si="7"/>
        <v>0.17935567423181559</v>
      </c>
    </row>
    <row r="24" spans="1:32" x14ac:dyDescent="0.2">
      <c r="A24" s="10" t="str">
        <f>name!D20</f>
        <v>54 Textiles, printing and other skilled trades</v>
      </c>
      <c r="B24" s="11">
        <v>11.352517843149734</v>
      </c>
      <c r="C24" s="11">
        <v>10.594941371663392</v>
      </c>
      <c r="D24" s="11">
        <v>9.8152507102655342</v>
      </c>
      <c r="E24" s="11">
        <v>10.190764818006004</v>
      </c>
      <c r="F24" s="11">
        <v>10.52916271783195</v>
      </c>
      <c r="G24" s="11"/>
      <c r="H24" s="11">
        <f t="shared" si="2"/>
        <v>0.7139120075664156</v>
      </c>
      <c r="I24" s="11">
        <f>'RD T1'!E23</f>
        <v>4.4844519874620374</v>
      </c>
      <c r="J24" s="11">
        <f t="shared" si="5"/>
        <v>5.198363995028453</v>
      </c>
      <c r="L24" s="10" t="str">
        <f>name!D20</f>
        <v>54 Textiles, printing and other skilled trades</v>
      </c>
      <c r="M24" s="11">
        <v>6.9994268032622573</v>
      </c>
      <c r="N24" s="11">
        <v>6.5848472755571645</v>
      </c>
      <c r="O24" s="11">
        <v>5.5493086674558132</v>
      </c>
      <c r="P24" s="11">
        <v>5.7182726577498331</v>
      </c>
      <c r="Q24" s="11">
        <v>5.7668895577155048</v>
      </c>
      <c r="R24" s="11"/>
      <c r="S24" s="11">
        <f t="shared" si="3"/>
        <v>0.21758089025969163</v>
      </c>
      <c r="T24" s="11">
        <f>'RD T1'!T23</f>
        <v>1.854528866424094</v>
      </c>
      <c r="U24" s="11">
        <f t="shared" si="6"/>
        <v>2.0721097566837856</v>
      </c>
      <c r="W24" s="10" t="str">
        <f>name!D20</f>
        <v>54 Textiles, printing and other skilled trades</v>
      </c>
      <c r="X24" s="11">
        <v>4.3530910398874942</v>
      </c>
      <c r="Y24" s="11">
        <v>4.0100940961062213</v>
      </c>
      <c r="Z24" s="11">
        <v>4.2659420428097086</v>
      </c>
      <c r="AA24" s="11">
        <v>4.4724921602561665</v>
      </c>
      <c r="AB24" s="11">
        <v>4.7622731601164414</v>
      </c>
      <c r="AC24" s="11"/>
      <c r="AD24" s="11">
        <f t="shared" si="4"/>
        <v>0.49633111730673285</v>
      </c>
      <c r="AE24" s="11">
        <f>'RD T1'!T52</f>
        <v>2.6299231210379439</v>
      </c>
      <c r="AF24" s="11">
        <f t="shared" si="7"/>
        <v>3.1262542383446768</v>
      </c>
    </row>
    <row r="25" spans="1:32" x14ac:dyDescent="0.2">
      <c r="A25" s="10" t="str">
        <f>name!D21</f>
        <v>61 Caring personal service occupations</v>
      </c>
      <c r="B25" s="11">
        <v>32.92307383765533</v>
      </c>
      <c r="C25" s="11">
        <v>36.105717628371522</v>
      </c>
      <c r="D25" s="11">
        <v>34.239440494734254</v>
      </c>
      <c r="E25" s="11">
        <v>36.949134600761454</v>
      </c>
      <c r="F25" s="11">
        <v>39.894039333477274</v>
      </c>
      <c r="G25" s="11"/>
      <c r="H25" s="11">
        <f t="shared" si="2"/>
        <v>5.6545988387430199</v>
      </c>
      <c r="I25" s="11">
        <f>'RD T1'!E24</f>
        <v>20.714454811083975</v>
      </c>
      <c r="J25" s="11">
        <f t="shared" si="5"/>
        <v>26.369053649826995</v>
      </c>
      <c r="L25" s="10" t="str">
        <f>name!D21</f>
        <v>61 Caring personal service occupations</v>
      </c>
      <c r="M25" s="11">
        <v>6.479493918868207</v>
      </c>
      <c r="N25" s="11">
        <v>6.8138456404670285</v>
      </c>
      <c r="O25" s="11">
        <v>6.6801755416337034</v>
      </c>
      <c r="P25" s="11">
        <v>8.271109789388996</v>
      </c>
      <c r="Q25" s="11">
        <v>9.7209138218440998</v>
      </c>
      <c r="R25" s="11"/>
      <c r="S25" s="11">
        <f t="shared" si="3"/>
        <v>3.0407382802103964</v>
      </c>
      <c r="T25" s="11">
        <f>'RD T1'!T24</f>
        <v>3.8026176278567032</v>
      </c>
      <c r="U25" s="11">
        <f t="shared" si="6"/>
        <v>6.8433559080670996</v>
      </c>
      <c r="W25" s="10" t="str">
        <f>name!D21</f>
        <v>61 Caring personal service occupations</v>
      </c>
      <c r="X25" s="11">
        <v>26.443579918787151</v>
      </c>
      <c r="Y25" s="11">
        <v>29.291871987904486</v>
      </c>
      <c r="Z25" s="11">
        <v>27.559264953100545</v>
      </c>
      <c r="AA25" s="11">
        <v>28.678024811372449</v>
      </c>
      <c r="AB25" s="11">
        <v>30.173125511633167</v>
      </c>
      <c r="AC25" s="11"/>
      <c r="AD25" s="11">
        <f t="shared" si="4"/>
        <v>2.6138605585326218</v>
      </c>
      <c r="AE25" s="11">
        <f>'RD T1'!T53</f>
        <v>16.911837183227274</v>
      </c>
      <c r="AF25" s="11">
        <f t="shared" si="7"/>
        <v>19.525697741759895</v>
      </c>
    </row>
    <row r="26" spans="1:32" x14ac:dyDescent="0.2">
      <c r="A26" s="10" t="str">
        <f>name!D22</f>
        <v>62 Leisure, travel and related personal service occupations</v>
      </c>
      <c r="B26" s="11">
        <v>13.702609981394826</v>
      </c>
      <c r="C26" s="11">
        <v>14.25301028353654</v>
      </c>
      <c r="D26" s="11">
        <v>13.067090201902831</v>
      </c>
      <c r="E26" s="11">
        <v>13.388527025687573</v>
      </c>
      <c r="F26" s="11">
        <v>13.888785696626634</v>
      </c>
      <c r="G26" s="11"/>
      <c r="H26" s="11">
        <f t="shared" si="2"/>
        <v>0.82169549472380332</v>
      </c>
      <c r="I26" s="11">
        <f>'RD T1'!E25</f>
        <v>6.8442763471081101</v>
      </c>
      <c r="J26" s="11">
        <f t="shared" si="5"/>
        <v>7.6659718418319134</v>
      </c>
      <c r="L26" s="10" t="str">
        <f>name!D22</f>
        <v>62 Leisure, travel and related personal service occupations</v>
      </c>
      <c r="M26" s="11">
        <v>4.0959845895140745</v>
      </c>
      <c r="N26" s="11">
        <v>4.5730084782191103</v>
      </c>
      <c r="O26" s="11">
        <v>4.0431458563427425</v>
      </c>
      <c r="P26" s="11">
        <v>4.3017531634024015</v>
      </c>
      <c r="Q26" s="11">
        <v>4.8638355439773031</v>
      </c>
      <c r="R26" s="11"/>
      <c r="S26" s="11">
        <f t="shared" si="3"/>
        <v>0.82068968763456063</v>
      </c>
      <c r="T26" s="11">
        <f>'RD T1'!T25</f>
        <v>1.9513916286962409</v>
      </c>
      <c r="U26" s="11">
        <f t="shared" si="6"/>
        <v>2.7720813163308016</v>
      </c>
      <c r="W26" s="10" t="str">
        <f>name!D22</f>
        <v>62 Leisure, travel and related personal service occupations</v>
      </c>
      <c r="X26" s="11">
        <v>9.6066253918807565</v>
      </c>
      <c r="Y26" s="11">
        <v>9.6800018053174295</v>
      </c>
      <c r="Z26" s="11">
        <v>9.0239443455600874</v>
      </c>
      <c r="AA26" s="11">
        <v>9.0867738622851579</v>
      </c>
      <c r="AB26" s="11">
        <v>9.0249501526493354</v>
      </c>
      <c r="AC26" s="11"/>
      <c r="AD26" s="11">
        <f t="shared" si="4"/>
        <v>1.0058070892480231E-3</v>
      </c>
      <c r="AE26" s="11">
        <f>'RD T1'!T54</f>
        <v>4.8928847184118691</v>
      </c>
      <c r="AF26" s="11">
        <f t="shared" si="7"/>
        <v>4.8938905255011171</v>
      </c>
    </row>
    <row r="27" spans="1:32" x14ac:dyDescent="0.2">
      <c r="A27" s="10" t="str">
        <f>name!D23</f>
        <v>63 Community and civil enforcement occupations</v>
      </c>
      <c r="B27" s="11">
        <v>0.5917898018988621</v>
      </c>
      <c r="C27" s="11">
        <v>0.50074611319114404</v>
      </c>
      <c r="D27" s="11">
        <v>0.62366521313192436</v>
      </c>
      <c r="E27" s="11">
        <v>0.5062242867640977</v>
      </c>
      <c r="F27" s="11">
        <v>0.53686323261271351</v>
      </c>
      <c r="G27" s="11"/>
      <c r="H27" s="11">
        <f t="shared" si="2"/>
        <v>-8.6801980519210842E-2</v>
      </c>
      <c r="I27" s="11">
        <f>'RD T1'!E26</f>
        <v>0.25234701845935253</v>
      </c>
      <c r="J27" s="11">
        <f t="shared" si="5"/>
        <v>0.16554503794014169</v>
      </c>
      <c r="L27" s="10" t="str">
        <f>name!D23</f>
        <v>63 Community and civil enforcement occupations</v>
      </c>
      <c r="M27" s="11">
        <v>0.4532564760758846</v>
      </c>
      <c r="N27" s="11">
        <v>0.33879333832795944</v>
      </c>
      <c r="O27" s="11">
        <v>0.48227985755659469</v>
      </c>
      <c r="P27" s="11">
        <v>0.3198155433489272</v>
      </c>
      <c r="Q27" s="11">
        <v>0.35305983193107965</v>
      </c>
      <c r="R27" s="11"/>
      <c r="S27" s="11">
        <f t="shared" si="3"/>
        <v>-0.12922002562551504</v>
      </c>
      <c r="T27" s="11">
        <f>'RD T1'!T26</f>
        <v>0.14092989821857155</v>
      </c>
      <c r="U27" s="11">
        <f t="shared" si="6"/>
        <v>1.1709872593056503E-2</v>
      </c>
      <c r="W27" s="10" t="str">
        <f>name!D23</f>
        <v>63 Community and civil enforcement occupations</v>
      </c>
      <c r="X27" s="11">
        <v>0.13853332582297756</v>
      </c>
      <c r="Y27" s="11">
        <v>0.16195277486318502</v>
      </c>
      <c r="Z27" s="11">
        <v>0.14138535557532936</v>
      </c>
      <c r="AA27" s="11">
        <v>0.18640874341517108</v>
      </c>
      <c r="AB27" s="11">
        <v>0.18380340068163348</v>
      </c>
      <c r="AC27" s="11"/>
      <c r="AD27" s="11">
        <f t="shared" si="4"/>
        <v>4.241804510630412E-2</v>
      </c>
      <c r="AE27" s="11">
        <f>'RD T1'!T55</f>
        <v>0.11141712024078095</v>
      </c>
      <c r="AF27" s="11">
        <f t="shared" si="7"/>
        <v>0.15383516534708508</v>
      </c>
    </row>
    <row r="28" spans="1:32" x14ac:dyDescent="0.2">
      <c r="A28" s="10" t="str">
        <f>name!D24</f>
        <v>71 Sales occupations</v>
      </c>
      <c r="B28" s="11">
        <v>35.259233488954564</v>
      </c>
      <c r="C28" s="11">
        <v>34.484465415893254</v>
      </c>
      <c r="D28" s="11">
        <v>34.167311152595197</v>
      </c>
      <c r="E28" s="11">
        <v>31.800190523483277</v>
      </c>
      <c r="F28" s="11">
        <v>30.234447786758921</v>
      </c>
      <c r="G28" s="11"/>
      <c r="H28" s="11">
        <f t="shared" si="2"/>
        <v>-3.9328633658362762</v>
      </c>
      <c r="I28" s="11">
        <f>'RD T1'!E27</f>
        <v>13.809752199295414</v>
      </c>
      <c r="J28" s="11">
        <f t="shared" si="5"/>
        <v>9.8768888334591374</v>
      </c>
      <c r="L28" s="10" t="str">
        <f>name!D24</f>
        <v>71 Sales occupations</v>
      </c>
      <c r="M28" s="11">
        <v>15.193011084804249</v>
      </c>
      <c r="N28" s="11">
        <v>15.586941446958738</v>
      </c>
      <c r="O28" s="11">
        <v>15.388926246890314</v>
      </c>
      <c r="P28" s="11">
        <v>14.747206541382017</v>
      </c>
      <c r="Q28" s="11">
        <v>14.628531795391837</v>
      </c>
      <c r="R28" s="11"/>
      <c r="S28" s="11">
        <f t="shared" si="3"/>
        <v>-0.76039445149847751</v>
      </c>
      <c r="T28" s="11">
        <f>'RD T1'!T27</f>
        <v>4.9306174287733215</v>
      </c>
      <c r="U28" s="11">
        <f t="shared" si="6"/>
        <v>4.170222977274844</v>
      </c>
      <c r="W28" s="10" t="str">
        <f>name!D24</f>
        <v>71 Sales occupations</v>
      </c>
      <c r="X28" s="11">
        <v>20.066222404150285</v>
      </c>
      <c r="Y28" s="11">
        <v>18.897523968934575</v>
      </c>
      <c r="Z28" s="11">
        <v>18.778384905704897</v>
      </c>
      <c r="AA28" s="11">
        <v>17.052983982101267</v>
      </c>
      <c r="AB28" s="11">
        <v>15.605915991367128</v>
      </c>
      <c r="AC28" s="11"/>
      <c r="AD28" s="11">
        <f t="shared" si="4"/>
        <v>-3.1724689143377685</v>
      </c>
      <c r="AE28" s="11">
        <f>'RD T1'!T56</f>
        <v>8.8791347705220964</v>
      </c>
      <c r="AF28" s="11">
        <f t="shared" si="7"/>
        <v>5.706665856184328</v>
      </c>
    </row>
    <row r="29" spans="1:32" x14ac:dyDescent="0.2">
      <c r="A29" s="10" t="str">
        <f>name!D25</f>
        <v>72 Customer service occupations</v>
      </c>
      <c r="B29" s="11">
        <v>8.8532307077549284</v>
      </c>
      <c r="C29" s="11">
        <v>9.6065106013068551</v>
      </c>
      <c r="D29" s="11">
        <v>9.7273521953543121</v>
      </c>
      <c r="E29" s="11">
        <v>12.454824083635007</v>
      </c>
      <c r="F29" s="11">
        <v>14.166519592633117</v>
      </c>
      <c r="G29" s="11"/>
      <c r="H29" s="11">
        <f t="shared" si="2"/>
        <v>4.4391673972788048</v>
      </c>
      <c r="I29" s="11">
        <f>'RD T1'!E28</f>
        <v>5.7327988804646077</v>
      </c>
      <c r="J29" s="11">
        <f t="shared" si="5"/>
        <v>10.171966277743412</v>
      </c>
      <c r="L29" s="10" t="str">
        <f>name!D25</f>
        <v>72 Customer service occupations</v>
      </c>
      <c r="M29" s="11">
        <v>3.3358038648061399</v>
      </c>
      <c r="N29" s="11">
        <v>3.098961148770869</v>
      </c>
      <c r="O29" s="11">
        <v>3.5142640725821312</v>
      </c>
      <c r="P29" s="11">
        <v>4.871818641424241</v>
      </c>
      <c r="Q29" s="11">
        <v>5.7840341760273679</v>
      </c>
      <c r="R29" s="11"/>
      <c r="S29" s="11">
        <f t="shared" si="3"/>
        <v>2.2697701034452367</v>
      </c>
      <c r="T29" s="11">
        <f>'RD T1'!T28</f>
        <v>1.7140244905259316</v>
      </c>
      <c r="U29" s="11">
        <f t="shared" si="6"/>
        <v>3.9837945939711683</v>
      </c>
      <c r="W29" s="10" t="str">
        <f>name!D25</f>
        <v>72 Customer service occupations</v>
      </c>
      <c r="X29" s="11">
        <v>5.5174268429488054</v>
      </c>
      <c r="Y29" s="11">
        <v>6.5075494525359723</v>
      </c>
      <c r="Z29" s="11">
        <v>6.2130881227721888</v>
      </c>
      <c r="AA29" s="11">
        <v>7.5830054422107613</v>
      </c>
      <c r="AB29" s="11">
        <v>8.3824854166057481</v>
      </c>
      <c r="AC29" s="11"/>
      <c r="AD29" s="11">
        <f t="shared" si="4"/>
        <v>2.1693972938335593</v>
      </c>
      <c r="AE29" s="11">
        <f>'RD T1'!T57</f>
        <v>4.0187743899386748</v>
      </c>
      <c r="AF29" s="11">
        <f t="shared" si="7"/>
        <v>6.188171683772234</v>
      </c>
    </row>
    <row r="30" spans="1:32" x14ac:dyDescent="0.2">
      <c r="A30" s="10" t="str">
        <f>name!D26</f>
        <v>81 Process, plant and machine operatives</v>
      </c>
      <c r="B30" s="11">
        <v>8.0260226574220681</v>
      </c>
      <c r="C30" s="11">
        <v>8.1258526254614409</v>
      </c>
      <c r="D30" s="11">
        <v>7.0206430257499788</v>
      </c>
      <c r="E30" s="11">
        <v>8.7183664972761754</v>
      </c>
      <c r="F30" s="11">
        <v>8.7564326730900941</v>
      </c>
      <c r="G30" s="11"/>
      <c r="H30" s="11">
        <f t="shared" si="2"/>
        <v>1.7357896473401153</v>
      </c>
      <c r="I30" s="11">
        <f>'RD T1'!E29</f>
        <v>3.2444123659328512</v>
      </c>
      <c r="J30" s="11">
        <f t="shared" si="5"/>
        <v>4.980202013272967</v>
      </c>
      <c r="L30" s="10" t="str">
        <f>name!D26</f>
        <v>81 Process, plant and machine operatives</v>
      </c>
      <c r="M30" s="11">
        <v>6.6540305739680177</v>
      </c>
      <c r="N30" s="11">
        <v>6.6984635128996795</v>
      </c>
      <c r="O30" s="11">
        <v>5.805366197587646</v>
      </c>
      <c r="P30" s="11">
        <v>7.2431567598202555</v>
      </c>
      <c r="Q30" s="11">
        <v>7.2799810196604691</v>
      </c>
      <c r="R30" s="11"/>
      <c r="S30" s="11">
        <f t="shared" si="3"/>
        <v>1.474614822072823</v>
      </c>
      <c r="T30" s="11">
        <f>'RD T1'!T29</f>
        <v>2.5683426180855458</v>
      </c>
      <c r="U30" s="11">
        <f t="shared" si="6"/>
        <v>4.0429574401583688</v>
      </c>
      <c r="W30" s="10" t="str">
        <f>name!D26</f>
        <v>81 Process, plant and machine operatives</v>
      </c>
      <c r="X30" s="11">
        <v>1.3719920834540613</v>
      </c>
      <c r="Y30" s="11">
        <v>1.4273891125617577</v>
      </c>
      <c r="Z30" s="11">
        <v>1.215276828162329</v>
      </c>
      <c r="AA30" s="11">
        <v>1.4752097374559263</v>
      </c>
      <c r="AB30" s="11">
        <v>1.4764516534296379</v>
      </c>
      <c r="AC30" s="11"/>
      <c r="AD30" s="11">
        <f t="shared" si="4"/>
        <v>0.26117482526730895</v>
      </c>
      <c r="AE30" s="11">
        <f>'RD T1'!T58</f>
        <v>0.67606974784730689</v>
      </c>
      <c r="AF30" s="11">
        <f t="shared" si="7"/>
        <v>0.93724457311461584</v>
      </c>
    </row>
    <row r="31" spans="1:32" x14ac:dyDescent="0.2">
      <c r="A31" s="10" t="str">
        <f>name!D27</f>
        <v>82 Transport and mobile machine drivers and operatives</v>
      </c>
      <c r="B31" s="11">
        <v>17.73851494802825</v>
      </c>
      <c r="C31" s="11">
        <v>19.738968556953004</v>
      </c>
      <c r="D31" s="11">
        <v>16.15681337965195</v>
      </c>
      <c r="E31" s="11">
        <v>17.449818882292622</v>
      </c>
      <c r="F31" s="11">
        <v>17.454243940168894</v>
      </c>
      <c r="G31" s="11"/>
      <c r="H31" s="11">
        <f t="shared" si="2"/>
        <v>1.2974305605169434</v>
      </c>
      <c r="I31" s="11">
        <f>'RD T1'!E30</f>
        <v>9.0528518725829201</v>
      </c>
      <c r="J31" s="11">
        <f t="shared" si="5"/>
        <v>10.350282433099864</v>
      </c>
      <c r="L31" s="10" t="str">
        <f>name!D27</f>
        <v>82 Transport and mobile machine drivers and operatives</v>
      </c>
      <c r="M31" s="11">
        <v>16.100197568636855</v>
      </c>
      <c r="N31" s="11">
        <v>18.109545843611844</v>
      </c>
      <c r="O31" s="11">
        <v>14.76683811277656</v>
      </c>
      <c r="P31" s="11">
        <v>15.388503934777722</v>
      </c>
      <c r="Q31" s="11">
        <v>15.045509305382861</v>
      </c>
      <c r="R31" s="11"/>
      <c r="S31" s="11">
        <f t="shared" si="3"/>
        <v>0.27867119260630169</v>
      </c>
      <c r="T31" s="11">
        <f>'RD T1'!T30</f>
        <v>7.8208994891607402</v>
      </c>
      <c r="U31" s="11">
        <f t="shared" si="6"/>
        <v>8.099570681767041</v>
      </c>
      <c r="W31" s="10" t="str">
        <f>name!D27</f>
        <v>82 Transport and mobile machine drivers and operatives</v>
      </c>
      <c r="X31" s="11">
        <v>1.6383173793913679</v>
      </c>
      <c r="Y31" s="11">
        <v>1.6294227133411683</v>
      </c>
      <c r="Z31" s="11">
        <v>1.3899752668754053</v>
      </c>
      <c r="AA31" s="11">
        <v>2.0613149475148846</v>
      </c>
      <c r="AB31" s="11">
        <v>2.4087346347860348</v>
      </c>
      <c r="AC31" s="11"/>
      <c r="AD31" s="11">
        <f t="shared" si="4"/>
        <v>1.0187593679106295</v>
      </c>
      <c r="AE31" s="11">
        <f>'RD T1'!T59</f>
        <v>1.2319523834221782</v>
      </c>
      <c r="AF31" s="11">
        <f t="shared" si="7"/>
        <v>2.2507117513328074</v>
      </c>
    </row>
    <row r="32" spans="1:32" x14ac:dyDescent="0.2">
      <c r="A32" s="10" t="str">
        <f>name!D28</f>
        <v>91 Elementary trades and related occupations</v>
      </c>
      <c r="B32" s="11">
        <v>7.0633105931701321</v>
      </c>
      <c r="C32" s="11">
        <v>6.4613374101562124</v>
      </c>
      <c r="D32" s="11">
        <v>5.6576925523595856</v>
      </c>
      <c r="E32" s="11">
        <v>4.7812636804363944</v>
      </c>
      <c r="F32" s="11">
        <v>4.474141685465586</v>
      </c>
      <c r="G32" s="11"/>
      <c r="H32" s="11">
        <f t="shared" si="2"/>
        <v>-1.1835508668939996</v>
      </c>
      <c r="I32" s="11">
        <f>'RD T1'!E31</f>
        <v>1.7603501738310887</v>
      </c>
      <c r="J32" s="11">
        <f t="shared" si="5"/>
        <v>0.57679930693708914</v>
      </c>
      <c r="L32" s="10" t="str">
        <f>name!D28</f>
        <v>91 Elementary trades and related occupations</v>
      </c>
      <c r="M32" s="11">
        <v>5.679895379112688</v>
      </c>
      <c r="N32" s="11">
        <v>5.3053309665127077</v>
      </c>
      <c r="O32" s="11">
        <v>4.6761083027025636</v>
      </c>
      <c r="P32" s="11">
        <v>3.903111010897157</v>
      </c>
      <c r="Q32" s="11">
        <v>3.6331081141244046</v>
      </c>
      <c r="R32" s="11"/>
      <c r="S32" s="11">
        <f t="shared" si="3"/>
        <v>-1.043000188578159</v>
      </c>
      <c r="T32" s="11">
        <f>'RD T1'!T31</f>
        <v>1.2664110297620275</v>
      </c>
      <c r="U32" s="11">
        <f t="shared" si="6"/>
        <v>0.22341084118386845</v>
      </c>
      <c r="W32" s="10" t="str">
        <f>name!D28</f>
        <v>91 Elementary trades and related occupations</v>
      </c>
      <c r="X32" s="11">
        <v>1.3834152140574494</v>
      </c>
      <c r="Y32" s="11">
        <v>1.1560064436435022</v>
      </c>
      <c r="Z32" s="11">
        <v>0.98158424965702418</v>
      </c>
      <c r="AA32" s="11">
        <v>0.87815266953923687</v>
      </c>
      <c r="AB32" s="11">
        <v>0.84103357134118373</v>
      </c>
      <c r="AC32" s="11"/>
      <c r="AD32" s="11">
        <f t="shared" si="4"/>
        <v>-0.14055067831584045</v>
      </c>
      <c r="AE32" s="11">
        <f>'RD T1'!T60</f>
        <v>0.49393914406906164</v>
      </c>
      <c r="AF32" s="11">
        <f t="shared" si="7"/>
        <v>0.35338846575322119</v>
      </c>
    </row>
    <row r="33" spans="1:32" x14ac:dyDescent="0.2">
      <c r="A33" s="10" t="str">
        <f>name!D29</f>
        <v>92 Elementary administration and service occupations</v>
      </c>
      <c r="B33" s="11">
        <v>51.871375126737618</v>
      </c>
      <c r="C33" s="11">
        <v>55.26309882885247</v>
      </c>
      <c r="D33" s="11">
        <v>50.113578925204465</v>
      </c>
      <c r="E33" s="11">
        <v>51.676438493996542</v>
      </c>
      <c r="F33" s="11">
        <v>49.523385304267009</v>
      </c>
      <c r="G33" s="11"/>
      <c r="H33" s="11">
        <f t="shared" ref="H33" si="8">F33-D33</f>
        <v>-0.59019362093745542</v>
      </c>
      <c r="I33" s="11">
        <f>'RD T1'!E32</f>
        <v>24.370474902876058</v>
      </c>
      <c r="J33" s="11">
        <f>SUM(H33:I33)</f>
        <v>23.780281281938603</v>
      </c>
      <c r="L33" s="10" t="str">
        <f>name!D29</f>
        <v>92 Elementary administration and service occupations</v>
      </c>
      <c r="M33" s="11">
        <v>25.010026561502919</v>
      </c>
      <c r="N33" s="11">
        <v>26.361571910095368</v>
      </c>
      <c r="O33" s="11">
        <v>24.13391205130349</v>
      </c>
      <c r="P33" s="11">
        <v>25.851520418300151</v>
      </c>
      <c r="Q33" s="11">
        <v>24.332518831791781</v>
      </c>
      <c r="R33" s="11"/>
      <c r="S33" s="11">
        <f t="shared" ref="S33" si="9">Q33-O33</f>
        <v>0.19860678048829072</v>
      </c>
      <c r="T33" s="11">
        <f>'RD T1'!T32</f>
        <v>9.8305666111350032</v>
      </c>
      <c r="U33" s="11">
        <f t="shared" ref="U33" si="10">SUM(S33:T33)</f>
        <v>10.029173391623294</v>
      </c>
      <c r="W33" s="10" t="str">
        <f>name!D29</f>
        <v>92 Elementary administration and service occupations</v>
      </c>
      <c r="X33" s="11">
        <v>26.861348565234746</v>
      </c>
      <c r="Y33" s="11">
        <v>28.901526918757106</v>
      </c>
      <c r="Z33" s="11">
        <v>25.979666873901046</v>
      </c>
      <c r="AA33" s="11">
        <v>25.824918075696434</v>
      </c>
      <c r="AB33" s="11">
        <v>25.190866472475285</v>
      </c>
      <c r="AC33" s="11"/>
      <c r="AD33" s="11">
        <f t="shared" ref="AD33" si="11">AB33-Z33</f>
        <v>-0.78880040142576036</v>
      </c>
      <c r="AE33" s="11">
        <f>'RD T1'!T61</f>
        <v>14.539908291741055</v>
      </c>
      <c r="AF33" s="11">
        <f t="shared" ref="AF33" si="12">SUM(AD33:AE33)</f>
        <v>13.751107890315295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554.29899999999986</v>
      </c>
      <c r="C35" s="34">
        <f>SUM(C8:C33)</f>
        <v>595.88100000000031</v>
      </c>
      <c r="D35" s="34">
        <f>SUM(D8:D33)</f>
        <v>580.88099999999974</v>
      </c>
      <c r="E35" s="34">
        <f>SUM(E8:E33)</f>
        <v>601.08500000000004</v>
      </c>
      <c r="F35" s="34">
        <f>SUM(F8:F33)</f>
        <v>627.94700000000023</v>
      </c>
      <c r="G35" s="11"/>
      <c r="H35" s="34">
        <f>F35-D35</f>
        <v>47.066000000000486</v>
      </c>
      <c r="I35" s="34">
        <f>SUM(I8:I33)</f>
        <v>288.05484793351059</v>
      </c>
      <c r="J35" s="34">
        <f>SUM(J8:J33)</f>
        <v>335.12084793351084</v>
      </c>
      <c r="L35" s="231" t="str">
        <f>name!D3</f>
        <v>All occupations</v>
      </c>
      <c r="M35" s="34">
        <f>SUM(M8:M33)</f>
        <v>299.6892907639936</v>
      </c>
      <c r="N35" s="34">
        <f>SUM(N8:N33)</f>
        <v>319.43797615359307</v>
      </c>
      <c r="O35" s="34">
        <f>SUM(O8:O33)</f>
        <v>307.3579072511684</v>
      </c>
      <c r="P35" s="34">
        <f>SUM(P8:P33)</f>
        <v>319.07709894860136</v>
      </c>
      <c r="Q35" s="34">
        <f>SUM(Q8:Q33)</f>
        <v>333.30974149910259</v>
      </c>
      <c r="R35" s="11"/>
      <c r="S35" s="34">
        <f>Q35-O35</f>
        <v>25.951834247934187</v>
      </c>
      <c r="T35" s="34">
        <f>SUM(T8:T33)</f>
        <v>128.90383579990205</v>
      </c>
      <c r="U35" s="34">
        <f>SUM(U8:U33)</f>
        <v>154.85567004783621</v>
      </c>
      <c r="W35" s="231" t="str">
        <f>name!D3</f>
        <v>All occupations</v>
      </c>
      <c r="X35" s="34">
        <f>SUM(X8:X33)</f>
        <v>254.60970923600647</v>
      </c>
      <c r="Y35" s="34">
        <f>SUM(Y8:Y33)</f>
        <v>276.44302384640719</v>
      </c>
      <c r="Z35" s="34">
        <f>SUM(Z8:Z33)</f>
        <v>273.52309274883152</v>
      </c>
      <c r="AA35" s="34">
        <f>SUM(AA8:AA33)</f>
        <v>282.00790105139845</v>
      </c>
      <c r="AB35" s="34">
        <f>SUM(AB8:AB33)</f>
        <v>294.6372585008977</v>
      </c>
      <c r="AC35" s="11"/>
      <c r="AD35" s="34">
        <f t="shared" ref="AD35" si="13">AB35-Z35</f>
        <v>21.114165752066185</v>
      </c>
      <c r="AE35" s="34">
        <f>SUM(AE8:AE33)</f>
        <v>159.15101213360848</v>
      </c>
      <c r="AF35" s="34">
        <f>SUM(AF8:AF33)</f>
        <v>180.26517788567469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Thames Valley Berkshire (Continued)</v>
      </c>
      <c r="L38" s="19" t="str">
        <f>CONCATENATE(L$1," (Continued)")</f>
        <v>Occupation Table 2.1  Males: Employment Change by Occupation (SOC 2020) and Replacement Demand, 2015-2035, Thames Valley Berkshire (Continued)</v>
      </c>
      <c r="W38" s="19" t="str">
        <f>CONCATENATE(W$1," (Continued)")</f>
        <v>Occupation Table 2.2  Females: Employment Change by Occupation (SOC 2020) and Replacement Demand, 2015-2035, Thames Valley Berkshire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8.507729725911144</v>
      </c>
      <c r="C45" s="173">
        <f t="shared" si="20"/>
        <v>9.3303615738543204</v>
      </c>
      <c r="D45" s="173">
        <f t="shared" si="20"/>
        <v>9.5389749252530347</v>
      </c>
      <c r="E45" s="173">
        <f t="shared" si="20"/>
        <v>8.7667587284270621</v>
      </c>
      <c r="F45" s="173">
        <f t="shared" si="20"/>
        <v>9.1895623437494169</v>
      </c>
      <c r="H45" s="68">
        <f t="shared" ref="H45:H70" si="21">IF(D8&gt;0,(H8/D8)*100,0)</f>
        <v>4.1427256182636807</v>
      </c>
      <c r="I45" s="69">
        <f t="shared" ref="I45:I70" si="22">IF(D8&gt;0,I8/D8*100,0)</f>
        <v>50.403253205479437</v>
      </c>
      <c r="J45" s="69">
        <f t="shared" ref="J45:J70" si="23">IF(D8&gt;0,(J8/D8)*100,0)</f>
        <v>54.545978823743113</v>
      </c>
      <c r="L45" t="str">
        <f t="shared" ref="L45:L70" si="24">L8</f>
        <v>11 Corporate managers and directors</v>
      </c>
      <c r="M45" s="173">
        <f t="shared" ref="M45:Q45" si="25">M8/M$35*100</f>
        <v>10.947902008481504</v>
      </c>
      <c r="N45" s="173">
        <f t="shared" si="25"/>
        <v>11.616288836250765</v>
      </c>
      <c r="O45" s="173">
        <f t="shared" si="25"/>
        <v>11.917545015388573</v>
      </c>
      <c r="P45" s="173">
        <f t="shared" si="25"/>
        <v>10.613311670540309</v>
      </c>
      <c r="Q45" s="173">
        <f t="shared" si="25"/>
        <v>10.719699102102471</v>
      </c>
      <c r="S45" s="68">
        <f t="shared" ref="S45:S70" si="26">IF(O8&gt;0,(S8/O8)*100,0)</f>
        <v>-2.4562584033522934</v>
      </c>
      <c r="T45" s="69">
        <f t="shared" ref="T45:T70" si="27">IF(O8&gt;0,T8/O8*100,0)</f>
        <v>44.541335820799937</v>
      </c>
      <c r="U45" s="69">
        <f t="shared" ref="U45:U70" si="28">IF(O8&gt;0,(U8/O8)*100,0)</f>
        <v>42.085077417447643</v>
      </c>
      <c r="W45" t="str">
        <f t="shared" ref="W45:W70" si="29">W8</f>
        <v>11 Corporate managers and directors</v>
      </c>
      <c r="X45" s="173">
        <f t="shared" ref="X45:AB45" si="30">X8/X$35*100</f>
        <v>5.6355160035836596</v>
      </c>
      <c r="Y45" s="173">
        <f t="shared" si="30"/>
        <v>6.6889059560776971</v>
      </c>
      <c r="Z45" s="173">
        <f t="shared" si="30"/>
        <v>6.8661756460140664</v>
      </c>
      <c r="AA45" s="173">
        <f t="shared" si="30"/>
        <v>6.6774812520590769</v>
      </c>
      <c r="AB45" s="173">
        <f t="shared" si="30"/>
        <v>7.458588162208911</v>
      </c>
      <c r="AD45" s="68">
        <f t="shared" ref="AD45:AD70" si="31">IF(Z8&gt;0,(AD8/Z8)*100,0)</f>
        <v>17.013342438326056</v>
      </c>
      <c r="AE45" s="69">
        <f t="shared" ref="AE45:AE70" si="32">IF(Z8&gt;0,AE8/Z8*100,0)</f>
        <v>61.836299905082548</v>
      </c>
      <c r="AF45" s="69">
        <f t="shared" ref="AF45:AF70" si="33">IF(Z8&gt;0,(AF8/Z8)*100,0)</f>
        <v>78.849642343408604</v>
      </c>
    </row>
    <row r="46" spans="1:32" x14ac:dyDescent="0.2">
      <c r="A46" t="str">
        <f t="shared" si="19"/>
        <v>12 Other managers and proprietors</v>
      </c>
      <c r="B46" s="173">
        <f t="shared" si="20"/>
        <v>3.5191596753537806</v>
      </c>
      <c r="C46" s="173">
        <f t="shared" si="20"/>
        <v>3.5296987624265945</v>
      </c>
      <c r="D46" s="173">
        <f t="shared" si="20"/>
        <v>3.5444242763938467</v>
      </c>
      <c r="E46" s="173">
        <f t="shared" si="20"/>
        <v>4.3581473231695149</v>
      </c>
      <c r="F46" s="173">
        <f t="shared" si="20"/>
        <v>4.842119176625471</v>
      </c>
      <c r="H46" s="68">
        <f t="shared" si="21"/>
        <v>47.681328470068394</v>
      </c>
      <c r="I46" s="69">
        <f t="shared" si="22"/>
        <v>74.820891905997172</v>
      </c>
      <c r="J46" s="69">
        <f t="shared" si="23"/>
        <v>122.50222037606558</v>
      </c>
      <c r="L46" t="str">
        <f t="shared" si="24"/>
        <v>12 Other managers and proprietors</v>
      </c>
      <c r="M46" s="173">
        <f t="shared" ref="M46:Q46" si="34">M9/M$35*100</f>
        <v>3.8186592563024035</v>
      </c>
      <c r="N46" s="173">
        <f t="shared" si="34"/>
        <v>3.862102413331391</v>
      </c>
      <c r="O46" s="173">
        <f t="shared" si="34"/>
        <v>3.7550586282363794</v>
      </c>
      <c r="P46" s="173">
        <f t="shared" si="34"/>
        <v>4.7018765489356324</v>
      </c>
      <c r="Q46" s="173">
        <f t="shared" si="34"/>
        <v>5.1353085566665975</v>
      </c>
      <c r="S46" s="68">
        <f t="shared" si="26"/>
        <v>48.304195611034189</v>
      </c>
      <c r="T46" s="69">
        <f t="shared" si="27"/>
        <v>67.832851560390125</v>
      </c>
      <c r="U46" s="69">
        <f t="shared" si="28"/>
        <v>116.13704717142433</v>
      </c>
      <c r="W46" t="str">
        <f t="shared" si="29"/>
        <v>12 Other managers and proprietors</v>
      </c>
      <c r="X46" s="173">
        <f t="shared" ref="X46:AB46" si="35">X9/X$35*100</f>
        <v>3.1666325966813522</v>
      </c>
      <c r="Y46" s="173">
        <f t="shared" si="35"/>
        <v>3.1455966496885734</v>
      </c>
      <c r="Z46" s="173">
        <f t="shared" si="35"/>
        <v>3.3077344491222038</v>
      </c>
      <c r="AA46" s="173">
        <f t="shared" si="35"/>
        <v>3.9692357934839926</v>
      </c>
      <c r="AB46" s="173">
        <f t="shared" si="35"/>
        <v>4.5104473542327401</v>
      </c>
      <c r="AD46" s="68">
        <f t="shared" si="31"/>
        <v>46.886758955577839</v>
      </c>
      <c r="AE46" s="69">
        <f t="shared" si="32"/>
        <v>83.735287062623868</v>
      </c>
      <c r="AF46" s="69">
        <f t="shared" si="33"/>
        <v>130.6220460182017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9.1639700572170515</v>
      </c>
      <c r="C47" s="173">
        <f t="shared" si="20"/>
        <v>9.5500799480325593</v>
      </c>
      <c r="D47" s="173">
        <f t="shared" si="20"/>
        <v>10.014736672007352</v>
      </c>
      <c r="E47" s="173">
        <f t="shared" si="20"/>
        <v>10.438886446927583</v>
      </c>
      <c r="F47" s="173">
        <f t="shared" si="20"/>
        <v>11.117649287484529</v>
      </c>
      <c r="H47" s="68">
        <f t="shared" si="21"/>
        <v>20.007739129223836</v>
      </c>
      <c r="I47" s="69">
        <f t="shared" si="22"/>
        <v>41.664615691789123</v>
      </c>
      <c r="J47" s="69">
        <f t="shared" si="23"/>
        <v>61.672354821012966</v>
      </c>
      <c r="L47" t="str">
        <f t="shared" si="24"/>
        <v>21 Science, research, engineering and technology professionals</v>
      </c>
      <c r="M47" s="173">
        <f t="shared" ref="M47:Q47" si="36">M10/M$35*100</f>
        <v>13.711862097153753</v>
      </c>
      <c r="N47" s="173">
        <f t="shared" si="36"/>
        <v>14.48357500796571</v>
      </c>
      <c r="O47" s="173">
        <f t="shared" si="36"/>
        <v>14.743969580976648</v>
      </c>
      <c r="P47" s="173">
        <f t="shared" si="36"/>
        <v>14.887903609269978</v>
      </c>
      <c r="Q47" s="173">
        <f t="shared" si="36"/>
        <v>15.53720840578386</v>
      </c>
      <c r="S47" s="68">
        <f t="shared" si="26"/>
        <v>14.277881615592204</v>
      </c>
      <c r="T47" s="69">
        <f t="shared" si="27"/>
        <v>35.575373987578963</v>
      </c>
      <c r="U47" s="69">
        <f t="shared" si="28"/>
        <v>49.853255603171164</v>
      </c>
      <c r="W47" t="str">
        <f t="shared" si="29"/>
        <v>21 Science, research, engineering and technology professionals</v>
      </c>
      <c r="X47" s="173">
        <f t="shared" ref="X47:AB47" si="37">X10/X$35*100</f>
        <v>3.8108570749604658</v>
      </c>
      <c r="Y47" s="173">
        <f t="shared" si="37"/>
        <v>3.8492825273517441</v>
      </c>
      <c r="Z47" s="173">
        <f t="shared" si="37"/>
        <v>4.7004975151003094</v>
      </c>
      <c r="AA47" s="173">
        <f t="shared" si="37"/>
        <v>5.4050576639743904</v>
      </c>
      <c r="AB47" s="173">
        <f t="shared" si="37"/>
        <v>6.1180028926078522</v>
      </c>
      <c r="AD47" s="68">
        <f t="shared" si="31"/>
        <v>40.203713606520125</v>
      </c>
      <c r="AE47" s="69">
        <f t="shared" si="32"/>
        <v>63.127308219788411</v>
      </c>
      <c r="AF47" s="69">
        <f t="shared" si="33"/>
        <v>103.33102182630853</v>
      </c>
    </row>
    <row r="48" spans="1:32" x14ac:dyDescent="0.2">
      <c r="A48" t="str">
        <f t="shared" si="19"/>
        <v>22 Health professionals</v>
      </c>
      <c r="B48" s="173">
        <f t="shared" si="20"/>
        <v>2.8423482297803377</v>
      </c>
      <c r="C48" s="173">
        <f t="shared" si="20"/>
        <v>3.3109548164145304</v>
      </c>
      <c r="D48" s="173">
        <f t="shared" si="20"/>
        <v>3.368944898993234</v>
      </c>
      <c r="E48" s="173">
        <f t="shared" si="20"/>
        <v>3.4473454152165712</v>
      </c>
      <c r="F48" s="173">
        <f t="shared" si="20"/>
        <v>3.4700966426281363</v>
      </c>
      <c r="H48" s="68">
        <f t="shared" si="21"/>
        <v>11.348271769281263</v>
      </c>
      <c r="I48" s="69">
        <f t="shared" si="22"/>
        <v>56.947678379106748</v>
      </c>
      <c r="J48" s="69">
        <f t="shared" si="23"/>
        <v>68.295950148388002</v>
      </c>
      <c r="L48" t="str">
        <f t="shared" si="24"/>
        <v>22 Health professionals</v>
      </c>
      <c r="M48" s="173">
        <f t="shared" ref="M48:Q48" si="38">M11/M$35*100</f>
        <v>1.1713644368750715</v>
      </c>
      <c r="N48" s="173">
        <f t="shared" si="38"/>
        <v>1.3677836770675416</v>
      </c>
      <c r="O48" s="173">
        <f t="shared" si="38"/>
        <v>1.5202258112674876</v>
      </c>
      <c r="P48" s="173">
        <f t="shared" si="38"/>
        <v>1.5475673289287439</v>
      </c>
      <c r="Q48" s="173">
        <f t="shared" si="38"/>
        <v>1.5698953354551501</v>
      </c>
      <c r="S48" s="68">
        <f t="shared" si="26"/>
        <v>11.986639728242821</v>
      </c>
      <c r="T48" s="69">
        <f t="shared" si="27"/>
        <v>39.877224879149786</v>
      </c>
      <c r="U48" s="69">
        <f t="shared" si="28"/>
        <v>51.863864607392607</v>
      </c>
      <c r="W48" t="str">
        <f t="shared" si="29"/>
        <v>22 Health professionals</v>
      </c>
      <c r="X48" s="173">
        <f t="shared" ref="X48:AB48" si="39">X11/X$35*100</f>
        <v>4.8091858231956071</v>
      </c>
      <c r="Y48" s="173">
        <f t="shared" si="39"/>
        <v>5.556345737973639</v>
      </c>
      <c r="Z48" s="173">
        <f t="shared" si="39"/>
        <v>5.4463505914641583</v>
      </c>
      <c r="AA48" s="173">
        <f t="shared" si="39"/>
        <v>5.59684434116462</v>
      </c>
      <c r="AB48" s="173">
        <f t="shared" si="39"/>
        <v>5.6197080316037473</v>
      </c>
      <c r="AD48" s="68">
        <f t="shared" si="31"/>
        <v>11.148044151415769</v>
      </c>
      <c r="AE48" s="69">
        <f t="shared" si="32"/>
        <v>62.301919913620161</v>
      </c>
      <c r="AF48" s="69">
        <f t="shared" si="33"/>
        <v>73.449964065035928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4.2205976244950607</v>
      </c>
      <c r="C49" s="173">
        <f t="shared" si="20"/>
        <v>4.3503130250530253</v>
      </c>
      <c r="D49" s="173">
        <f t="shared" si="20"/>
        <v>4.4435064848332786</v>
      </c>
      <c r="E49" s="173">
        <f t="shared" si="20"/>
        <v>4.4348628716529674</v>
      </c>
      <c r="F49" s="173">
        <f t="shared" si="20"/>
        <v>4.6050118501822119</v>
      </c>
      <c r="H49" s="68">
        <f t="shared" si="21"/>
        <v>12.031655172997326</v>
      </c>
      <c r="I49" s="69">
        <f t="shared" si="22"/>
        <v>54.352291385615125</v>
      </c>
      <c r="J49" s="69">
        <f t="shared" si="23"/>
        <v>66.38394655861245</v>
      </c>
      <c r="L49" t="str">
        <f t="shared" si="24"/>
        <v>23 Teaching and other educational professionals</v>
      </c>
      <c r="M49" s="173">
        <f t="shared" ref="M49:Q49" si="40">M12/M$35*100</f>
        <v>2.46884534036578</v>
      </c>
      <c r="N49" s="173">
        <f t="shared" si="40"/>
        <v>2.4395894665740068</v>
      </c>
      <c r="O49" s="173">
        <f t="shared" si="40"/>
        <v>2.6649192337716454</v>
      </c>
      <c r="P49" s="173">
        <f t="shared" si="40"/>
        <v>2.7650625216320499</v>
      </c>
      <c r="Q49" s="173">
        <f t="shared" si="40"/>
        <v>2.8686832616543478</v>
      </c>
      <c r="S49" s="68">
        <f t="shared" si="26"/>
        <v>16.735289411021146</v>
      </c>
      <c r="T49" s="69">
        <f t="shared" si="27"/>
        <v>46.963840798496918</v>
      </c>
      <c r="U49" s="69">
        <f t="shared" si="28"/>
        <v>63.69913020951806</v>
      </c>
      <c r="W49" t="str">
        <f t="shared" si="29"/>
        <v>23 Teaching and other educational professionals</v>
      </c>
      <c r="X49" s="173">
        <f t="shared" ref="X49:AB49" si="41">X12/X$35*100</f>
        <v>6.2825040663200671</v>
      </c>
      <c r="Y49" s="173">
        <f t="shared" si="41"/>
        <v>6.558209820627968</v>
      </c>
      <c r="Z49" s="173">
        <f t="shared" si="41"/>
        <v>6.4421050304116569</v>
      </c>
      <c r="AA49" s="173">
        <f t="shared" si="41"/>
        <v>6.3241540919401817</v>
      </c>
      <c r="AB49" s="173">
        <f t="shared" si="41"/>
        <v>6.5692414793347034</v>
      </c>
      <c r="AD49" s="68">
        <f t="shared" si="31"/>
        <v>9.8452019766958738</v>
      </c>
      <c r="AE49" s="69">
        <f t="shared" si="32"/>
        <v>57.786763664800176</v>
      </c>
      <c r="AF49" s="69">
        <f t="shared" si="33"/>
        <v>67.631965641496052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6.8481433936529488</v>
      </c>
      <c r="C50" s="173">
        <f t="shared" si="20"/>
        <v>7.3760912741496627</v>
      </c>
      <c r="D50" s="173">
        <f t="shared" si="20"/>
        <v>7.9016158870386155</v>
      </c>
      <c r="E50" s="173">
        <f t="shared" si="20"/>
        <v>8.6309613555503155</v>
      </c>
      <c r="F50" s="173">
        <f t="shared" si="20"/>
        <v>9.2039117084956246</v>
      </c>
      <c r="H50" s="68">
        <f t="shared" si="21"/>
        <v>25.919313851189628</v>
      </c>
      <c r="I50" s="69">
        <f t="shared" si="22"/>
        <v>54.969214551588799</v>
      </c>
      <c r="J50" s="69">
        <f t="shared" si="23"/>
        <v>80.888528402778419</v>
      </c>
      <c r="L50" t="str">
        <f t="shared" si="24"/>
        <v>24 Business, media and public service professionals</v>
      </c>
      <c r="M50" s="173">
        <f t="shared" ref="M50:Q50" si="42">M13/M$35*100</f>
        <v>7.6735472823493067</v>
      </c>
      <c r="N50" s="173">
        <f t="shared" si="42"/>
        <v>7.9355651599858952</v>
      </c>
      <c r="O50" s="173">
        <f t="shared" si="42"/>
        <v>8.5007017515678509</v>
      </c>
      <c r="P50" s="173">
        <f t="shared" si="42"/>
        <v>9.3640271398524089</v>
      </c>
      <c r="Q50" s="173">
        <f t="shared" si="42"/>
        <v>9.8193146355262595</v>
      </c>
      <c r="S50" s="68">
        <f t="shared" si="26"/>
        <v>25.265078031298525</v>
      </c>
      <c r="T50" s="69">
        <f t="shared" si="27"/>
        <v>49.206598700042932</v>
      </c>
      <c r="U50" s="69">
        <f t="shared" si="28"/>
        <v>74.471676731341446</v>
      </c>
      <c r="W50" t="str">
        <f t="shared" si="29"/>
        <v>24 Business, media and public service professionals</v>
      </c>
      <c r="X50" s="173">
        <f t="shared" ref="X50:AB50" si="43">X13/X$35*100</f>
        <v>5.8765987234221271</v>
      </c>
      <c r="Y50" s="173">
        <f t="shared" si="43"/>
        <v>6.7296028827420589</v>
      </c>
      <c r="Z50" s="173">
        <f t="shared" si="43"/>
        <v>7.2284230836998846</v>
      </c>
      <c r="AA50" s="173">
        <f t="shared" si="43"/>
        <v>7.801535999304825</v>
      </c>
      <c r="AB50" s="173">
        <f t="shared" si="43"/>
        <v>8.5077343425711032</v>
      </c>
      <c r="AD50" s="68">
        <f t="shared" si="31"/>
        <v>26.783875417910725</v>
      </c>
      <c r="AE50" s="69">
        <f t="shared" si="32"/>
        <v>62.584413899515901</v>
      </c>
      <c r="AF50" s="69">
        <f t="shared" si="33"/>
        <v>89.36828931742663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2.0377786175573878</v>
      </c>
      <c r="C51" s="173">
        <f t="shared" si="20"/>
        <v>2.1975963333895883</v>
      </c>
      <c r="D51" s="173">
        <f t="shared" si="20"/>
        <v>2.4048860678802306</v>
      </c>
      <c r="E51" s="173">
        <f t="shared" si="20"/>
        <v>2.1088686742529714</v>
      </c>
      <c r="F51" s="173">
        <f t="shared" si="20"/>
        <v>2.1964128770716611</v>
      </c>
      <c r="H51" s="68">
        <f t="shared" si="21"/>
        <v>-1.2686004359345557</v>
      </c>
      <c r="I51" s="69">
        <f t="shared" si="22"/>
        <v>39.476707960360116</v>
      </c>
      <c r="J51" s="69">
        <f t="shared" si="23"/>
        <v>38.208107524425557</v>
      </c>
      <c r="L51" t="str">
        <f t="shared" si="24"/>
        <v>31 Science, engineering and technology associate professionals</v>
      </c>
      <c r="M51" s="173">
        <f t="shared" ref="M51:Q51" si="44">M14/M$35*100</f>
        <v>2.6045993062180903</v>
      </c>
      <c r="N51" s="173">
        <f t="shared" si="44"/>
        <v>2.9596346472080195</v>
      </c>
      <c r="O51" s="173">
        <f t="shared" si="44"/>
        <v>3.122779676989949</v>
      </c>
      <c r="P51" s="173">
        <f t="shared" si="44"/>
        <v>2.5476197478167228</v>
      </c>
      <c r="Q51" s="173">
        <f t="shared" si="44"/>
        <v>2.5185725699273829</v>
      </c>
      <c r="S51" s="68">
        <f t="shared" si="26"/>
        <v>-12.538536315584532</v>
      </c>
      <c r="T51" s="69">
        <f t="shared" si="27"/>
        <v>32.214734633684436</v>
      </c>
      <c r="U51" s="69">
        <f t="shared" si="28"/>
        <v>19.67619831809991</v>
      </c>
      <c r="W51" t="str">
        <f t="shared" si="29"/>
        <v>31 Science, engineering and technology associate professionals</v>
      </c>
      <c r="X51" s="173">
        <f t="shared" ref="X51:AB51" si="45">X14/X$35*100</f>
        <v>1.3706002499892234</v>
      </c>
      <c r="Y51" s="173">
        <f t="shared" si="45"/>
        <v>1.3170388379220821</v>
      </c>
      <c r="Z51" s="173">
        <f t="shared" si="45"/>
        <v>1.5981889985122388</v>
      </c>
      <c r="AA51" s="173">
        <f t="shared" si="45"/>
        <v>1.6124449244524639</v>
      </c>
      <c r="AB51" s="173">
        <f t="shared" si="45"/>
        <v>1.8319682562741728</v>
      </c>
      <c r="AD51" s="68">
        <f t="shared" si="31"/>
        <v>23.476262054677697</v>
      </c>
      <c r="AE51" s="69">
        <f t="shared" si="32"/>
        <v>55.421477593305454</v>
      </c>
      <c r="AF51" s="69">
        <f t="shared" si="33"/>
        <v>78.897739647983158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1.2665895315041273</v>
      </c>
      <c r="C52" s="173">
        <f t="shared" si="20"/>
        <v>1.4116955466734324</v>
      </c>
      <c r="D52" s="173">
        <f t="shared" si="20"/>
        <v>1.4717636981515236</v>
      </c>
      <c r="E52" s="173">
        <f t="shared" si="20"/>
        <v>1.4180222698346496</v>
      </c>
      <c r="F52" s="173">
        <f t="shared" si="20"/>
        <v>1.4454146219436528</v>
      </c>
      <c r="H52" s="68">
        <f t="shared" si="21"/>
        <v>6.1671540560283686</v>
      </c>
      <c r="I52" s="69">
        <f t="shared" si="22"/>
        <v>58.018583413778103</v>
      </c>
      <c r="J52" s="69">
        <f t="shared" si="23"/>
        <v>64.185737469806469</v>
      </c>
      <c r="L52" t="str">
        <f t="shared" si="24"/>
        <v>32 Health and social care associate professionals</v>
      </c>
      <c r="M52" s="173">
        <f t="shared" ref="M52:Q52" si="46">M15/M$35*100</f>
        <v>0.48587624665529194</v>
      </c>
      <c r="N52" s="173">
        <f t="shared" si="46"/>
        <v>0.48976114994087605</v>
      </c>
      <c r="O52" s="173">
        <f t="shared" si="46"/>
        <v>0.57545387662950265</v>
      </c>
      <c r="P52" s="173">
        <f t="shared" si="46"/>
        <v>0.49750501168354699</v>
      </c>
      <c r="Q52" s="173">
        <f t="shared" si="46"/>
        <v>0.50061023436556273</v>
      </c>
      <c r="S52" s="68">
        <f t="shared" si="26"/>
        <v>-5.6606629124406869</v>
      </c>
      <c r="T52" s="69">
        <f t="shared" si="27"/>
        <v>42.118460584448506</v>
      </c>
      <c r="U52" s="69">
        <f t="shared" si="28"/>
        <v>36.457797672007821</v>
      </c>
      <c r="W52" t="str">
        <f t="shared" si="29"/>
        <v>32 Health and social care associate professionals</v>
      </c>
      <c r="X52" s="173">
        <f t="shared" ref="X52:AB52" si="47">X15/X$35*100</f>
        <v>2.1855309627969102</v>
      </c>
      <c r="Y52" s="173">
        <f t="shared" si="47"/>
        <v>2.4770176291082477</v>
      </c>
      <c r="Z52" s="173">
        <f t="shared" si="47"/>
        <v>2.4789470705794185</v>
      </c>
      <c r="AA52" s="173">
        <f t="shared" si="47"/>
        <v>2.459539103823793</v>
      </c>
      <c r="AB52" s="173">
        <f t="shared" si="47"/>
        <v>2.5142288913715327</v>
      </c>
      <c r="AD52" s="68">
        <f t="shared" si="31"/>
        <v>9.2524601254524175</v>
      </c>
      <c r="AE52" s="69">
        <f t="shared" si="32"/>
        <v>62.166157357532569</v>
      </c>
      <c r="AF52" s="69">
        <f t="shared" si="33"/>
        <v>71.418617482984985</v>
      </c>
    </row>
    <row r="53" spans="1:32" x14ac:dyDescent="0.2">
      <c r="A53" t="str">
        <f t="shared" si="19"/>
        <v>33 Protective service occupations</v>
      </c>
      <c r="B53" s="173">
        <f t="shared" si="20"/>
        <v>1.2369987280807206</v>
      </c>
      <c r="C53" s="173">
        <f t="shared" si="20"/>
        <v>1.0859580203978112</v>
      </c>
      <c r="D53" s="173">
        <f t="shared" si="20"/>
        <v>1.1567949995360476</v>
      </c>
      <c r="E53" s="173">
        <f t="shared" si="20"/>
        <v>1.3605903193512707</v>
      </c>
      <c r="F53" s="173">
        <f t="shared" si="20"/>
        <v>1.4957171056609986</v>
      </c>
      <c r="H53" s="68">
        <f t="shared" si="21"/>
        <v>39.774798991690943</v>
      </c>
      <c r="I53" s="69">
        <f t="shared" si="22"/>
        <v>43.196836674713765</v>
      </c>
      <c r="J53" s="69">
        <f t="shared" si="23"/>
        <v>82.971635666404723</v>
      </c>
      <c r="L53" t="str">
        <f t="shared" si="24"/>
        <v>33 Protective service occupations</v>
      </c>
      <c r="M53" s="173">
        <f t="shared" ref="M53:Q53" si="48">M16/M$35*100</f>
        <v>1.820632102462008</v>
      </c>
      <c r="N53" s="173">
        <f t="shared" si="48"/>
        <v>1.5593337209824802</v>
      </c>
      <c r="O53" s="173">
        <f t="shared" si="48"/>
        <v>1.6540756757438688</v>
      </c>
      <c r="P53" s="173">
        <f t="shared" si="48"/>
        <v>1.8685787669587408</v>
      </c>
      <c r="Q53" s="173">
        <f t="shared" si="48"/>
        <v>1.9446066722117252</v>
      </c>
      <c r="S53" s="68">
        <f t="shared" si="26"/>
        <v>27.491142410595444</v>
      </c>
      <c r="T53" s="69">
        <f t="shared" si="27"/>
        <v>33.849099019940212</v>
      </c>
      <c r="U53" s="69">
        <f t="shared" si="28"/>
        <v>61.340241430535656</v>
      </c>
      <c r="W53" t="str">
        <f t="shared" si="29"/>
        <v>33 Protective service occupations</v>
      </c>
      <c r="X53" s="173">
        <f t="shared" ref="X53:AB53" si="49">X16/X$35*100</f>
        <v>0.55003092720869473</v>
      </c>
      <c r="Y53" s="173">
        <f t="shared" si="49"/>
        <v>0.53895859298932303</v>
      </c>
      <c r="Z53" s="173">
        <f t="shared" si="49"/>
        <v>0.59800068926538275</v>
      </c>
      <c r="AA53" s="173">
        <f t="shared" si="49"/>
        <v>0.78582812454151019</v>
      </c>
      <c r="AB53" s="173">
        <f t="shared" si="49"/>
        <v>0.98790873767004939</v>
      </c>
      <c r="AD53" s="68">
        <f t="shared" si="31"/>
        <v>77.954431936947458</v>
      </c>
      <c r="AE53" s="69">
        <f t="shared" si="32"/>
        <v>72.251148814721773</v>
      </c>
      <c r="AF53" s="69">
        <f t="shared" si="33"/>
        <v>150.20558075166923</v>
      </c>
    </row>
    <row r="54" spans="1:32" x14ac:dyDescent="0.2">
      <c r="A54" t="str">
        <f t="shared" si="19"/>
        <v>34 Culture, media and sports occupations</v>
      </c>
      <c r="B54" s="173">
        <f t="shared" si="20"/>
        <v>2.5405758173126691</v>
      </c>
      <c r="C54" s="173">
        <f t="shared" si="20"/>
        <v>2.3003927520701914</v>
      </c>
      <c r="D54" s="173">
        <f t="shared" si="20"/>
        <v>2.4855650127942215</v>
      </c>
      <c r="E54" s="173">
        <f t="shared" si="20"/>
        <v>2.4267455133386924</v>
      </c>
      <c r="F54" s="173">
        <f t="shared" si="20"/>
        <v>2.5708733202488103</v>
      </c>
      <c r="H54" s="68">
        <f t="shared" si="21"/>
        <v>11.812760254767314</v>
      </c>
      <c r="I54" s="69">
        <f t="shared" si="22"/>
        <v>48.304709583119227</v>
      </c>
      <c r="J54" s="69">
        <f t="shared" si="23"/>
        <v>60.117469837886539</v>
      </c>
      <c r="L54" t="str">
        <f t="shared" si="24"/>
        <v>34 Culture, media and sports occupations</v>
      </c>
      <c r="M54" s="173">
        <f t="shared" ref="M54:Q54" si="50">M17/M$35*100</f>
        <v>2.609907004007602</v>
      </c>
      <c r="N54" s="173">
        <f t="shared" si="50"/>
        <v>2.2835012473422971</v>
      </c>
      <c r="O54" s="173">
        <f t="shared" si="50"/>
        <v>2.388077429353245</v>
      </c>
      <c r="P54" s="173">
        <f t="shared" si="50"/>
        <v>2.3813484899193216</v>
      </c>
      <c r="Q54" s="173">
        <f t="shared" si="50"/>
        <v>2.5859687641975309</v>
      </c>
      <c r="S54" s="68">
        <f t="shared" si="26"/>
        <v>17.429844853661631</v>
      </c>
      <c r="T54" s="69">
        <f t="shared" si="27"/>
        <v>43.132107408121719</v>
      </c>
      <c r="U54" s="69">
        <f t="shared" si="28"/>
        <v>60.561952261783361</v>
      </c>
      <c r="W54" t="str">
        <f t="shared" si="29"/>
        <v>34 Culture, media and sports occupations</v>
      </c>
      <c r="X54" s="173">
        <f t="shared" ref="X54:AB54" si="51">X17/X$35*100</f>
        <v>2.4589692900880147</v>
      </c>
      <c r="Y54" s="173">
        <f t="shared" si="51"/>
        <v>2.319911378401903</v>
      </c>
      <c r="Z54" s="173">
        <f t="shared" si="51"/>
        <v>2.5951118131329673</v>
      </c>
      <c r="AA54" s="173">
        <f t="shared" si="51"/>
        <v>2.478109856250895</v>
      </c>
      <c r="AB54" s="173">
        <f t="shared" si="51"/>
        <v>2.5537965304837802</v>
      </c>
      <c r="AD54" s="68">
        <f t="shared" si="31"/>
        <v>6.004398111058121</v>
      </c>
      <c r="AE54" s="69">
        <f t="shared" si="32"/>
        <v>53.65345342501098</v>
      </c>
      <c r="AF54" s="69">
        <f t="shared" si="33"/>
        <v>59.657851536069096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6.7411997115549998</v>
      </c>
      <c r="C55" s="173">
        <f t="shared" si="52"/>
        <v>6.7911155266636252</v>
      </c>
      <c r="D55" s="173">
        <f t="shared" si="52"/>
        <v>7.0319778944975431</v>
      </c>
      <c r="E55" s="173">
        <f t="shared" si="52"/>
        <v>6.6317000885886799</v>
      </c>
      <c r="F55" s="173">
        <f t="shared" si="52"/>
        <v>6.6326391954289718</v>
      </c>
      <c r="H55" s="68">
        <f t="shared" si="21"/>
        <v>1.9634906346596703</v>
      </c>
      <c r="I55" s="69">
        <f t="shared" si="22"/>
        <v>45.61471875794895</v>
      </c>
      <c r="J55" s="69">
        <f t="shared" si="23"/>
        <v>47.578209392608613</v>
      </c>
      <c r="L55" t="str">
        <f t="shared" si="24"/>
        <v>35 Business and public service associate professionals</v>
      </c>
      <c r="M55" s="173">
        <f t="shared" ref="M55:Q55" si="53">M18/M$35*100</f>
        <v>6.6680254314720733</v>
      </c>
      <c r="N55" s="173">
        <f t="shared" si="53"/>
        <v>6.6373386848626632</v>
      </c>
      <c r="O55" s="173">
        <f t="shared" si="53"/>
        <v>6.9890004099948042</v>
      </c>
      <c r="P55" s="173">
        <f t="shared" si="53"/>
        <v>6.3739653766278899</v>
      </c>
      <c r="Q55" s="173">
        <f t="shared" si="53"/>
        <v>6.1583614658457648</v>
      </c>
      <c r="S55" s="68">
        <f t="shared" si="26"/>
        <v>-4.4449318363846277</v>
      </c>
      <c r="T55" s="69">
        <f t="shared" si="27"/>
        <v>36.9296458262668</v>
      </c>
      <c r="U55" s="69">
        <f t="shared" si="28"/>
        <v>32.484713989882174</v>
      </c>
      <c r="W55" t="str">
        <f t="shared" si="29"/>
        <v>35 Business and public service associate professionals</v>
      </c>
      <c r="X55" s="173">
        <f t="shared" ref="X55:AB55" si="54">X18/X$35*100</f>
        <v>6.8273297659273053</v>
      </c>
      <c r="Y55" s="173">
        <f t="shared" si="54"/>
        <v>6.9688091520650222</v>
      </c>
      <c r="Z55" s="173">
        <f t="shared" si="54"/>
        <v>7.080271695079138</v>
      </c>
      <c r="AA55" s="173">
        <f t="shared" si="54"/>
        <v>6.9233133514944409</v>
      </c>
      <c r="AB55" s="173">
        <f t="shared" si="54"/>
        <v>7.1691680385579009</v>
      </c>
      <c r="AD55" s="68">
        <f t="shared" si="31"/>
        <v>9.0718057030152544</v>
      </c>
      <c r="AE55" s="69">
        <f t="shared" si="32"/>
        <v>55.248327507838134</v>
      </c>
      <c r="AF55" s="69">
        <f t="shared" si="33"/>
        <v>64.320133210853385</v>
      </c>
    </row>
    <row r="56" spans="1:32" x14ac:dyDescent="0.2">
      <c r="A56" t="str">
        <f t="shared" si="19"/>
        <v>41 Administrative occupations</v>
      </c>
      <c r="B56" s="173">
        <f t="shared" si="52"/>
        <v>8.215243372113644</v>
      </c>
      <c r="C56" s="173">
        <f t="shared" si="52"/>
        <v>7.5589430794368928</v>
      </c>
      <c r="D56" s="173">
        <f t="shared" si="52"/>
        <v>7.8743589279508504</v>
      </c>
      <c r="E56" s="173">
        <f t="shared" si="52"/>
        <v>6.9706736252108072</v>
      </c>
      <c r="F56" s="173">
        <f t="shared" si="52"/>
        <v>6.1817544546702043</v>
      </c>
      <c r="H56" s="68">
        <f t="shared" si="21"/>
        <v>-15.134267876831009</v>
      </c>
      <c r="I56" s="69">
        <f t="shared" si="22"/>
        <v>44.881309425828654</v>
      </c>
      <c r="J56" s="69">
        <f t="shared" si="23"/>
        <v>29.747041548997643</v>
      </c>
      <c r="L56" t="str">
        <f t="shared" si="24"/>
        <v>41 Administrative occupations</v>
      </c>
      <c r="M56" s="173">
        <f t="shared" ref="M56:Q56" si="55">M19/M$35*100</f>
        <v>4.0072618762806993</v>
      </c>
      <c r="N56" s="173">
        <f t="shared" si="55"/>
        <v>3.5634744596604873</v>
      </c>
      <c r="O56" s="173">
        <f t="shared" si="55"/>
        <v>4.2653016161313184</v>
      </c>
      <c r="P56" s="173">
        <f t="shared" si="55"/>
        <v>3.8774216552804686</v>
      </c>
      <c r="Q56" s="173">
        <f t="shared" si="55"/>
        <v>3.938423842562333</v>
      </c>
      <c r="S56" s="68">
        <f t="shared" si="26"/>
        <v>0.13279089532931002</v>
      </c>
      <c r="T56" s="69">
        <f t="shared" si="27"/>
        <v>35.682811805698712</v>
      </c>
      <c r="U56" s="69">
        <f t="shared" si="28"/>
        <v>35.81560270102802</v>
      </c>
      <c r="W56" t="str">
        <f t="shared" si="29"/>
        <v>41 Administrative occupations</v>
      </c>
      <c r="X56" s="173">
        <f t="shared" ref="X56:AB56" si="56">X19/X$35*100</f>
        <v>13.168263403510943</v>
      </c>
      <c r="Y56" s="173">
        <f t="shared" si="56"/>
        <v>12.175823592202811</v>
      </c>
      <c r="Z56" s="173">
        <f t="shared" si="56"/>
        <v>11.929856733867329</v>
      </c>
      <c r="AA56" s="173">
        <f t="shared" si="56"/>
        <v>10.470525442137495</v>
      </c>
      <c r="AB56" s="173">
        <f t="shared" si="56"/>
        <v>8.7195324336776387</v>
      </c>
      <c r="AD56" s="68">
        <f t="shared" si="31"/>
        <v>-21.267936208967047</v>
      </c>
      <c r="AE56" s="69">
        <f t="shared" si="32"/>
        <v>48.576882646435116</v>
      </c>
      <c r="AF56" s="69">
        <f t="shared" si="33"/>
        <v>27.308946437468069</v>
      </c>
    </row>
    <row r="57" spans="1:32" x14ac:dyDescent="0.2">
      <c r="A57" t="str">
        <f t="shared" si="19"/>
        <v>42 Secretarial and related occupations</v>
      </c>
      <c r="B57" s="173">
        <f t="shared" si="52"/>
        <v>2.3936427404941107</v>
      </c>
      <c r="C57" s="173">
        <f t="shared" si="52"/>
        <v>2.0451234370021742</v>
      </c>
      <c r="D57" s="173">
        <f t="shared" si="52"/>
        <v>2.0099310736479454</v>
      </c>
      <c r="E57" s="173">
        <f t="shared" si="52"/>
        <v>1.9602585721000587</v>
      </c>
      <c r="F57" s="173">
        <f t="shared" si="52"/>
        <v>1.4863738862419464</v>
      </c>
      <c r="H57" s="68">
        <f t="shared" si="21"/>
        <v>-20.056580508645141</v>
      </c>
      <c r="I57" s="69">
        <f t="shared" si="22"/>
        <v>49.70141491754277</v>
      </c>
      <c r="J57" s="69">
        <f t="shared" si="23"/>
        <v>29.64483440889763</v>
      </c>
      <c r="L57" t="str">
        <f t="shared" si="24"/>
        <v>42 Secretarial and related occupations</v>
      </c>
      <c r="M57" s="173">
        <f t="shared" ref="M57:Q57" si="57">M20/M$35*100</f>
        <v>0.20975390047249889</v>
      </c>
      <c r="N57" s="173">
        <f t="shared" si="57"/>
        <v>0.16374575637212996</v>
      </c>
      <c r="O57" s="173">
        <f t="shared" si="57"/>
        <v>0.15285235949540207</v>
      </c>
      <c r="P57" s="173">
        <f t="shared" si="57"/>
        <v>0.19945274901288715</v>
      </c>
      <c r="Q57" s="173">
        <f t="shared" si="57"/>
        <v>0.21925570584522508</v>
      </c>
      <c r="S57" s="68">
        <f t="shared" si="26"/>
        <v>55.55442626065323</v>
      </c>
      <c r="T57" s="69">
        <f t="shared" si="27"/>
        <v>44.636238139980819</v>
      </c>
      <c r="U57" s="69">
        <f t="shared" si="28"/>
        <v>100.19066440063406</v>
      </c>
      <c r="W57" t="str">
        <f t="shared" si="29"/>
        <v>42 Secretarial and related occupations</v>
      </c>
      <c r="X57" s="173">
        <f t="shared" ref="X57:AB57" si="58">X20/X$35*100</f>
        <v>4.9641970981317831</v>
      </c>
      <c r="Y57" s="173">
        <f t="shared" si="58"/>
        <v>4.2191102148884951</v>
      </c>
      <c r="Z57" s="173">
        <f t="shared" si="58"/>
        <v>4.0967304785770011</v>
      </c>
      <c r="AA57" s="173">
        <f t="shared" si="58"/>
        <v>3.9525176958614883</v>
      </c>
      <c r="AB57" s="173">
        <f t="shared" si="58"/>
        <v>2.9198071027526735</v>
      </c>
      <c r="AD57" s="68">
        <f t="shared" si="31"/>
        <v>-23.226660105778215</v>
      </c>
      <c r="AE57" s="69">
        <f t="shared" si="32"/>
        <v>49.913778358323469</v>
      </c>
      <c r="AF57" s="69">
        <f t="shared" si="33"/>
        <v>26.68711825254525</v>
      </c>
    </row>
    <row r="58" spans="1:32" x14ac:dyDescent="0.2">
      <c r="A58" t="str">
        <f t="shared" si="19"/>
        <v>51 Skilled agricultural and related trades</v>
      </c>
      <c r="B58" s="173">
        <f t="shared" si="52"/>
        <v>0.83682288169905183</v>
      </c>
      <c r="C58" s="173">
        <f t="shared" si="52"/>
        <v>0.852013154441156</v>
      </c>
      <c r="D58" s="173">
        <f t="shared" si="52"/>
        <v>0.72390590453276449</v>
      </c>
      <c r="E58" s="173">
        <f t="shared" si="52"/>
        <v>0.76298124922390265</v>
      </c>
      <c r="F58" s="173">
        <f t="shared" si="52"/>
        <v>0.86518218836774985</v>
      </c>
      <c r="H58" s="68">
        <f t="shared" si="21"/>
        <v>29.199629889758839</v>
      </c>
      <c r="I58" s="69">
        <f t="shared" si="22"/>
        <v>64.098929719623072</v>
      </c>
      <c r="J58" s="69">
        <f t="shared" si="23"/>
        <v>93.298559609381897</v>
      </c>
      <c r="L58" t="str">
        <f t="shared" si="24"/>
        <v>51 Skilled agricultural and related trades</v>
      </c>
      <c r="M58" s="173">
        <f t="shared" ref="M58:Q58" si="59">M21/M$35*100</f>
        <v>1.2418769188247507</v>
      </c>
      <c r="N58" s="173">
        <f t="shared" si="59"/>
        <v>1.3587915814287499</v>
      </c>
      <c r="O58" s="173">
        <f t="shared" si="59"/>
        <v>1.0412619137793377</v>
      </c>
      <c r="P58" s="173">
        <f t="shared" si="59"/>
        <v>1.0595553952694516</v>
      </c>
      <c r="Q58" s="173">
        <f t="shared" si="59"/>
        <v>1.1635956398120371</v>
      </c>
      <c r="S58" s="68">
        <f t="shared" si="26"/>
        <v>21.184121257422976</v>
      </c>
      <c r="T58" s="69">
        <f t="shared" si="27"/>
        <v>56.550639216520352</v>
      </c>
      <c r="U58" s="69">
        <f t="shared" si="28"/>
        <v>77.734760473943325</v>
      </c>
      <c r="W58" t="str">
        <f t="shared" si="29"/>
        <v>51 Skilled agricultural and related trades</v>
      </c>
      <c r="X58" s="173">
        <f t="shared" ref="X58:AB58" si="60">X21/X$35*100</f>
        <v>0.36005254379032714</v>
      </c>
      <c r="Y58" s="173">
        <f t="shared" si="60"/>
        <v>0.26641590252727793</v>
      </c>
      <c r="Z58" s="173">
        <f t="shared" si="60"/>
        <v>0.36729294774238763</v>
      </c>
      <c r="AA58" s="173">
        <f t="shared" si="60"/>
        <v>0.42742321063502775</v>
      </c>
      <c r="AB58" s="173">
        <f t="shared" si="60"/>
        <v>0.52760061139130021</v>
      </c>
      <c r="AD58" s="68">
        <f t="shared" si="31"/>
        <v>54.734218896458387</v>
      </c>
      <c r="AE58" s="69">
        <f t="shared" si="32"/>
        <v>88.145126229517629</v>
      </c>
      <c r="AF58" s="69">
        <f t="shared" si="33"/>
        <v>142.87934512597599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3.468516638662881</v>
      </c>
      <c r="C59" s="173">
        <f t="shared" si="52"/>
        <v>3.3434977305208413</v>
      </c>
      <c r="D59" s="173">
        <f t="shared" si="52"/>
        <v>2.9370825355846812</v>
      </c>
      <c r="E59" s="173">
        <f t="shared" si="52"/>
        <v>2.9547530881019606</v>
      </c>
      <c r="F59" s="173">
        <f t="shared" si="52"/>
        <v>2.7049312823845373</v>
      </c>
      <c r="H59" s="68">
        <f t="shared" si="21"/>
        <v>-0.44205946484920716</v>
      </c>
      <c r="I59" s="69">
        <f t="shared" si="22"/>
        <v>39.614942315587996</v>
      </c>
      <c r="J59" s="69">
        <f t="shared" si="23"/>
        <v>39.172882850738795</v>
      </c>
      <c r="L59" t="str">
        <f t="shared" si="24"/>
        <v>52 Skilled metal, electrical and electronic trades</v>
      </c>
      <c r="M59" s="173">
        <f t="shared" ref="M59:Q59" si="61">M22/M$35*100</f>
        <v>6.2446046051624915</v>
      </c>
      <c r="N59" s="173">
        <f t="shared" si="61"/>
        <v>5.9672260553279806</v>
      </c>
      <c r="O59" s="173">
        <f t="shared" si="61"/>
        <v>5.3378489789158214</v>
      </c>
      <c r="P59" s="173">
        <f t="shared" si="61"/>
        <v>5.0986646920273104</v>
      </c>
      <c r="Q59" s="173">
        <f t="shared" si="61"/>
        <v>4.5532583359253289</v>
      </c>
      <c r="S59" s="68">
        <f t="shared" si="26"/>
        <v>-7.4961890009480223</v>
      </c>
      <c r="T59" s="69">
        <f t="shared" si="27"/>
        <v>36.148175626512739</v>
      </c>
      <c r="U59" s="69">
        <f t="shared" si="28"/>
        <v>28.651986625564714</v>
      </c>
      <c r="W59" t="str">
        <f t="shared" si="29"/>
        <v>52 Skilled metal, electrical and electronic trades</v>
      </c>
      <c r="X59" s="173">
        <f t="shared" ref="X59:AB59" si="62">X22/X$35*100</f>
        <v>0.20091213027569085</v>
      </c>
      <c r="Y59" s="173">
        <f t="shared" si="62"/>
        <v>0.31170313360270524</v>
      </c>
      <c r="Z59" s="173">
        <f t="shared" si="62"/>
        <v>0.23934121361638439</v>
      </c>
      <c r="AA59" s="173">
        <f t="shared" si="62"/>
        <v>0.52902993484158001</v>
      </c>
      <c r="AB59" s="173">
        <f t="shared" si="62"/>
        <v>0.614002879249126</v>
      </c>
      <c r="AD59" s="68">
        <f t="shared" si="31"/>
        <v>176.34180203458621</v>
      </c>
      <c r="AE59" s="69">
        <f t="shared" si="32"/>
        <v>126.49574016258444</v>
      </c>
      <c r="AF59" s="69">
        <f t="shared" si="33"/>
        <v>302.83754219717065</v>
      </c>
    </row>
    <row r="60" spans="1:32" x14ac:dyDescent="0.2">
      <c r="A60" t="str">
        <f t="shared" si="19"/>
        <v>53 Skilled construction and building trades</v>
      </c>
      <c r="B60" s="173">
        <f t="shared" si="52"/>
        <v>2.3555205200270697</v>
      </c>
      <c r="C60" s="173">
        <f t="shared" si="52"/>
        <v>2.2189136663702658</v>
      </c>
      <c r="D60" s="173">
        <f t="shared" si="52"/>
        <v>2.0027470053462544</v>
      </c>
      <c r="E60" s="173">
        <f t="shared" si="52"/>
        <v>2.0657190720712695</v>
      </c>
      <c r="F60" s="173">
        <f t="shared" si="52"/>
        <v>1.821328943509835</v>
      </c>
      <c r="H60" s="68">
        <f t="shared" si="21"/>
        <v>-1.689904782171318</v>
      </c>
      <c r="I60" s="69">
        <f t="shared" si="22"/>
        <v>43.353692294385993</v>
      </c>
      <c r="J60" s="69">
        <f t="shared" si="23"/>
        <v>41.663787512214675</v>
      </c>
      <c r="L60" t="str">
        <f t="shared" si="24"/>
        <v>53 Skilled construction and building trades</v>
      </c>
      <c r="M60" s="173">
        <f t="shared" ref="M60:Q60" si="63">M23/M$35*100</f>
        <v>4.2838030536073886</v>
      </c>
      <c r="N60" s="173">
        <f t="shared" si="63"/>
        <v>4.0511117762302744</v>
      </c>
      <c r="O60" s="173">
        <f t="shared" si="63"/>
        <v>3.7027526343371822</v>
      </c>
      <c r="P60" s="173">
        <f t="shared" si="63"/>
        <v>3.8166494052171149</v>
      </c>
      <c r="Q60" s="173">
        <f t="shared" si="63"/>
        <v>3.3427818931347475</v>
      </c>
      <c r="S60" s="68">
        <f t="shared" si="26"/>
        <v>-2.0990383506256003</v>
      </c>
      <c r="T60" s="69">
        <f t="shared" si="27"/>
        <v>43.11261241598627</v>
      </c>
      <c r="U60" s="69">
        <f t="shared" si="28"/>
        <v>41.013574065360672</v>
      </c>
      <c r="W60" t="str">
        <f t="shared" si="29"/>
        <v>53 Skilled construction and building trades</v>
      </c>
      <c r="X60" s="173">
        <f t="shared" ref="X60:AB60" si="64">X23/X$35*100</f>
        <v>8.582850154390792E-2</v>
      </c>
      <c r="Y60" s="173">
        <f t="shared" si="64"/>
        <v>0.10175531676655031</v>
      </c>
      <c r="Z60" s="173">
        <f t="shared" si="64"/>
        <v>9.2450630766781533E-2</v>
      </c>
      <c r="AA60" s="173">
        <f t="shared" si="64"/>
        <v>8.4633545465904611E-2</v>
      </c>
      <c r="AB60" s="173">
        <f t="shared" si="64"/>
        <v>0.10017836016980632</v>
      </c>
      <c r="AD60" s="68">
        <f t="shared" si="31"/>
        <v>16.723340010950611</v>
      </c>
      <c r="AE60" s="69">
        <f t="shared" si="32"/>
        <v>54.203603320853425</v>
      </c>
      <c r="AF60" s="69">
        <f t="shared" si="33"/>
        <v>70.92694333180404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2.0480855717130533</v>
      </c>
      <c r="C61" s="173">
        <f t="shared" si="52"/>
        <v>1.7780297360821011</v>
      </c>
      <c r="D61" s="173">
        <f t="shared" si="52"/>
        <v>1.6897179818698733</v>
      </c>
      <c r="E61" s="173">
        <f t="shared" si="52"/>
        <v>1.6953949637748409</v>
      </c>
      <c r="F61" s="173">
        <f t="shared" si="52"/>
        <v>1.6767597771518847</v>
      </c>
      <c r="H61" s="68">
        <f t="shared" si="21"/>
        <v>7.2734974239603707</v>
      </c>
      <c r="I61" s="69">
        <f t="shared" si="22"/>
        <v>45.688613768895955</v>
      </c>
      <c r="J61" s="69">
        <f t="shared" si="23"/>
        <v>52.962111192856334</v>
      </c>
      <c r="L61" t="str">
        <f t="shared" si="24"/>
        <v>54 Textiles, printing and other skilled trades</v>
      </c>
      <c r="M61" s="173">
        <f t="shared" ref="M61:Q61" si="65">M24/M$35*100</f>
        <v>2.3355612025437145</v>
      </c>
      <c r="N61" s="173">
        <f t="shared" si="65"/>
        <v>2.0613852350451345</v>
      </c>
      <c r="O61" s="173">
        <f t="shared" si="65"/>
        <v>1.8054875233520506</v>
      </c>
      <c r="P61" s="173">
        <f t="shared" si="65"/>
        <v>1.7921288229685712</v>
      </c>
      <c r="Q61" s="173">
        <f t="shared" si="65"/>
        <v>1.7301893223336924</v>
      </c>
      <c r="S61" s="68">
        <f t="shared" si="26"/>
        <v>3.9208648013347176</v>
      </c>
      <c r="T61" s="69">
        <f t="shared" si="27"/>
        <v>33.419097360722922</v>
      </c>
      <c r="U61" s="69">
        <f t="shared" si="28"/>
        <v>37.339962162057638</v>
      </c>
      <c r="W61" t="str">
        <f t="shared" si="29"/>
        <v>54 Textiles, printing and other skilled trades</v>
      </c>
      <c r="X61" s="173">
        <f t="shared" ref="X61:AB61" si="66">X24/X$35*100</f>
        <v>1.7097113275646787</v>
      </c>
      <c r="Y61" s="173">
        <f t="shared" si="66"/>
        <v>1.4506041933379534</v>
      </c>
      <c r="Z61" s="173">
        <f t="shared" si="66"/>
        <v>1.5596277447502402</v>
      </c>
      <c r="AA61" s="173">
        <f t="shared" si="66"/>
        <v>1.5859456928623481</v>
      </c>
      <c r="AB61" s="173">
        <f t="shared" si="66"/>
        <v>1.6163173606578787</v>
      </c>
      <c r="AD61" s="68">
        <f t="shared" si="31"/>
        <v>11.634736532422055</v>
      </c>
      <c r="AE61" s="69">
        <f t="shared" si="32"/>
        <v>61.649293277922233</v>
      </c>
      <c r="AF61" s="69">
        <f t="shared" si="33"/>
        <v>73.284029810344293</v>
      </c>
    </row>
    <row r="62" spans="1:32" x14ac:dyDescent="0.2">
      <c r="A62" t="str">
        <f t="shared" si="19"/>
        <v>61 Caring personal service occupations</v>
      </c>
      <c r="B62" s="173">
        <f t="shared" si="52"/>
        <v>5.9395874496716283</v>
      </c>
      <c r="C62" s="173">
        <f t="shared" si="52"/>
        <v>6.0592161234158333</v>
      </c>
      <c r="D62" s="173">
        <f t="shared" si="52"/>
        <v>5.894398421489818</v>
      </c>
      <c r="E62" s="173">
        <f t="shared" si="52"/>
        <v>6.1470731428602363</v>
      </c>
      <c r="F62" s="173">
        <f t="shared" si="52"/>
        <v>6.3530902024338447</v>
      </c>
      <c r="H62" s="68">
        <f t="shared" si="21"/>
        <v>16.514869276595366</v>
      </c>
      <c r="I62" s="69">
        <f t="shared" si="22"/>
        <v>60.498812222909102</v>
      </c>
      <c r="J62" s="69">
        <f t="shared" si="23"/>
        <v>77.013681499504472</v>
      </c>
      <c r="L62" t="str">
        <f t="shared" si="24"/>
        <v>61 Caring personal service occupations</v>
      </c>
      <c r="M62" s="173">
        <f t="shared" ref="M62:Q62" si="67">M25/M$35*100</f>
        <v>2.1620705572595291</v>
      </c>
      <c r="N62" s="173">
        <f t="shared" si="67"/>
        <v>2.1330731312894291</v>
      </c>
      <c r="O62" s="173">
        <f t="shared" si="67"/>
        <v>2.1734191260531848</v>
      </c>
      <c r="P62" s="173">
        <f t="shared" si="67"/>
        <v>2.5921978783946984</v>
      </c>
      <c r="Q62" s="173">
        <f t="shared" si="67"/>
        <v>2.9164805619310927</v>
      </c>
      <c r="S62" s="68">
        <f t="shared" si="26"/>
        <v>45.518837959559875</v>
      </c>
      <c r="T62" s="69">
        <f t="shared" si="27"/>
        <v>56.923917704814322</v>
      </c>
      <c r="U62" s="69">
        <f t="shared" si="28"/>
        <v>102.44275566437418</v>
      </c>
      <c r="W62" t="str">
        <f t="shared" si="29"/>
        <v>61 Caring personal service occupations</v>
      </c>
      <c r="X62" s="173">
        <f t="shared" ref="X62:AB62" si="68">X25/X$35*100</f>
        <v>10.385927543036345</v>
      </c>
      <c r="Y62" s="173">
        <f t="shared" si="68"/>
        <v>10.595988851640966</v>
      </c>
      <c r="Z62" s="173">
        <f t="shared" si="68"/>
        <v>10.075662963641404</v>
      </c>
      <c r="AA62" s="173">
        <f t="shared" si="68"/>
        <v>10.169227423931511</v>
      </c>
      <c r="AB62" s="173">
        <f t="shared" si="68"/>
        <v>10.240770520725311</v>
      </c>
      <c r="AD62" s="68">
        <f t="shared" si="31"/>
        <v>9.4845075258023179</v>
      </c>
      <c r="AE62" s="69">
        <f t="shared" si="32"/>
        <v>61.365341971229228</v>
      </c>
      <c r="AF62" s="69">
        <f t="shared" si="33"/>
        <v>70.849849497031542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2.4720611044571306</v>
      </c>
      <c r="C63" s="173">
        <f t="shared" si="52"/>
        <v>2.3919222602392982</v>
      </c>
      <c r="D63" s="173">
        <f t="shared" si="52"/>
        <v>2.2495296285991171</v>
      </c>
      <c r="E63" s="173">
        <f t="shared" si="52"/>
        <v>2.2273933013945735</v>
      </c>
      <c r="F63" s="173">
        <f t="shared" si="52"/>
        <v>2.2117767417674785</v>
      </c>
      <c r="H63" s="68">
        <f t="shared" si="21"/>
        <v>6.2882821043368011</v>
      </c>
      <c r="I63" s="69">
        <f t="shared" si="22"/>
        <v>52.377968173139621</v>
      </c>
      <c r="J63" s="69">
        <f t="shared" si="23"/>
        <v>58.666250277476415</v>
      </c>
      <c r="L63" t="str">
        <f t="shared" si="24"/>
        <v>62 Leisure, travel and related personal service occupations</v>
      </c>
      <c r="M63" s="173">
        <f t="shared" ref="M63:Q63" si="69">M26/M$35*100</f>
        <v>1.366743729504728</v>
      </c>
      <c r="N63" s="173">
        <f t="shared" si="69"/>
        <v>1.4315794675647153</v>
      </c>
      <c r="O63" s="173">
        <f t="shared" si="69"/>
        <v>1.3154520384727708</v>
      </c>
      <c r="P63" s="173">
        <f t="shared" si="69"/>
        <v>1.3481861210275548</v>
      </c>
      <c r="Q63" s="173">
        <f t="shared" si="69"/>
        <v>1.4592539426245359</v>
      </c>
      <c r="S63" s="68">
        <f t="shared" si="26"/>
        <v>20.298295356995151</v>
      </c>
      <c r="T63" s="69">
        <f t="shared" si="27"/>
        <v>48.26419075717903</v>
      </c>
      <c r="U63" s="69">
        <f t="shared" si="28"/>
        <v>68.562486114174177</v>
      </c>
      <c r="W63" t="str">
        <f t="shared" si="29"/>
        <v>62 Leisure, travel and related personal service occupations</v>
      </c>
      <c r="X63" s="173">
        <f t="shared" ref="X63:AB63" si="70">X26/X$35*100</f>
        <v>3.773078968868405</v>
      </c>
      <c r="Y63" s="173">
        <f t="shared" si="70"/>
        <v>3.5016263643157353</v>
      </c>
      <c r="Z63" s="173">
        <f t="shared" si="70"/>
        <v>3.2991526437025622</v>
      </c>
      <c r="AA63" s="173">
        <f t="shared" si="70"/>
        <v>3.2221699563761557</v>
      </c>
      <c r="AB63" s="173">
        <f t="shared" si="70"/>
        <v>3.0630715879478081</v>
      </c>
      <c r="AD63" s="68">
        <f t="shared" si="31"/>
        <v>1.1145980634764165E-2</v>
      </c>
      <c r="AE63" s="69">
        <f t="shared" si="32"/>
        <v>54.221131370554609</v>
      </c>
      <c r="AF63" s="69">
        <f t="shared" si="33"/>
        <v>54.232277351189374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0.10676364234805803</v>
      </c>
      <c r="C64" s="173">
        <f t="shared" si="52"/>
        <v>8.4034582943766242E-2</v>
      </c>
      <c r="D64" s="173">
        <f t="shared" si="52"/>
        <v>0.10736540068136582</v>
      </c>
      <c r="E64" s="173">
        <f t="shared" si="52"/>
        <v>8.4218419485446755E-2</v>
      </c>
      <c r="F64" s="173">
        <f t="shared" si="52"/>
        <v>8.5494991235361154E-2</v>
      </c>
      <c r="H64" s="68">
        <f t="shared" si="21"/>
        <v>-13.918041072598603</v>
      </c>
      <c r="I64" s="69">
        <f t="shared" si="22"/>
        <v>40.46193585050468</v>
      </c>
      <c r="J64" s="69">
        <f t="shared" si="23"/>
        <v>26.543894777906079</v>
      </c>
      <c r="L64" t="str">
        <f t="shared" si="24"/>
        <v>63 Community and civil enforcement occupations</v>
      </c>
      <c r="M64" s="173">
        <f t="shared" ref="M64:Q64" si="71">M27/M$35*100</f>
        <v>0.1512421331174045</v>
      </c>
      <c r="N64" s="173">
        <f t="shared" si="71"/>
        <v>0.10605919258800332</v>
      </c>
      <c r="O64" s="173">
        <f t="shared" si="71"/>
        <v>0.15691148533311775</v>
      </c>
      <c r="P64" s="173">
        <f t="shared" si="71"/>
        <v>0.10023143133830635</v>
      </c>
      <c r="Q64" s="173">
        <f t="shared" si="71"/>
        <v>0.10592544650604827</v>
      </c>
      <c r="S64" s="68">
        <f t="shared" si="26"/>
        <v>-26.793577131790396</v>
      </c>
      <c r="T64" s="69">
        <f t="shared" si="27"/>
        <v>29.221601526668294</v>
      </c>
      <c r="U64" s="69">
        <f t="shared" si="28"/>
        <v>2.4280243948778995</v>
      </c>
      <c r="W64" t="str">
        <f t="shared" si="29"/>
        <v>63 Community and civil enforcement occupations</v>
      </c>
      <c r="X64" s="173">
        <f t="shared" ref="X64:AB64" si="72">X27/X$35*100</f>
        <v>5.4410071885580086E-2</v>
      </c>
      <c r="Y64" s="173">
        <f t="shared" si="72"/>
        <v>5.8584504180929017E-2</v>
      </c>
      <c r="Z64" s="173">
        <f t="shared" si="72"/>
        <v>5.1690463921874236E-2</v>
      </c>
      <c r="AA64" s="173">
        <f t="shared" si="72"/>
        <v>6.6100539282832521E-2</v>
      </c>
      <c r="AB64" s="173">
        <f t="shared" si="72"/>
        <v>6.2382945597857391E-2</v>
      </c>
      <c r="AD64" s="68">
        <f t="shared" si="31"/>
        <v>30.001724672046404</v>
      </c>
      <c r="AE64" s="69">
        <f t="shared" si="32"/>
        <v>78.80386181963415</v>
      </c>
      <c r="AF64" s="69">
        <f t="shared" si="33"/>
        <v>108.80558649168054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6.3610494496570578</v>
      </c>
      <c r="C65" s="173">
        <f t="shared" si="73"/>
        <v>5.7871396161134916</v>
      </c>
      <c r="D65" s="173">
        <f t="shared" si="73"/>
        <v>5.8819811893649838</v>
      </c>
      <c r="E65" s="173">
        <f t="shared" si="73"/>
        <v>5.2904648300129393</v>
      </c>
      <c r="F65" s="173">
        <f t="shared" si="73"/>
        <v>4.8148088591487674</v>
      </c>
      <c r="H65" s="68">
        <f t="shared" si="21"/>
        <v>-11.510602482798982</v>
      </c>
      <c r="I65" s="69">
        <f t="shared" si="22"/>
        <v>40.418024519457937</v>
      </c>
      <c r="J65" s="69">
        <f t="shared" si="23"/>
        <v>28.907422036658957</v>
      </c>
      <c r="L65" t="str">
        <f t="shared" si="24"/>
        <v>71 Sales occupations</v>
      </c>
      <c r="M65" s="173">
        <f t="shared" ref="M65:Q65" si="74">M28/M$35*100</f>
        <v>5.0695875872217275</v>
      </c>
      <c r="N65" s="173">
        <f t="shared" si="74"/>
        <v>4.8794891686466801</v>
      </c>
      <c r="O65" s="173">
        <f t="shared" si="74"/>
        <v>5.0068424738182209</v>
      </c>
      <c r="P65" s="173">
        <f t="shared" si="74"/>
        <v>4.621831710886144</v>
      </c>
      <c r="Q65" s="173">
        <f t="shared" si="74"/>
        <v>4.3888701631095959</v>
      </c>
      <c r="S65" s="68">
        <f t="shared" si="26"/>
        <v>-4.9411793863924238</v>
      </c>
      <c r="T65" s="69">
        <f t="shared" si="27"/>
        <v>32.040035475312422</v>
      </c>
      <c r="U65" s="69">
        <f t="shared" si="28"/>
        <v>27.098856088919998</v>
      </c>
      <c r="W65" t="str">
        <f t="shared" si="29"/>
        <v>71 Sales occupations</v>
      </c>
      <c r="X65" s="173">
        <f t="shared" ref="X65:AB65" si="75">X28/X$35*100</f>
        <v>7.8811693648140562</v>
      </c>
      <c r="Y65" s="173">
        <f t="shared" si="75"/>
        <v>6.8359561785990701</v>
      </c>
      <c r="Z65" s="173">
        <f t="shared" si="75"/>
        <v>6.8653745893947447</v>
      </c>
      <c r="AA65" s="173">
        <f t="shared" si="75"/>
        <v>6.0469880164787337</v>
      </c>
      <c r="AB65" s="173">
        <f t="shared" si="75"/>
        <v>5.2966539502741066</v>
      </c>
      <c r="AD65" s="68">
        <f t="shared" si="31"/>
        <v>-16.894258639751115</v>
      </c>
      <c r="AE65" s="69">
        <f t="shared" si="32"/>
        <v>47.283804305367092</v>
      </c>
      <c r="AF65" s="69">
        <f t="shared" si="33"/>
        <v>30.38954566561598</v>
      </c>
    </row>
    <row r="66" spans="1:32" x14ac:dyDescent="0.2">
      <c r="A66" t="str">
        <f t="shared" si="19"/>
        <v>72 Customer service occupations</v>
      </c>
      <c r="B66" s="173">
        <f t="shared" si="73"/>
        <v>1.5971940609228827</v>
      </c>
      <c r="C66" s="173">
        <f t="shared" si="73"/>
        <v>1.6121525273178454</v>
      </c>
      <c r="D66" s="173">
        <f t="shared" si="73"/>
        <v>1.6745860503879999</v>
      </c>
      <c r="E66" s="173">
        <f t="shared" si="73"/>
        <v>2.0720570441177215</v>
      </c>
      <c r="F66" s="173">
        <f t="shared" si="73"/>
        <v>2.2560056171353811</v>
      </c>
      <c r="H66" s="68">
        <f t="shared" si="21"/>
        <v>45.635927517859457</v>
      </c>
      <c r="I66" s="69">
        <f t="shared" si="22"/>
        <v>58.934834118605636</v>
      </c>
      <c r="J66" s="69">
        <f t="shared" si="23"/>
        <v>104.57076163646508</v>
      </c>
      <c r="L66" t="str">
        <f t="shared" si="24"/>
        <v>72 Customer service occupations</v>
      </c>
      <c r="M66" s="173">
        <f t="shared" ref="M66:Q66" si="76">M29/M$35*100</f>
        <v>1.1130874434325708</v>
      </c>
      <c r="N66" s="173">
        <f t="shared" si="76"/>
        <v>0.97012922072885222</v>
      </c>
      <c r="O66" s="173">
        <f t="shared" si="76"/>
        <v>1.1433784489267511</v>
      </c>
      <c r="P66" s="173">
        <f t="shared" si="76"/>
        <v>1.5268468522114209</v>
      </c>
      <c r="Q66" s="173">
        <f t="shared" si="76"/>
        <v>1.735333071878711</v>
      </c>
      <c r="S66" s="68">
        <f t="shared" si="26"/>
        <v>64.587351905444791</v>
      </c>
      <c r="T66" s="69">
        <f t="shared" si="27"/>
        <v>48.773354964942619</v>
      </c>
      <c r="U66" s="69">
        <f t="shared" si="28"/>
        <v>113.36070687038739</v>
      </c>
      <c r="W66" t="str">
        <f t="shared" si="29"/>
        <v>72 Customer service occupations</v>
      </c>
      <c r="X66" s="173">
        <f t="shared" ref="X66:AB66" si="77">X29/X$35*100</f>
        <v>2.1670135280797611</v>
      </c>
      <c r="Y66" s="173">
        <f t="shared" si="77"/>
        <v>2.3540291818510828</v>
      </c>
      <c r="Z66" s="173">
        <f t="shared" si="77"/>
        <v>2.2715040475494663</v>
      </c>
      <c r="AA66" s="173">
        <f t="shared" si="77"/>
        <v>2.6889336837511837</v>
      </c>
      <c r="AB66" s="173">
        <f t="shared" si="77"/>
        <v>2.8450188069409452</v>
      </c>
      <c r="AD66" s="68">
        <f t="shared" si="31"/>
        <v>34.916570487424636</v>
      </c>
      <c r="AE66" s="69">
        <f t="shared" si="32"/>
        <v>64.682398036639412</v>
      </c>
      <c r="AF66" s="69">
        <f t="shared" si="33"/>
        <v>99.598968524064048</v>
      </c>
    </row>
    <row r="67" spans="1:32" x14ac:dyDescent="0.2">
      <c r="A67" t="str">
        <f t="shared" si="19"/>
        <v>81 Process, plant and machine operatives</v>
      </c>
      <c r="B67" s="173">
        <f t="shared" si="73"/>
        <v>1.4479590721653963</v>
      </c>
      <c r="C67" s="173">
        <f t="shared" si="73"/>
        <v>1.3636703679864666</v>
      </c>
      <c r="D67" s="173">
        <f t="shared" si="73"/>
        <v>1.2086198422310217</v>
      </c>
      <c r="E67" s="173">
        <f t="shared" si="73"/>
        <v>1.4504382071214845</v>
      </c>
      <c r="F67" s="173">
        <f t="shared" si="73"/>
        <v>1.3944540977327848</v>
      </c>
      <c r="H67" s="68">
        <f t="shared" si="21"/>
        <v>24.724083548667394</v>
      </c>
      <c r="I67" s="69">
        <f t="shared" si="22"/>
        <v>46.212467348548422</v>
      </c>
      <c r="J67" s="69">
        <f t="shared" si="23"/>
        <v>70.936550897215824</v>
      </c>
      <c r="L67" t="str">
        <f t="shared" si="24"/>
        <v>81 Process, plant and machine operatives</v>
      </c>
      <c r="M67" s="173">
        <f t="shared" ref="M67:Q67" si="78">M30/M$35*100</f>
        <v>2.2203097604872677</v>
      </c>
      <c r="N67" s="173">
        <f t="shared" si="78"/>
        <v>2.096952777361357</v>
      </c>
      <c r="O67" s="173">
        <f t="shared" si="78"/>
        <v>1.8887967612440781</v>
      </c>
      <c r="P67" s="173">
        <f t="shared" si="78"/>
        <v>2.2700334131428912</v>
      </c>
      <c r="Q67" s="173">
        <f t="shared" si="78"/>
        <v>2.1841488901337947</v>
      </c>
      <c r="S67" s="68">
        <f t="shared" si="26"/>
        <v>25.400892413739246</v>
      </c>
      <c r="T67" s="69">
        <f t="shared" si="27"/>
        <v>44.240837367895779</v>
      </c>
      <c r="U67" s="69">
        <f t="shared" si="28"/>
        <v>69.641729781635036</v>
      </c>
      <c r="W67" t="str">
        <f t="shared" si="29"/>
        <v>81 Process, plant and machine operatives</v>
      </c>
      <c r="X67" s="173">
        <f t="shared" ref="X67:AB67" si="79">X30/X$35*100</f>
        <v>0.53886086574267866</v>
      </c>
      <c r="Y67" s="173">
        <f t="shared" si="79"/>
        <v>0.51634115873179731</v>
      </c>
      <c r="Z67" s="173">
        <f t="shared" si="79"/>
        <v>0.44430501861803789</v>
      </c>
      <c r="AA67" s="173">
        <f t="shared" si="79"/>
        <v>0.52310936394191887</v>
      </c>
      <c r="AB67" s="173">
        <f t="shared" si="79"/>
        <v>0.50110826476656867</v>
      </c>
      <c r="AD67" s="68">
        <f t="shared" si="31"/>
        <v>21.490973843568</v>
      </c>
      <c r="AE67" s="69">
        <f t="shared" si="32"/>
        <v>55.630925578464321</v>
      </c>
      <c r="AF67" s="69">
        <f t="shared" si="33"/>
        <v>77.121899422032314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3.2001708370443125</v>
      </c>
      <c r="C68" s="173">
        <f t="shared" si="73"/>
        <v>3.3125688781741642</v>
      </c>
      <c r="D68" s="173">
        <f t="shared" si="73"/>
        <v>2.7814325790741923</v>
      </c>
      <c r="E68" s="173">
        <f t="shared" si="73"/>
        <v>2.9030534587109345</v>
      </c>
      <c r="F68" s="173">
        <f t="shared" si="73"/>
        <v>2.7795727888132098</v>
      </c>
      <c r="H68" s="68">
        <f t="shared" si="21"/>
        <v>8.0302379561488291</v>
      </c>
      <c r="I68" s="69">
        <f t="shared" si="22"/>
        <v>56.031171864522314</v>
      </c>
      <c r="J68" s="69">
        <f t="shared" si="23"/>
        <v>64.061409820671145</v>
      </c>
      <c r="L68" t="str">
        <f t="shared" si="24"/>
        <v>82 Transport and mobile machine drivers and operatives</v>
      </c>
      <c r="M68" s="173">
        <f t="shared" ref="M68:Q68" si="80">M31/M$35*100</f>
        <v>5.3722965967829062</v>
      </c>
      <c r="N68" s="173">
        <f t="shared" si="80"/>
        <v>5.6691900135581754</v>
      </c>
      <c r="O68" s="173">
        <f t="shared" si="80"/>
        <v>4.8044438631309774</v>
      </c>
      <c r="P68" s="173">
        <f t="shared" si="80"/>
        <v>4.8228168005428005</v>
      </c>
      <c r="Q68" s="173">
        <f t="shared" si="80"/>
        <v>4.5139722702714256</v>
      </c>
      <c r="S68" s="68">
        <f t="shared" si="26"/>
        <v>1.8871419221775709</v>
      </c>
      <c r="T68" s="69">
        <f t="shared" si="27"/>
        <v>52.962587044236251</v>
      </c>
      <c r="U68" s="69">
        <f t="shared" si="28"/>
        <v>54.849728966413821</v>
      </c>
      <c r="W68" t="str">
        <f t="shared" si="29"/>
        <v>82 Transport and mobile machine drivers and operatives</v>
      </c>
      <c r="X68" s="173">
        <f t="shared" ref="X68:AB68" si="81">X31/X$35*100</f>
        <v>0.64346225613602004</v>
      </c>
      <c r="Y68" s="173">
        <f t="shared" si="81"/>
        <v>0.5894244284661283</v>
      </c>
      <c r="Z68" s="173">
        <f t="shared" si="81"/>
        <v>0.50817474053343648</v>
      </c>
      <c r="AA68" s="173">
        <f t="shared" si="81"/>
        <v>0.73094226786900962</v>
      </c>
      <c r="AB68" s="173">
        <f t="shared" si="81"/>
        <v>0.81752547082523719</v>
      </c>
      <c r="AD68" s="68">
        <f t="shared" si="31"/>
        <v>73.293345010429533</v>
      </c>
      <c r="AE68" s="69">
        <f t="shared" si="32"/>
        <v>88.631244942332344</v>
      </c>
      <c r="AF68" s="69">
        <f t="shared" si="33"/>
        <v>161.92458995276186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1.2742780689068776</v>
      </c>
      <c r="C69" s="173">
        <f t="shared" si="73"/>
        <v>1.0843335179601647</v>
      </c>
      <c r="D69" s="173">
        <f t="shared" si="73"/>
        <v>0.97398478386443843</v>
      </c>
      <c r="E69" s="173">
        <f t="shared" si="73"/>
        <v>0.7954388614649166</v>
      </c>
      <c r="F69" s="173">
        <f t="shared" si="73"/>
        <v>0.71250307517443101</v>
      </c>
      <c r="H69" s="68">
        <f t="shared" si="21"/>
        <v>-20.91932101189186</v>
      </c>
      <c r="I69" s="69">
        <f t="shared" si="22"/>
        <v>31.114277729653601</v>
      </c>
      <c r="J69" s="69">
        <f t="shared" si="23"/>
        <v>10.194956717761738</v>
      </c>
      <c r="L69" t="str">
        <f t="shared" si="24"/>
        <v>91 Elementary trades and related occupations</v>
      </c>
      <c r="M69" s="173">
        <f t="shared" ref="M69:Q70" si="82">M32/M$35*100</f>
        <v>1.8952613770859186</v>
      </c>
      <c r="N69" s="173">
        <f t="shared" si="82"/>
        <v>1.6608328885610595</v>
      </c>
      <c r="O69" s="173">
        <f t="shared" si="82"/>
        <v>1.5213886457397421</v>
      </c>
      <c r="P69" s="173">
        <f t="shared" si="82"/>
        <v>1.2232501247373728</v>
      </c>
      <c r="Q69" s="173">
        <f t="shared" si="82"/>
        <v>1.0900095802133003</v>
      </c>
      <c r="S69" s="68">
        <f t="shared" si="26"/>
        <v>-22.304876642300083</v>
      </c>
      <c r="T69" s="69">
        <f t="shared" si="27"/>
        <v>27.082585513045181</v>
      </c>
      <c r="U69" s="69">
        <f t="shared" si="28"/>
        <v>4.7777088707450988</v>
      </c>
      <c r="W69" t="str">
        <f t="shared" si="29"/>
        <v>91 Elementary trades and related occupations</v>
      </c>
      <c r="X69" s="173">
        <f t="shared" ref="X69:AB70" si="83">X32/X$35*100</f>
        <v>0.54334739166412316</v>
      </c>
      <c r="Y69" s="173">
        <f t="shared" si="83"/>
        <v>0.41817168238102614</v>
      </c>
      <c r="Z69" s="173">
        <f t="shared" si="83"/>
        <v>0.35886704840617795</v>
      </c>
      <c r="AA69" s="173">
        <f t="shared" si="83"/>
        <v>0.31139293128499468</v>
      </c>
      <c r="AB69" s="173">
        <f t="shared" si="83"/>
        <v>0.2854471208496604</v>
      </c>
      <c r="AD69" s="68">
        <f t="shared" si="31"/>
        <v>-14.318758513591709</v>
      </c>
      <c r="AE69" s="69">
        <f t="shared" si="32"/>
        <v>50.320606126437859</v>
      </c>
      <c r="AF69" s="69">
        <f t="shared" si="33"/>
        <v>36.001847612846156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9.3580134776966286</v>
      </c>
      <c r="C70" s="173">
        <f t="shared" si="73"/>
        <v>9.2741837428702105</v>
      </c>
      <c r="D70" s="173">
        <f t="shared" si="73"/>
        <v>8.6271678579957829</v>
      </c>
      <c r="E70" s="173">
        <f t="shared" si="73"/>
        <v>8.5971931580386372</v>
      </c>
      <c r="F70" s="173">
        <f t="shared" si="73"/>
        <v>7.8865549647131035</v>
      </c>
      <c r="H70" s="68">
        <f t="shared" si="21"/>
        <v>-1.1777119766647108</v>
      </c>
      <c r="I70" s="69">
        <f t="shared" si="22"/>
        <v>48.630481848541464</v>
      </c>
      <c r="J70" s="69">
        <f t="shared" si="23"/>
        <v>47.452769871876754</v>
      </c>
      <c r="L70" t="str">
        <f t="shared" si="24"/>
        <v>92 Elementary administration and service occupations</v>
      </c>
      <c r="M70" s="173">
        <f t="shared" si="82"/>
        <v>8.3453187458735076</v>
      </c>
      <c r="N70" s="173">
        <f t="shared" si="82"/>
        <v>8.252485264125303</v>
      </c>
      <c r="O70" s="173">
        <f t="shared" si="82"/>
        <v>7.8520550413500869</v>
      </c>
      <c r="P70" s="173">
        <f t="shared" si="82"/>
        <v>8.1019667357776903</v>
      </c>
      <c r="Q70" s="173">
        <f t="shared" si="82"/>
        <v>7.3002723299814791</v>
      </c>
      <c r="S70" s="68">
        <f t="shared" si="26"/>
        <v>0.82293653870162276</v>
      </c>
      <c r="T70" s="69">
        <f t="shared" si="27"/>
        <v>40.733415246717314</v>
      </c>
      <c r="U70" s="69">
        <f t="shared" si="28"/>
        <v>41.55635178541894</v>
      </c>
      <c r="W70" t="str">
        <f t="shared" si="29"/>
        <v>92 Elementary administration and service occupations</v>
      </c>
      <c r="X70" s="173">
        <f t="shared" si="83"/>
        <v>10.550009520782273</v>
      </c>
      <c r="Y70" s="173">
        <f t="shared" si="83"/>
        <v>10.454786131559214</v>
      </c>
      <c r="Z70" s="173">
        <f t="shared" si="83"/>
        <v>9.4981621525307318</v>
      </c>
      <c r="AA70" s="173">
        <f t="shared" si="83"/>
        <v>9.1575157927896544</v>
      </c>
      <c r="AB70" s="173">
        <f t="shared" si="83"/>
        <v>8.5497898672575836</v>
      </c>
      <c r="AD70" s="68">
        <f t="shared" si="31"/>
        <v>-3.0362221550199422</v>
      </c>
      <c r="AE70" s="69">
        <f t="shared" si="32"/>
        <v>55.966492420069194</v>
      </c>
      <c r="AF70" s="69">
        <f t="shared" si="33"/>
        <v>52.930270265049252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8.1025201375153433</v>
      </c>
      <c r="I72" s="67">
        <f>IF(D35&gt;0,I35/D35*100,0)</f>
        <v>49.589304510478172</v>
      </c>
      <c r="J72" s="67">
        <f>IF(D35&gt;0,(J35/D35)*100,0)</f>
        <v>57.691824647993471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8.443522563005585</v>
      </c>
      <c r="T72" s="67">
        <f t="shared" ref="T72" si="85">IF(O35&gt;0,T35/O35*100,0)</f>
        <v>41.939326354979286</v>
      </c>
      <c r="U72" s="67">
        <f t="shared" ref="U72" si="86">IF(O35&gt;0,(U35/O35)*100,0)</f>
        <v>50.382848917984859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7.7193357021064113</v>
      </c>
      <c r="AE72" s="67">
        <f t="shared" ref="AE72" si="88">IF(Z35&gt;0,AE35/Z35*100,0)</f>
        <v>58.185585185581509</v>
      </c>
      <c r="AF72" s="67">
        <f t="shared" ref="AF72" si="89">IF(Z35&gt;0,(AF35/Z35)*100,0)</f>
        <v>65.904920887687936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Thames Valley Berkshire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Thames Valley Berkshire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Thames Valley Berkshire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4.2017608712257903</v>
      </c>
      <c r="C82" s="18">
        <f t="shared" ref="B82:E107" si="96">IF(AND(D$6-C$6 &lt;&gt; 0,C8&lt;&gt;0,D8&lt;&gt;0),(EXP(LN(D8/C8)/(D$6-C$6))-1)*100,0)</f>
        <v>-0.33770893675307834</v>
      </c>
      <c r="D82" s="18">
        <f t="shared" si="96"/>
        <v>-0.99953983797461676</v>
      </c>
      <c r="E82" s="18">
        <f t="shared" si="96"/>
        <v>0.912342430546631</v>
      </c>
      <c r="F82" s="18">
        <f t="shared" ref="F82:F107" si="97">IF(AND(F$6-D$6 &lt;&gt; 0,D8&lt;&gt;0,F8&lt;&gt;0),(EXP(LN(F8/D8)/(F$6-D$6))-1)*100,0)</f>
        <v>0.2709807177478929</v>
      </c>
      <c r="H82" s="18">
        <f t="shared" ref="H82:H107" si="98">IF($F$6-$D$6 &lt;&gt; 0,(EXP(LN(1+(H45/100))/($F$6-$D$6))-1)*100,0)</f>
        <v>0.2709807177478929</v>
      </c>
      <c r="I82" s="18">
        <f t="shared" ref="I82:I107" si="99">IF(D8&gt;0,((1+(I8/D8))^(1/($F$6-$D$6))-1)*100,0)</f>
        <v>2.7583562768288328</v>
      </c>
      <c r="J82" s="18">
        <f t="shared" ref="J82:J107" si="100">IF($F$6-$D$6 &lt;&gt; 0,(EXP(LN(1+(J45/100))/($F$6-$D$6))-1)*100,0)</f>
        <v>2.9446656216751022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3.1247611269277886</v>
      </c>
      <c r="N82" s="18">
        <f t="shared" si="102"/>
        <v>-1.2863424475593632</v>
      </c>
      <c r="O82" s="18">
        <f t="shared" si="102"/>
        <v>-1.5574007349371644</v>
      </c>
      <c r="P82" s="18">
        <f t="shared" si="102"/>
        <v>0.53757482013880864</v>
      </c>
      <c r="Q82" s="18">
        <f t="shared" ref="Q82:Q107" si="103">IF(AND(Q$6-O$6 &lt;&gt; 0,O8&lt;&gt;0,Q8&lt;&gt;0),(EXP(LN(Q8/O8)/(Q$6-O$6))-1)*100,0)</f>
        <v>-0.16565781457787976</v>
      </c>
      <c r="S82" s="18">
        <f t="shared" ref="S82:S107" si="104">IF($F$6-$D$6 &lt;&gt; 0,(EXP(LN(1+(S45/100))/($F$6-$D$6))-1)*100,0)</f>
        <v>-0.16565781457787976</v>
      </c>
      <c r="T82" s="18">
        <f t="shared" ref="T82:T107" si="105">IF(O8&gt;0,((1+(T8/O8))^(1/($F$6-$D$6))-1)*100,0)</f>
        <v>2.4863762832462388</v>
      </c>
      <c r="U82" s="18">
        <f t="shared" ref="U82:U107" si="106">IF($F$6-$D$6 &lt;&gt; 0,(EXP(LN(1+(U45/100))/($F$6-$D$6))-1)*100,0)</f>
        <v>2.369338724634007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6.5462132505782922</v>
      </c>
      <c r="Y82" s="18">
        <f t="shared" si="108"/>
        <v>1.56596114786971</v>
      </c>
      <c r="Z82" s="18">
        <f t="shared" si="108"/>
        <v>5.366674823352735E-2</v>
      </c>
      <c r="AA82" s="18">
        <f t="shared" si="108"/>
        <v>1.5563383620440518</v>
      </c>
      <c r="AB82" s="18">
        <f t="shared" ref="AB82:AB107" si="109">IF(AND(AB$6-Z$6 &lt;&gt; 0,Z8&lt;&gt;0,AB8&lt;&gt;0),(EXP(LN(AB8/Z8)/(AB$6-Z$6))-1)*100,0)</f>
        <v>1.0529568492498198</v>
      </c>
      <c r="AD82" s="18">
        <f t="shared" ref="AD82:AD107" si="110">IF($F$6-$D$6 &lt;&gt; 0,(EXP(LN(1+(AD45/100))/($F$6-$D$6))-1)*100,0)</f>
        <v>1.0529568492498198</v>
      </c>
      <c r="AE82" s="18">
        <f t="shared" ref="AE82:AE107" si="111">IF(Z8&gt;0,((1+(AE8/Z8))^(1/($F$6-$D$6))-1)*100,0)</f>
        <v>3.2614920626138799</v>
      </c>
      <c r="AF82" s="18">
        <f t="shared" ref="AF82:AF107" si="112">IF($F$6-$D$6 &lt;&gt; 0,(EXP(LN(1+(AF45/100))/($F$6-$D$6))-1)*100,0)</f>
        <v>3.9519255544996135</v>
      </c>
    </row>
    <row r="83" spans="1:32" x14ac:dyDescent="0.2">
      <c r="A83" t="str">
        <f t="shared" si="95"/>
        <v>12 Other managers and proprietors</v>
      </c>
      <c r="B83" s="18">
        <f t="shared" si="96"/>
        <v>1.9010193045468915</v>
      </c>
      <c r="C83" s="18">
        <f t="shared" si="96"/>
        <v>-2.1105939826792652</v>
      </c>
      <c r="D83" s="18">
        <f t="shared" si="96"/>
        <v>4.9351492882621084</v>
      </c>
      <c r="E83" s="18">
        <f t="shared" si="96"/>
        <v>1.5014079946009007</v>
      </c>
      <c r="F83" s="18">
        <f t="shared" si="97"/>
        <v>2.63331880189972</v>
      </c>
      <c r="H83" s="18">
        <f t="shared" si="98"/>
        <v>2.63331880189972</v>
      </c>
      <c r="I83" s="18">
        <f t="shared" si="99"/>
        <v>3.7941528882075026</v>
      </c>
      <c r="J83" s="18">
        <f t="shared" si="100"/>
        <v>5.4764788714893653</v>
      </c>
      <c r="L83" t="str">
        <f t="shared" si="101"/>
        <v>12 Other managers and proprietors</v>
      </c>
      <c r="M83" s="18">
        <f t="shared" si="102"/>
        <v>1.8959798835226138</v>
      </c>
      <c r="N83" s="18">
        <f t="shared" si="102"/>
        <v>-6.4484944917406306</v>
      </c>
      <c r="O83" s="18">
        <f t="shared" si="102"/>
        <v>5.3855700111148819</v>
      </c>
      <c r="P83" s="18">
        <f t="shared" si="102"/>
        <v>1.3269031011127863</v>
      </c>
      <c r="Q83" s="18">
        <f t="shared" si="103"/>
        <v>2.6621202039193159</v>
      </c>
      <c r="S83" s="18">
        <f t="shared" si="104"/>
        <v>2.6621202039193159</v>
      </c>
      <c r="T83" s="18">
        <f t="shared" si="105"/>
        <v>3.5122617930204658</v>
      </c>
      <c r="U83" s="18">
        <f t="shared" si="106"/>
        <v>5.2725834558824847</v>
      </c>
      <c r="W83" t="str">
        <f t="shared" si="107"/>
        <v>12 Other managers and proprietors</v>
      </c>
      <c r="X83" s="18">
        <f t="shared" si="108"/>
        <v>1.908171052483687</v>
      </c>
      <c r="Y83" s="18">
        <f t="shared" si="108"/>
        <v>4.0437426866686721</v>
      </c>
      <c r="Z83" s="18">
        <f t="shared" si="108"/>
        <v>4.3491001008579389</v>
      </c>
      <c r="AA83" s="18">
        <f t="shared" si="108"/>
        <v>1.7311398939188427</v>
      </c>
      <c r="AB83" s="18">
        <f t="shared" si="109"/>
        <v>2.5964128619944127</v>
      </c>
      <c r="AD83" s="18">
        <f t="shared" si="110"/>
        <v>2.5964128619944127</v>
      </c>
      <c r="AE83" s="18">
        <f t="shared" si="111"/>
        <v>4.1388645489667475</v>
      </c>
      <c r="AF83" s="18">
        <f t="shared" si="112"/>
        <v>5.7288206856024759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2.8808863453109845</v>
      </c>
      <c r="C84" s="18">
        <f t="shared" si="96"/>
        <v>2.2257158910489849</v>
      </c>
      <c r="D84" s="18">
        <f t="shared" si="96"/>
        <v>1.5249236562034918</v>
      </c>
      <c r="E84" s="18">
        <f t="shared" si="96"/>
        <v>1.0728680879654506</v>
      </c>
      <c r="F84" s="18">
        <f t="shared" si="97"/>
        <v>1.2233291838567917</v>
      </c>
      <c r="H84" s="18">
        <f t="shared" si="98"/>
        <v>1.2233291838567917</v>
      </c>
      <c r="I84" s="18">
        <f t="shared" si="99"/>
        <v>2.349115187430395</v>
      </c>
      <c r="J84" s="18">
        <f t="shared" si="100"/>
        <v>3.2545149618935509</v>
      </c>
      <c r="L84" t="str">
        <f t="shared" si="101"/>
        <v>21 Science, research, engineering and technology professionals</v>
      </c>
      <c r="M84" s="18">
        <f t="shared" si="102"/>
        <v>3.0086426355361962</v>
      </c>
      <c r="N84" s="18">
        <f t="shared" si="102"/>
        <v>-2.0517912345035527</v>
      </c>
      <c r="O84" s="18">
        <f t="shared" si="102"/>
        <v>0.94715257827078236</v>
      </c>
      <c r="P84" s="18">
        <f t="shared" si="102"/>
        <v>0.86701795416768146</v>
      </c>
      <c r="Q84" s="18">
        <f t="shared" si="103"/>
        <v>0.89372242492196108</v>
      </c>
      <c r="S84" s="18">
        <f t="shared" si="104"/>
        <v>0.89372242492196108</v>
      </c>
      <c r="T84" s="18">
        <f t="shared" si="105"/>
        <v>2.049775600786341</v>
      </c>
      <c r="U84" s="18">
        <f t="shared" si="106"/>
        <v>2.7332621722946371</v>
      </c>
      <c r="W84" t="str">
        <f t="shared" si="107"/>
        <v>21 Science, research, engineering and technology professionals</v>
      </c>
      <c r="X84" s="18">
        <f t="shared" si="108"/>
        <v>2.334471332836241</v>
      </c>
      <c r="Y84" s="18">
        <f t="shared" si="108"/>
        <v>20.823775569979386</v>
      </c>
      <c r="Z84" s="18">
        <f t="shared" si="108"/>
        <v>3.4629260002830842</v>
      </c>
      <c r="AA84" s="18">
        <f t="shared" si="108"/>
        <v>1.6912471315228883</v>
      </c>
      <c r="AB84" s="18">
        <f t="shared" si="109"/>
        <v>2.2784099651552703</v>
      </c>
      <c r="AD84" s="18">
        <f t="shared" si="110"/>
        <v>2.2784099651552703</v>
      </c>
      <c r="AE84" s="18">
        <f t="shared" si="111"/>
        <v>3.3162048395760646</v>
      </c>
      <c r="AF84" s="18">
        <f t="shared" si="112"/>
        <v>4.8448033712148897</v>
      </c>
    </row>
    <row r="85" spans="1:32" x14ac:dyDescent="0.2">
      <c r="A85" t="str">
        <f t="shared" si="95"/>
        <v>22 Health professionals</v>
      </c>
      <c r="B85" s="18">
        <f t="shared" si="96"/>
        <v>5.7846986329633143</v>
      </c>
      <c r="C85" s="18">
        <f t="shared" si="96"/>
        <v>-0.80990932521878278</v>
      </c>
      <c r="D85" s="18">
        <f t="shared" si="96"/>
        <v>1.1504740258572399</v>
      </c>
      <c r="E85" s="18">
        <f t="shared" si="96"/>
        <v>0.50424070583428016</v>
      </c>
      <c r="F85" s="18">
        <f t="shared" si="97"/>
        <v>0.71919176330084156</v>
      </c>
      <c r="H85" s="18">
        <f t="shared" si="98"/>
        <v>0.71919176330084156</v>
      </c>
      <c r="I85" s="18">
        <f t="shared" si="99"/>
        <v>3.0505529324697633</v>
      </c>
      <c r="J85" s="18">
        <f t="shared" si="100"/>
        <v>3.5312786363925097</v>
      </c>
      <c r="L85" t="str">
        <f t="shared" si="101"/>
        <v>22 Health professionals</v>
      </c>
      <c r="M85" s="18">
        <f t="shared" si="102"/>
        <v>5.6234079544616566</v>
      </c>
      <c r="N85" s="18">
        <f t="shared" si="102"/>
        <v>6.9420562108280182</v>
      </c>
      <c r="O85" s="18">
        <f t="shared" si="102"/>
        <v>1.111031049109612</v>
      </c>
      <c r="P85" s="18">
        <f t="shared" si="102"/>
        <v>0.58132485524702293</v>
      </c>
      <c r="Q85" s="18">
        <f t="shared" si="103"/>
        <v>0.75758452697933798</v>
      </c>
      <c r="S85" s="18">
        <f t="shared" si="104"/>
        <v>0.75758452697933798</v>
      </c>
      <c r="T85" s="18">
        <f t="shared" si="105"/>
        <v>2.2625144799449659</v>
      </c>
      <c r="U85" s="18">
        <f t="shared" si="106"/>
        <v>2.8245844784013929</v>
      </c>
      <c r="W85" t="str">
        <f t="shared" si="107"/>
        <v>22 Health professionals</v>
      </c>
      <c r="X85" s="18">
        <f t="shared" si="108"/>
        <v>5.8308037056606921</v>
      </c>
      <c r="Y85" s="18">
        <f t="shared" si="108"/>
        <v>-3.0149718034276352</v>
      </c>
      <c r="Z85" s="18">
        <f t="shared" si="108"/>
        <v>1.16283286717489</v>
      </c>
      <c r="AA85" s="18">
        <f t="shared" si="108"/>
        <v>0.48001501398606816</v>
      </c>
      <c r="AB85" s="18">
        <f t="shared" si="109"/>
        <v>0.70710733283421146</v>
      </c>
      <c r="AD85" s="18">
        <f t="shared" si="110"/>
        <v>0.70710733283421146</v>
      </c>
      <c r="AE85" s="18">
        <f t="shared" si="111"/>
        <v>3.2812717951365755</v>
      </c>
      <c r="AF85" s="18">
        <f t="shared" si="112"/>
        <v>3.7396904141770992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2.5983792009174111</v>
      </c>
      <c r="C86" s="18">
        <f t="shared" si="96"/>
        <v>-0.42898270968363406</v>
      </c>
      <c r="D86" s="18">
        <f t="shared" si="96"/>
        <v>0.64695016010583029</v>
      </c>
      <c r="E86" s="18">
        <f t="shared" si="96"/>
        <v>0.81699896785940584</v>
      </c>
      <c r="F86" s="18">
        <f t="shared" si="97"/>
        <v>0.76028413286324259</v>
      </c>
      <c r="H86" s="18">
        <f t="shared" si="98"/>
        <v>0.76028413286324259</v>
      </c>
      <c r="I86" s="18">
        <f t="shared" si="99"/>
        <v>2.9360594408823104</v>
      </c>
      <c r="J86" s="18">
        <f t="shared" si="100"/>
        <v>3.4524455157642464</v>
      </c>
      <c r="L86" t="str">
        <f t="shared" si="101"/>
        <v>23 Teaching and other educational professionals</v>
      </c>
      <c r="M86" s="18">
        <f t="shared" si="102"/>
        <v>1.3058550940674429</v>
      </c>
      <c r="N86" s="18">
        <f t="shared" si="102"/>
        <v>5.1054283790183286</v>
      </c>
      <c r="O86" s="18">
        <f t="shared" si="102"/>
        <v>1.4972860488359441</v>
      </c>
      <c r="P86" s="18">
        <f t="shared" si="102"/>
        <v>0.80753646129689827</v>
      </c>
      <c r="Q86" s="18">
        <f t="shared" si="103"/>
        <v>1.0369305932007356</v>
      </c>
      <c r="S86" s="18">
        <f t="shared" si="104"/>
        <v>1.0369305932007356</v>
      </c>
      <c r="T86" s="18">
        <f t="shared" si="105"/>
        <v>2.6000012882530843</v>
      </c>
      <c r="U86" s="18">
        <f t="shared" si="106"/>
        <v>3.3403095519247916</v>
      </c>
      <c r="W86" t="str">
        <f t="shared" si="107"/>
        <v>23 Teaching and other educational professionals</v>
      </c>
      <c r="X86" s="18">
        <f t="shared" si="108"/>
        <v>3.1800658433374096</v>
      </c>
      <c r="Y86" s="18">
        <f t="shared" si="108"/>
        <v>-2.8079242396716775</v>
      </c>
      <c r="Z86" s="18">
        <f t="shared" si="108"/>
        <v>0.24169093198505021</v>
      </c>
      <c r="AA86" s="18">
        <f t="shared" si="108"/>
        <v>0.82167706199158808</v>
      </c>
      <c r="AB86" s="18">
        <f t="shared" si="109"/>
        <v>0.62797644883705317</v>
      </c>
      <c r="AD86" s="18">
        <f t="shared" si="110"/>
        <v>0.62797644883705317</v>
      </c>
      <c r="AE86" s="18">
        <f t="shared" si="111"/>
        <v>3.0871907096738926</v>
      </c>
      <c r="AF86" s="18">
        <f t="shared" si="112"/>
        <v>3.5039973085893239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3.7330673173978424</v>
      </c>
      <c r="C87" s="18">
        <f t="shared" si="96"/>
        <v>4.4280732798099409</v>
      </c>
      <c r="D87" s="18">
        <f t="shared" si="96"/>
        <v>2.4798297909252698</v>
      </c>
      <c r="E87" s="18">
        <f t="shared" si="96"/>
        <v>1.0857731546724203</v>
      </c>
      <c r="F87" s="18">
        <f t="shared" si="97"/>
        <v>1.548338784261083</v>
      </c>
      <c r="H87" s="18">
        <f t="shared" si="98"/>
        <v>1.548338784261083</v>
      </c>
      <c r="I87" s="18">
        <f t="shared" si="99"/>
        <v>2.9634364222429488</v>
      </c>
      <c r="J87" s="18">
        <f t="shared" si="100"/>
        <v>4.0305117869429141</v>
      </c>
      <c r="L87" t="str">
        <f t="shared" si="101"/>
        <v>24 Business, media and public service professionals</v>
      </c>
      <c r="M87" s="18">
        <f t="shared" si="102"/>
        <v>2.4646952163241975</v>
      </c>
      <c r="N87" s="18">
        <f t="shared" si="102"/>
        <v>3.0705899728573183</v>
      </c>
      <c r="O87" s="18">
        <f t="shared" si="102"/>
        <v>2.719246694246924</v>
      </c>
      <c r="P87" s="18">
        <f t="shared" si="102"/>
        <v>0.91531692266013653</v>
      </c>
      <c r="Q87" s="18">
        <f t="shared" si="103"/>
        <v>1.5130790689355411</v>
      </c>
      <c r="S87" s="18">
        <f t="shared" si="104"/>
        <v>1.5130790689355411</v>
      </c>
      <c r="T87" s="18">
        <f t="shared" si="105"/>
        <v>2.7036477210618415</v>
      </c>
      <c r="U87" s="18">
        <f t="shared" si="106"/>
        <v>3.7803176517825943</v>
      </c>
      <c r="W87" t="str">
        <f t="shared" si="107"/>
        <v>24 Business, media and public service professionals</v>
      </c>
      <c r="X87" s="18">
        <f t="shared" si="108"/>
        <v>5.5962556131237573</v>
      </c>
      <c r="Y87" s="18">
        <f t="shared" si="108"/>
        <v>6.2777840853158962</v>
      </c>
      <c r="Z87" s="18">
        <f t="shared" si="108"/>
        <v>2.1599722039918223</v>
      </c>
      <c r="AA87" s="18">
        <f t="shared" si="108"/>
        <v>1.313196820770246</v>
      </c>
      <c r="AB87" s="18">
        <f t="shared" si="109"/>
        <v>1.5946725412281593</v>
      </c>
      <c r="AD87" s="18">
        <f t="shared" si="110"/>
        <v>1.5946725412281593</v>
      </c>
      <c r="AE87" s="18">
        <f t="shared" si="111"/>
        <v>3.2932464598350197</v>
      </c>
      <c r="AF87" s="18">
        <f t="shared" si="112"/>
        <v>4.3487258293965825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3.7651673769679261</v>
      </c>
      <c r="C88" s="18">
        <f t="shared" si="96"/>
        <v>6.6778411010313121</v>
      </c>
      <c r="D88" s="18">
        <f t="shared" si="96"/>
        <v>-1.9244505961960257</v>
      </c>
      <c r="E88" s="18">
        <f t="shared" si="96"/>
        <v>0.84750416740491108</v>
      </c>
      <c r="F88" s="18">
        <f t="shared" si="97"/>
        <v>-8.507817993282929E-2</v>
      </c>
      <c r="H88" s="18">
        <f t="shared" si="98"/>
        <v>-8.507817993282929E-2</v>
      </c>
      <c r="I88" s="18">
        <f t="shared" si="99"/>
        <v>2.242967481972058</v>
      </c>
      <c r="J88" s="18">
        <f t="shared" si="100"/>
        <v>2.1807065435007988</v>
      </c>
      <c r="L88" t="str">
        <f t="shared" si="101"/>
        <v>31 Science, engineering and technology associate professionals</v>
      </c>
      <c r="M88" s="18">
        <f t="shared" si="102"/>
        <v>4.9066758782279285</v>
      </c>
      <c r="N88" s="18">
        <f t="shared" si="102"/>
        <v>1.5222154181514957</v>
      </c>
      <c r="O88" s="18">
        <f t="shared" si="102"/>
        <v>-3.2682819523900619</v>
      </c>
      <c r="P88" s="18">
        <f t="shared" si="102"/>
        <v>0.32224066994122058</v>
      </c>
      <c r="Q88" s="18">
        <f t="shared" si="103"/>
        <v>-0.88916933003096998</v>
      </c>
      <c r="S88" s="18">
        <f t="shared" si="104"/>
        <v>-0.88916933003096998</v>
      </c>
      <c r="T88" s="18">
        <f t="shared" si="105"/>
        <v>1.8791525691445932</v>
      </c>
      <c r="U88" s="18">
        <f t="shared" si="106"/>
        <v>1.2046620497589533</v>
      </c>
      <c r="W88" t="str">
        <f t="shared" si="107"/>
        <v>31 Science, engineering and technology associate professionals</v>
      </c>
      <c r="X88" s="18">
        <f t="shared" si="108"/>
        <v>1.0658917420785174</v>
      </c>
      <c r="Y88" s="18">
        <f t="shared" si="108"/>
        <v>20.065412810744476</v>
      </c>
      <c r="Z88" s="18">
        <f t="shared" si="108"/>
        <v>0.79170831528716512</v>
      </c>
      <c r="AA88" s="18">
        <f t="shared" si="108"/>
        <v>1.7292738121614581</v>
      </c>
      <c r="AB88" s="18">
        <f t="shared" si="109"/>
        <v>1.4157869373548904</v>
      </c>
      <c r="AD88" s="18">
        <f t="shared" si="110"/>
        <v>1.4157869373548904</v>
      </c>
      <c r="AE88" s="18">
        <f t="shared" si="111"/>
        <v>2.9834417960197479</v>
      </c>
      <c r="AF88" s="18">
        <f t="shared" si="112"/>
        <v>3.9537890117955943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4.6237177331925672</v>
      </c>
      <c r="C89" s="18">
        <f t="shared" si="96"/>
        <v>1.630643491587791</v>
      </c>
      <c r="D89" s="18">
        <f t="shared" si="96"/>
        <v>-6.013999460651176E-2</v>
      </c>
      <c r="E89" s="18">
        <f t="shared" si="96"/>
        <v>0.63050431722673217</v>
      </c>
      <c r="F89" s="18">
        <f t="shared" si="97"/>
        <v>0.39976086152093693</v>
      </c>
      <c r="H89" s="18">
        <f t="shared" si="98"/>
        <v>0.39976086152093693</v>
      </c>
      <c r="I89" s="18">
        <f t="shared" si="99"/>
        <v>3.0972808155827591</v>
      </c>
      <c r="J89" s="18">
        <f t="shared" si="100"/>
        <v>3.3607602903241718</v>
      </c>
      <c r="L89" t="str">
        <f t="shared" si="101"/>
        <v>32 Health and social care associate professionals</v>
      </c>
      <c r="M89" s="18">
        <f t="shared" si="102"/>
        <v>1.8107171090234297</v>
      </c>
      <c r="N89" s="18">
        <f t="shared" si="102"/>
        <v>13.053505425983403</v>
      </c>
      <c r="O89" s="18">
        <f t="shared" si="102"/>
        <v>-2.1394534757763761</v>
      </c>
      <c r="P89" s="18">
        <f t="shared" si="102"/>
        <v>0.49986157966295242</v>
      </c>
      <c r="Q89" s="18">
        <f>IF(AND(Q$6-O$6 &lt;&gt; 0,O15&lt;&gt;0,Q15&lt;&gt;0),(EXP(LN(Q15/O15)/(Q$6-O$6))-1)*100,0)</f>
        <v>-0.38772596098479717</v>
      </c>
      <c r="S89" s="18">
        <f t="shared" si="104"/>
        <v>-0.38772596098479717</v>
      </c>
      <c r="T89" s="18">
        <f t="shared" si="105"/>
        <v>2.3709420072820286</v>
      </c>
      <c r="U89" s="18">
        <f t="shared" si="106"/>
        <v>2.093922634345935</v>
      </c>
      <c r="W89" t="str">
        <f t="shared" si="107"/>
        <v>32 Health and social care associate professionals</v>
      </c>
      <c r="X89" s="18">
        <f t="shared" si="108"/>
        <v>5.3236016760934035</v>
      </c>
      <c r="Y89" s="18">
        <f t="shared" si="108"/>
        <v>-0.97917962094248301</v>
      </c>
      <c r="Z89" s="18">
        <f t="shared" si="108"/>
        <v>0.45481336046064857</v>
      </c>
      <c r="AA89" s="18">
        <f t="shared" si="108"/>
        <v>0.66019026721746421</v>
      </c>
      <c r="AB89" s="18">
        <f t="shared" si="109"/>
        <v>0.59168468652537332</v>
      </c>
      <c r="AD89" s="18">
        <f t="shared" si="110"/>
        <v>0.59168468652537332</v>
      </c>
      <c r="AE89" s="18">
        <f t="shared" si="111"/>
        <v>3.2755100206570242</v>
      </c>
      <c r="AF89" s="18">
        <f t="shared" si="112"/>
        <v>3.6582483872082072</v>
      </c>
    </row>
    <row r="90" spans="1:32" x14ac:dyDescent="0.2">
      <c r="A90" t="str">
        <f t="shared" si="95"/>
        <v>33 Protective service occupations</v>
      </c>
      <c r="B90" s="18">
        <f t="shared" si="96"/>
        <v>-1.4367973516964949</v>
      </c>
      <c r="C90" s="18">
        <f t="shared" si="96"/>
        <v>3.841511003261866</v>
      </c>
      <c r="D90" s="18">
        <f t="shared" si="96"/>
        <v>4.0073278338857099</v>
      </c>
      <c r="E90" s="18">
        <f t="shared" si="96"/>
        <v>1.3936876214932781</v>
      </c>
      <c r="F90" s="18">
        <f t="shared" si="97"/>
        <v>2.2575206196608466</v>
      </c>
      <c r="H90" s="18">
        <f t="shared" si="98"/>
        <v>2.2575206196608466</v>
      </c>
      <c r="I90" s="18">
        <f t="shared" si="99"/>
        <v>2.4225446724846167</v>
      </c>
      <c r="J90" s="18">
        <f t="shared" si="100"/>
        <v>4.1099532268797478</v>
      </c>
      <c r="L90" t="str">
        <f t="shared" si="101"/>
        <v>33 Protective service occupations</v>
      </c>
      <c r="M90" s="18">
        <f t="shared" si="102"/>
        <v>-2.2519619846450345</v>
      </c>
      <c r="N90" s="18">
        <f t="shared" si="102"/>
        <v>2.0643676559038093</v>
      </c>
      <c r="O90" s="18">
        <f t="shared" si="102"/>
        <v>3.2384453012912484</v>
      </c>
      <c r="P90" s="18">
        <f t="shared" si="102"/>
        <v>0.83870817942792719</v>
      </c>
      <c r="Q90" s="18">
        <f t="shared" si="103"/>
        <v>1.6323577585484639</v>
      </c>
      <c r="S90" s="18">
        <f t="shared" si="104"/>
        <v>1.6323577585484639</v>
      </c>
      <c r="T90" s="18">
        <f t="shared" si="105"/>
        <v>1.9626302613214852</v>
      </c>
      <c r="U90" s="18">
        <f t="shared" si="106"/>
        <v>3.240360769322348</v>
      </c>
      <c r="W90" t="str">
        <f t="shared" si="107"/>
        <v>33 Protective service occupations</v>
      </c>
      <c r="X90" s="18">
        <f t="shared" si="108"/>
        <v>1.5604791550415387</v>
      </c>
      <c r="Y90" s="18">
        <f t="shared" si="108"/>
        <v>9.7828870519056643</v>
      </c>
      <c r="Z90" s="18">
        <f t="shared" si="108"/>
        <v>6.2621581983846042</v>
      </c>
      <c r="AA90" s="18">
        <f t="shared" si="108"/>
        <v>2.7641335196531447</v>
      </c>
      <c r="AB90" s="18">
        <f t="shared" si="109"/>
        <v>3.9171563412830901</v>
      </c>
      <c r="AD90" s="18">
        <f t="shared" si="110"/>
        <v>3.9171563412830901</v>
      </c>
      <c r="AE90" s="18">
        <f t="shared" si="111"/>
        <v>3.6917351257415243</v>
      </c>
      <c r="AF90" s="18">
        <f t="shared" si="112"/>
        <v>6.3048631701384528</v>
      </c>
    </row>
    <row r="91" spans="1:32" x14ac:dyDescent="0.2">
      <c r="A91" t="str">
        <f t="shared" si="95"/>
        <v>34 Culture, media and sports occupations</v>
      </c>
      <c r="B91" s="18">
        <f t="shared" si="96"/>
        <v>-0.67208520148174244</v>
      </c>
      <c r="C91" s="18">
        <f t="shared" si="96"/>
        <v>5.3296812663259363</v>
      </c>
      <c r="D91" s="18">
        <f t="shared" si="96"/>
        <v>0.20503993241267615</v>
      </c>
      <c r="E91" s="18">
        <f t="shared" si="96"/>
        <v>1.019299850362354</v>
      </c>
      <c r="F91" s="18">
        <f t="shared" si="97"/>
        <v>0.74714733971812386</v>
      </c>
      <c r="H91" s="18">
        <f t="shared" si="98"/>
        <v>0.74714733971812386</v>
      </c>
      <c r="I91" s="18">
        <f t="shared" si="99"/>
        <v>2.6621439233555311</v>
      </c>
      <c r="J91" s="18">
        <f t="shared" si="100"/>
        <v>3.1880125746242216</v>
      </c>
      <c r="L91" t="str">
        <f t="shared" si="101"/>
        <v>34 Culture, media and sports occupations</v>
      </c>
      <c r="M91" s="18">
        <f t="shared" si="102"/>
        <v>-1.7295634120080949</v>
      </c>
      <c r="N91" s="18">
        <f t="shared" si="102"/>
        <v>0.6247919886638309</v>
      </c>
      <c r="O91" s="18">
        <f t="shared" si="102"/>
        <v>0.69436306162751205</v>
      </c>
      <c r="P91" s="18">
        <f t="shared" si="102"/>
        <v>1.2687079802859103</v>
      </c>
      <c r="Q91" s="18">
        <f t="shared" si="103"/>
        <v>1.0768965966773569</v>
      </c>
      <c r="S91" s="18">
        <f t="shared" si="104"/>
        <v>1.0768965966773569</v>
      </c>
      <c r="T91" s="18">
        <f t="shared" si="105"/>
        <v>2.4194574836491345</v>
      </c>
      <c r="U91" s="18">
        <f t="shared" si="106"/>
        <v>3.2070843838605256</v>
      </c>
      <c r="W91" t="str">
        <f t="shared" si="107"/>
        <v>34 Culture, media and sports occupations</v>
      </c>
      <c r="X91" s="18">
        <f t="shared" si="108"/>
        <v>0.6033033039565705</v>
      </c>
      <c r="Y91" s="18">
        <f t="shared" si="108"/>
        <v>10.680992082084995</v>
      </c>
      <c r="Z91" s="18">
        <f>IF(AND(AA$6-Z$6 &lt;&gt; 0,Z17&lt;&gt;0,AA17&lt;&gt;0),(EXP(LN(AA17/Z17)/(AA$6-Z$6))-1)*100,0)</f>
        <v>-0.31120380938403081</v>
      </c>
      <c r="AA91" s="18">
        <f t="shared" si="108"/>
        <v>0.74168547846469313</v>
      </c>
      <c r="AB91" s="18">
        <f t="shared" si="109"/>
        <v>0.38949255089315571</v>
      </c>
      <c r="AD91" s="18">
        <f t="shared" si="110"/>
        <v>0.38949255089315571</v>
      </c>
      <c r="AE91" s="18">
        <f t="shared" si="111"/>
        <v>2.904923714563723</v>
      </c>
      <c r="AF91" s="18">
        <f t="shared" si="112"/>
        <v>3.1682392799117665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2.0128408501053574</v>
      </c>
      <c r="C92" s="18">
        <f t="shared" si="96"/>
        <v>0.9401653473314342</v>
      </c>
      <c r="D92" s="18">
        <f t="shared" si="96"/>
        <v>-0.48713727868049395</v>
      </c>
      <c r="E92" s="18">
        <f t="shared" si="96"/>
        <v>0.43957341457550037</v>
      </c>
      <c r="F92" s="18">
        <f t="shared" si="97"/>
        <v>0.12971491222943943</v>
      </c>
      <c r="H92" s="18">
        <f t="shared" si="98"/>
        <v>0.12971491222943943</v>
      </c>
      <c r="I92" s="18">
        <f t="shared" si="99"/>
        <v>2.5369397702906582</v>
      </c>
      <c r="J92" s="18">
        <f t="shared" si="100"/>
        <v>2.6285396360874236</v>
      </c>
      <c r="L92" t="str">
        <f t="shared" si="101"/>
        <v>35 Business and public service associate professionals</v>
      </c>
      <c r="M92" s="18">
        <f t="shared" si="102"/>
        <v>1.4911125540410186</v>
      </c>
      <c r="N92" s="18">
        <f t="shared" si="102"/>
        <v>1.3162091244465435</v>
      </c>
      <c r="O92" s="18">
        <f t="shared" si="102"/>
        <v>-1.0879562034973755</v>
      </c>
      <c r="P92" s="18">
        <f t="shared" si="102"/>
        <v>9.2326710660128875E-2</v>
      </c>
      <c r="Q92" s="18">
        <f t="shared" si="103"/>
        <v>-0.30265756378266007</v>
      </c>
      <c r="S92" s="18">
        <f t="shared" si="104"/>
        <v>-0.30265756378266007</v>
      </c>
      <c r="T92" s="18">
        <f t="shared" si="105"/>
        <v>2.1174196511206667</v>
      </c>
      <c r="U92" s="18">
        <f t="shared" si="106"/>
        <v>1.8930083581904844</v>
      </c>
      <c r="W92" t="str">
        <f t="shared" si="107"/>
        <v>35 Business and public service associate professionals</v>
      </c>
      <c r="X92" s="18">
        <f t="shared" si="108"/>
        <v>2.602889420610488</v>
      </c>
      <c r="Y92" s="18">
        <f t="shared" si="108"/>
        <v>0.5263041355369813</v>
      </c>
      <c r="Z92" s="18">
        <f t="shared" si="108"/>
        <v>0.16275664619254115</v>
      </c>
      <c r="AA92" s="18">
        <f t="shared" si="108"/>
        <v>0.7901556846308333</v>
      </c>
      <c r="AB92" s="18">
        <f t="shared" si="109"/>
        <v>0.58058722751939129</v>
      </c>
      <c r="AD92" s="18">
        <f t="shared" si="110"/>
        <v>0.58058722751939129</v>
      </c>
      <c r="AE92" s="18">
        <f t="shared" si="111"/>
        <v>2.9757891132194958</v>
      </c>
      <c r="AF92" s="18">
        <f t="shared" si="112"/>
        <v>3.3663985967160359</v>
      </c>
    </row>
    <row r="93" spans="1:32" x14ac:dyDescent="0.2">
      <c r="A93" t="str">
        <f t="shared" si="95"/>
        <v>41 Administrative occupations</v>
      </c>
      <c r="B93" s="18">
        <f t="shared" si="96"/>
        <v>-0.2727092189710012</v>
      </c>
      <c r="C93" s="18">
        <f t="shared" si="96"/>
        <v>1.550429676311782</v>
      </c>
      <c r="D93" s="18">
        <f t="shared" si="96"/>
        <v>-1.7388930717678108</v>
      </c>
      <c r="E93" s="18">
        <f t="shared" si="96"/>
        <v>-0.76099297845364511</v>
      </c>
      <c r="F93" s="18">
        <f t="shared" si="97"/>
        <v>-1.0880362672037736</v>
      </c>
      <c r="H93" s="18">
        <f t="shared" si="98"/>
        <v>-1.0880362672037736</v>
      </c>
      <c r="I93" s="18">
        <f t="shared" si="99"/>
        <v>2.5024291195208548</v>
      </c>
      <c r="J93" s="18">
        <f t="shared" si="100"/>
        <v>1.7512682172916794</v>
      </c>
      <c r="L93" t="str">
        <f t="shared" si="101"/>
        <v>41 Administrative occupations</v>
      </c>
      <c r="M93" s="18">
        <f t="shared" si="102"/>
        <v>-1.3299582720558534</v>
      </c>
      <c r="N93" s="18">
        <f t="shared" si="102"/>
        <v>15.168561306529348</v>
      </c>
      <c r="O93" s="18">
        <f t="shared" si="102"/>
        <v>-1.1517680492257765</v>
      </c>
      <c r="P93" s="18">
        <f t="shared" si="102"/>
        <v>0.59425514813453706</v>
      </c>
      <c r="Q93" s="18">
        <f t="shared" si="103"/>
        <v>8.847245091936351E-3</v>
      </c>
      <c r="S93" s="18">
        <f t="shared" si="104"/>
        <v>8.847245091936351E-3</v>
      </c>
      <c r="T93" s="18">
        <f t="shared" si="105"/>
        <v>2.0551649535065497</v>
      </c>
      <c r="U93" s="18">
        <f t="shared" si="106"/>
        <v>2.0618205797065192</v>
      </c>
      <c r="W93" t="str">
        <f t="shared" si="107"/>
        <v>41 Administrative occupations</v>
      </c>
      <c r="X93" s="18">
        <f t="shared" si="108"/>
        <v>9.7937498916089716E-2</v>
      </c>
      <c r="Y93" s="18">
        <f t="shared" si="108"/>
        <v>-3.0550380336032967</v>
      </c>
      <c r="Z93" s="18">
        <f t="shared" si="108"/>
        <v>-1.9787796338132102</v>
      </c>
      <c r="AA93" s="18">
        <f t="shared" si="108"/>
        <v>-1.3822451735586938</v>
      </c>
      <c r="AB93" s="18">
        <f t="shared" si="109"/>
        <v>-1.581492280976915</v>
      </c>
      <c r="AD93" s="18">
        <f t="shared" si="110"/>
        <v>-1.581492280976915</v>
      </c>
      <c r="AE93" s="18">
        <f t="shared" si="111"/>
        <v>2.6746937463984599</v>
      </c>
      <c r="AF93" s="18">
        <f t="shared" si="112"/>
        <v>1.6226685276019115</v>
      </c>
    </row>
    <row r="94" spans="1:32" x14ac:dyDescent="0.2">
      <c r="A94" t="str">
        <f t="shared" si="95"/>
        <v>42 Secretarial and related occupations</v>
      </c>
      <c r="B94" s="18">
        <f t="shared" si="96"/>
        <v>-2.1031068211284198</v>
      </c>
      <c r="C94" s="18">
        <f t="shared" si="96"/>
        <v>-4.1947580055734175</v>
      </c>
      <c r="D94" s="18">
        <f t="shared" si="96"/>
        <v>0.18349611251409215</v>
      </c>
      <c r="E94" s="18">
        <f t="shared" si="96"/>
        <v>-2.3032356405340071</v>
      </c>
      <c r="F94" s="18">
        <f t="shared" si="97"/>
        <v>-1.4812601734751518</v>
      </c>
      <c r="H94" s="18">
        <f t="shared" si="98"/>
        <v>-1.4812601734751518</v>
      </c>
      <c r="I94" s="18">
        <f t="shared" si="99"/>
        <v>2.7263191711376367</v>
      </c>
      <c r="J94" s="18">
        <f t="shared" si="100"/>
        <v>1.7459226715753395</v>
      </c>
      <c r="L94" t="str">
        <f t="shared" si="101"/>
        <v>42 Secretarial and related occupations</v>
      </c>
      <c r="M94" s="18">
        <f t="shared" si="102"/>
        <v>-4.4911023629020885</v>
      </c>
      <c r="N94" s="18">
        <f t="shared" si="102"/>
        <v>-10.182711857833437</v>
      </c>
      <c r="O94" s="18">
        <f t="shared" si="102"/>
        <v>6.2585351953191815</v>
      </c>
      <c r="P94" s="18">
        <f t="shared" si="102"/>
        <v>1.3926152218408649</v>
      </c>
      <c r="Q94" s="18">
        <f t="shared" si="103"/>
        <v>2.9893123054899551</v>
      </c>
      <c r="S94" s="18">
        <f t="shared" si="104"/>
        <v>2.9893123054899551</v>
      </c>
      <c r="T94" s="18">
        <f t="shared" si="105"/>
        <v>2.4908609131383042</v>
      </c>
      <c r="U94" s="18">
        <f t="shared" si="106"/>
        <v>4.7360653795839314</v>
      </c>
      <c r="W94" t="str">
        <f t="shared" si="107"/>
        <v>42 Secretarial and related occupations</v>
      </c>
      <c r="X94" s="18">
        <f t="shared" si="108"/>
        <v>-1.9888168144155394</v>
      </c>
      <c r="Y94" s="18">
        <f t="shared" si="108"/>
        <v>-3.9262182812971558</v>
      </c>
      <c r="Z94" s="18">
        <f t="shared" si="108"/>
        <v>-0.10569226896768313</v>
      </c>
      <c r="AA94" s="18">
        <f t="shared" si="108"/>
        <v>-2.5569940709012418</v>
      </c>
      <c r="AB94" s="18">
        <f t="shared" si="109"/>
        <v>-1.7466510216780251</v>
      </c>
      <c r="AD94" s="18">
        <f t="shared" si="110"/>
        <v>-1.7466510216780251</v>
      </c>
      <c r="AE94" s="18">
        <f t="shared" si="111"/>
        <v>2.7360277794242771</v>
      </c>
      <c r="AF94" s="18">
        <f t="shared" si="112"/>
        <v>1.5895017915968035</v>
      </c>
    </row>
    <row r="95" spans="1:32" x14ac:dyDescent="0.2">
      <c r="A95" t="str">
        <f t="shared" si="95"/>
        <v>51 Skilled agricultural and related trades</v>
      </c>
      <c r="B95" s="18">
        <f t="shared" si="96"/>
        <v>2.2838458408393159</v>
      </c>
      <c r="C95" s="18">
        <f t="shared" si="96"/>
        <v>-17.174617071994135</v>
      </c>
      <c r="D95" s="18">
        <f t="shared" si="96"/>
        <v>1.7503924567089602</v>
      </c>
      <c r="E95" s="18">
        <f t="shared" si="96"/>
        <v>1.7086946343070286</v>
      </c>
      <c r="F95" s="18">
        <f t="shared" si="97"/>
        <v>1.7225920094309677</v>
      </c>
      <c r="H95" s="18">
        <f t="shared" si="98"/>
        <v>1.7225920094309677</v>
      </c>
      <c r="I95" s="18">
        <f t="shared" si="99"/>
        <v>3.3571161533933136</v>
      </c>
      <c r="J95" s="18">
        <f t="shared" si="100"/>
        <v>4.4917271834604255</v>
      </c>
      <c r="L95" t="str">
        <f t="shared" si="101"/>
        <v>51 Skilled agricultural and related trades</v>
      </c>
      <c r="M95" s="18">
        <f t="shared" si="102"/>
        <v>3.9195849287526174</v>
      </c>
      <c r="N95" s="18">
        <f t="shared" si="102"/>
        <v>-26.266477714715563</v>
      </c>
      <c r="O95" s="18">
        <f t="shared" si="102"/>
        <v>1.1027539640372286</v>
      </c>
      <c r="P95" s="18">
        <f t="shared" si="102"/>
        <v>1.3825192983186518</v>
      </c>
      <c r="Q95" s="18">
        <f t="shared" si="103"/>
        <v>1.2891782759011372</v>
      </c>
      <c r="S95" s="18">
        <f t="shared" si="104"/>
        <v>1.2891782759011372</v>
      </c>
      <c r="T95" s="18">
        <f t="shared" si="105"/>
        <v>3.0331528719408363</v>
      </c>
      <c r="U95" s="18">
        <f t="shared" si="106"/>
        <v>3.9085995460812928</v>
      </c>
      <c r="W95" t="str">
        <f t="shared" si="107"/>
        <v>51 Skilled agricultural and related trades</v>
      </c>
      <c r="X95" s="18">
        <f t="shared" si="108"/>
        <v>-5.3258894408673481</v>
      </c>
      <c r="Y95" s="18">
        <f t="shared" si="108"/>
        <v>36.408303832952683</v>
      </c>
      <c r="Z95" s="18">
        <f t="shared" si="108"/>
        <v>3.7104594058706031</v>
      </c>
      <c r="AA95" s="18">
        <f t="shared" si="108"/>
        <v>2.5763774614652402</v>
      </c>
      <c r="AB95" s="18">
        <f t="shared" si="109"/>
        <v>2.9530201171316994</v>
      </c>
      <c r="AD95" s="18">
        <f t="shared" si="110"/>
        <v>2.9530201171316994</v>
      </c>
      <c r="AE95" s="18">
        <f t="shared" si="111"/>
        <v>4.303656034910408</v>
      </c>
      <c r="AF95" s="18">
        <f t="shared" si="112"/>
        <v>6.0944597260949918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0.89465818505169992</v>
      </c>
      <c r="C96" s="18">
        <f t="shared" si="96"/>
        <v>-14.366685974951876</v>
      </c>
      <c r="D96" s="18">
        <f t="shared" si="96"/>
        <v>0.80701444947868239</v>
      </c>
      <c r="E96" s="18">
        <f t="shared" si="96"/>
        <v>-0.44519773843018084</v>
      </c>
      <c r="F96" s="18">
        <f t="shared" si="97"/>
        <v>-2.9531601017829257E-2</v>
      </c>
      <c r="H96" s="18">
        <f t="shared" si="98"/>
        <v>-2.9531601017829257E-2</v>
      </c>
      <c r="I96" s="18">
        <f t="shared" si="99"/>
        <v>2.2497198437988697</v>
      </c>
      <c r="J96" s="18">
        <f t="shared" si="100"/>
        <v>2.2281044969623798</v>
      </c>
      <c r="L96" t="str">
        <f t="shared" si="101"/>
        <v>52 Skilled metal, electrical and electronic trades</v>
      </c>
      <c r="M96" s="18">
        <f t="shared" si="102"/>
        <v>0.46058823571752949</v>
      </c>
      <c r="N96" s="18">
        <f t="shared" si="102"/>
        <v>-13.930032945923919</v>
      </c>
      <c r="O96" s="18">
        <f t="shared" si="102"/>
        <v>-0.16834225843325168</v>
      </c>
      <c r="P96" s="18">
        <f t="shared" si="102"/>
        <v>-0.69255209456335898</v>
      </c>
      <c r="Q96" s="18">
        <f t="shared" si="103"/>
        <v>-0.51812204217682734</v>
      </c>
      <c r="S96" s="18">
        <f t="shared" si="104"/>
        <v>-0.51812204217682734</v>
      </c>
      <c r="T96" s="18">
        <f t="shared" si="105"/>
        <v>2.0784628853815823</v>
      </c>
      <c r="U96" s="18">
        <f t="shared" si="106"/>
        <v>1.6937899721244598</v>
      </c>
      <c r="W96" t="str">
        <f t="shared" si="107"/>
        <v>52 Skilled metal, electrical and electronic trades</v>
      </c>
      <c r="X96" s="18">
        <f t="shared" si="108"/>
        <v>13.924313681160116</v>
      </c>
      <c r="Y96" s="18">
        <f t="shared" si="108"/>
        <v>-24.026053933178314</v>
      </c>
      <c r="Z96" s="18">
        <f t="shared" si="108"/>
        <v>17.908742379206988</v>
      </c>
      <c r="AA96" s="18">
        <f t="shared" si="108"/>
        <v>1.946343815857654</v>
      </c>
      <c r="AB96" s="18">
        <f t="shared" si="109"/>
        <v>7.0113326104942475</v>
      </c>
      <c r="AD96" s="18">
        <f t="shared" si="110"/>
        <v>7.0113326104942475</v>
      </c>
      <c r="AE96" s="18">
        <f t="shared" si="111"/>
        <v>5.6016415455246493</v>
      </c>
      <c r="AF96" s="18">
        <f t="shared" si="112"/>
        <v>9.7341984844677931</v>
      </c>
    </row>
    <row r="97" spans="1:32" x14ac:dyDescent="0.2">
      <c r="A97" t="str">
        <f t="shared" si="95"/>
        <v>53 Skilled construction and building trades</v>
      </c>
      <c r="B97" s="18">
        <f t="shared" si="96"/>
        <v>0.31531448212436253</v>
      </c>
      <c r="C97" s="18">
        <f t="shared" si="96"/>
        <v>-12.014051633080625</v>
      </c>
      <c r="D97" s="18">
        <f t="shared" si="96"/>
        <v>1.3115074508828872</v>
      </c>
      <c r="E97" s="18">
        <f t="shared" si="96"/>
        <v>-0.81855691610970283</v>
      </c>
      <c r="F97" s="18">
        <f t="shared" si="97"/>
        <v>-0.11355858047571443</v>
      </c>
      <c r="H97" s="18">
        <f t="shared" si="98"/>
        <v>-0.11355858047571443</v>
      </c>
      <c r="I97" s="18">
        <f t="shared" si="99"/>
        <v>2.430020324180826</v>
      </c>
      <c r="J97" s="18">
        <f t="shared" si="100"/>
        <v>2.3490752980632745</v>
      </c>
      <c r="L97" t="str">
        <f t="shared" si="101"/>
        <v>53 Skilled construction and building trades</v>
      </c>
      <c r="M97" s="18">
        <f t="shared" si="102"/>
        <v>0.19937508195331244</v>
      </c>
      <c r="N97" s="18">
        <f t="shared" si="102"/>
        <v>-12.055574088236609</v>
      </c>
      <c r="O97" s="18">
        <f t="shared" si="102"/>
        <v>1.3635384001988049</v>
      </c>
      <c r="P97" s="18">
        <f t="shared" si="102"/>
        <v>-0.88535848371703585</v>
      </c>
      <c r="Q97" s="18">
        <f t="shared" si="103"/>
        <v>-0.14132546622664943</v>
      </c>
      <c r="S97" s="18">
        <f t="shared" si="104"/>
        <v>-0.14132546622664943</v>
      </c>
      <c r="T97" s="18">
        <f t="shared" si="105"/>
        <v>2.4185274368198062</v>
      </c>
      <c r="U97" s="18">
        <f t="shared" si="106"/>
        <v>2.3176903259176207</v>
      </c>
      <c r="W97" t="str">
        <f t="shared" si="107"/>
        <v>53 Skilled construction and building trades</v>
      </c>
      <c r="X97" s="18">
        <f t="shared" si="108"/>
        <v>6.5158073552095797</v>
      </c>
      <c r="Y97" s="18">
        <f t="shared" si="108"/>
        <v>-10.103841910669086</v>
      </c>
      <c r="Z97" s="18">
        <f t="shared" si="108"/>
        <v>-1.1492458948570428</v>
      </c>
      <c r="AA97" s="18">
        <f t="shared" si="108"/>
        <v>2.1470378843382987</v>
      </c>
      <c r="AB97" s="18">
        <f t="shared" si="109"/>
        <v>1.0362410625603502</v>
      </c>
      <c r="AD97" s="18">
        <f t="shared" si="110"/>
        <v>1.0362410625603502</v>
      </c>
      <c r="AE97" s="18">
        <f t="shared" si="111"/>
        <v>2.9294458912309862</v>
      </c>
      <c r="AF97" s="18">
        <f t="shared" si="112"/>
        <v>3.6384005131452124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-1.7117525925877675</v>
      </c>
      <c r="C98" s="18">
        <f t="shared" si="96"/>
        <v>-7.3590842464043575</v>
      </c>
      <c r="D98" s="18">
        <f t="shared" si="96"/>
        <v>0.75371683642704301</v>
      </c>
      <c r="E98" s="18">
        <f t="shared" si="96"/>
        <v>0.32720323342534385</v>
      </c>
      <c r="F98" s="18">
        <f t="shared" si="97"/>
        <v>0.46917344160899432</v>
      </c>
      <c r="H98" s="18">
        <f t="shared" si="98"/>
        <v>0.46917344160899432</v>
      </c>
      <c r="I98" s="18">
        <f t="shared" si="99"/>
        <v>2.5404079061895679</v>
      </c>
      <c r="J98" s="18">
        <f t="shared" si="100"/>
        <v>2.873991626504413</v>
      </c>
      <c r="L98" t="str">
        <f t="shared" si="101"/>
        <v>54 Textiles, printing and other skilled trades</v>
      </c>
      <c r="M98" s="18">
        <f t="shared" si="102"/>
        <v>-1.5148370964230495</v>
      </c>
      <c r="N98" s="18">
        <f t="shared" si="102"/>
        <v>-15.726083913065869</v>
      </c>
      <c r="O98" s="18">
        <f t="shared" si="102"/>
        <v>0.60167123962904245</v>
      </c>
      <c r="P98" s="18">
        <f t="shared" si="102"/>
        <v>8.4696715836907188E-2</v>
      </c>
      <c r="Q98" s="18">
        <f t="shared" si="103"/>
        <v>0.2567256984179922</v>
      </c>
      <c r="S98" s="18">
        <f t="shared" si="104"/>
        <v>0.2567256984179922</v>
      </c>
      <c r="T98" s="18">
        <f t="shared" si="105"/>
        <v>1.9407598772946066</v>
      </c>
      <c r="U98" s="18">
        <f t="shared" si="106"/>
        <v>2.1377911662223248</v>
      </c>
      <c r="W98" t="str">
        <f t="shared" si="107"/>
        <v>54 Textiles, printing and other skilled trades</v>
      </c>
      <c r="X98" s="18">
        <f t="shared" si="108"/>
        <v>-2.0308808370874676</v>
      </c>
      <c r="Y98" s="18">
        <f t="shared" si="108"/>
        <v>6.3800983361441466</v>
      </c>
      <c r="Z98" s="18">
        <f t="shared" si="108"/>
        <v>0.95014043266212767</v>
      </c>
      <c r="AA98" s="18">
        <f t="shared" si="108"/>
        <v>0.62976800588632198</v>
      </c>
      <c r="AB98" s="18">
        <f t="shared" si="109"/>
        <v>0.73644568577460046</v>
      </c>
      <c r="AD98" s="18">
        <f t="shared" si="110"/>
        <v>0.73644568577460046</v>
      </c>
      <c r="AE98" s="18">
        <f t="shared" si="111"/>
        <v>3.2535329894454845</v>
      </c>
      <c r="AF98" s="18">
        <f t="shared" si="112"/>
        <v>3.7330711534404148</v>
      </c>
    </row>
    <row r="99" spans="1:32" x14ac:dyDescent="0.2">
      <c r="A99" t="str">
        <f t="shared" si="95"/>
        <v>61 Caring personal service occupations</v>
      </c>
      <c r="B99" s="18">
        <f t="shared" si="96"/>
        <v>2.3337528938702556</v>
      </c>
      <c r="C99" s="18">
        <f t="shared" si="96"/>
        <v>-5.1689240824582487</v>
      </c>
      <c r="D99" s="18">
        <f t="shared" si="96"/>
        <v>1.5349413665958211</v>
      </c>
      <c r="E99" s="18">
        <f t="shared" si="96"/>
        <v>0.7697947645076697</v>
      </c>
      <c r="F99" s="18">
        <f t="shared" si="97"/>
        <v>1.0242008112373524</v>
      </c>
      <c r="H99" s="18">
        <f t="shared" si="98"/>
        <v>1.0242008112373524</v>
      </c>
      <c r="I99" s="18">
        <f t="shared" si="99"/>
        <v>3.2043781821318618</v>
      </c>
      <c r="J99" s="18">
        <f t="shared" si="100"/>
        <v>3.8804420318715671</v>
      </c>
      <c r="L99" t="str">
        <f t="shared" si="101"/>
        <v>61 Caring personal service occupations</v>
      </c>
      <c r="M99" s="18">
        <f t="shared" si="102"/>
        <v>1.2658007212263289</v>
      </c>
      <c r="N99" s="18">
        <f t="shared" si="102"/>
        <v>-1.9617423975598514</v>
      </c>
      <c r="O99" s="18">
        <f t="shared" si="102"/>
        <v>4.3650732162090478</v>
      </c>
      <c r="P99" s="18">
        <f t="shared" si="102"/>
        <v>1.6282227344145861</v>
      </c>
      <c r="Q99" s="18">
        <f t="shared" si="103"/>
        <v>2.532437319816272</v>
      </c>
      <c r="S99" s="18">
        <f t="shared" si="104"/>
        <v>2.532437319816272</v>
      </c>
      <c r="T99" s="18">
        <f t="shared" si="105"/>
        <v>3.0495127881127182</v>
      </c>
      <c r="U99" s="18">
        <f t="shared" si="106"/>
        <v>4.814206141891253</v>
      </c>
      <c r="W99" t="str">
        <f t="shared" si="107"/>
        <v>61 Caring personal service occupations</v>
      </c>
      <c r="X99" s="18">
        <f t="shared" si="108"/>
        <v>2.5903991497995937</v>
      </c>
      <c r="Y99" s="18">
        <f t="shared" si="108"/>
        <v>-5.9149754427418877</v>
      </c>
      <c r="Z99" s="18">
        <f t="shared" si="108"/>
        <v>0.7990226522746724</v>
      </c>
      <c r="AA99" s="18">
        <f t="shared" si="108"/>
        <v>0.50949856218285294</v>
      </c>
      <c r="AB99" s="18">
        <f t="shared" si="109"/>
        <v>0.6059140743563951</v>
      </c>
      <c r="AD99" s="18">
        <f t="shared" si="110"/>
        <v>0.6059140743563951</v>
      </c>
      <c r="AE99" s="18">
        <f t="shared" si="111"/>
        <v>3.241431467590461</v>
      </c>
      <c r="AF99" s="18">
        <f t="shared" si="112"/>
        <v>3.6352835620126145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0.98940779361516018</v>
      </c>
      <c r="C100" s="18">
        <f t="shared" si="96"/>
        <v>-8.3204885006190494</v>
      </c>
      <c r="D100" s="18">
        <f t="shared" si="96"/>
        <v>0.48720856171771132</v>
      </c>
      <c r="E100" s="18">
        <f t="shared" si="96"/>
        <v>0.36750948602572997</v>
      </c>
      <c r="F100" s="18">
        <f t="shared" si="97"/>
        <v>0.40739332686254848</v>
      </c>
      <c r="H100" s="18">
        <f t="shared" si="98"/>
        <v>0.40739332686254848</v>
      </c>
      <c r="I100" s="18">
        <f t="shared" si="99"/>
        <v>2.8477539818199782</v>
      </c>
      <c r="J100" s="18">
        <f t="shared" si="100"/>
        <v>3.1253978932409554</v>
      </c>
      <c r="L100" t="str">
        <f t="shared" si="101"/>
        <v>62 Leisure, travel and related personal service occupations</v>
      </c>
      <c r="M100" s="18">
        <f t="shared" si="102"/>
        <v>2.7923803637533107</v>
      </c>
      <c r="N100" s="18">
        <f t="shared" si="102"/>
        <v>-11.586740422635621</v>
      </c>
      <c r="O100" s="18">
        <f t="shared" si="102"/>
        <v>1.2477114875043771</v>
      </c>
      <c r="P100" s="18">
        <f t="shared" si="102"/>
        <v>1.2356182688547657</v>
      </c>
      <c r="Q100" s="18">
        <f t="shared" si="103"/>
        <v>1.2396491812364463</v>
      </c>
      <c r="S100" s="18">
        <f t="shared" si="104"/>
        <v>1.2396491812364463</v>
      </c>
      <c r="T100" s="18">
        <f t="shared" si="105"/>
        <v>2.6602737737104309</v>
      </c>
      <c r="U100" s="18">
        <f t="shared" si="106"/>
        <v>3.5422016306589477</v>
      </c>
      <c r="W100" t="str">
        <f t="shared" si="107"/>
        <v>62 Leisure, travel and related personal service occupations</v>
      </c>
      <c r="X100" s="18">
        <f t="shared" si="108"/>
        <v>0.19040810563606403</v>
      </c>
      <c r="Y100" s="18">
        <f t="shared" si="108"/>
        <v>-6.7774518326737869</v>
      </c>
      <c r="Z100" s="18">
        <f t="shared" si="108"/>
        <v>0.13886447149362713</v>
      </c>
      <c r="AA100" s="18">
        <f t="shared" si="108"/>
        <v>-6.8246237679081556E-2</v>
      </c>
      <c r="AB100" s="18">
        <f t="shared" si="109"/>
        <v>7.4302672818937765E-4</v>
      </c>
      <c r="AD100" s="18">
        <f t="shared" si="110"/>
        <v>7.4302672818937765E-4</v>
      </c>
      <c r="AE100" s="18">
        <f t="shared" si="111"/>
        <v>2.9302258370125678</v>
      </c>
      <c r="AF100" s="18">
        <f t="shared" si="112"/>
        <v>2.9307217567790422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-4.0903011075269831</v>
      </c>
      <c r="C101" s="18">
        <f t="shared" si="96"/>
        <v>24.547190023591824</v>
      </c>
      <c r="D101" s="18">
        <f t="shared" si="96"/>
        <v>-4.08681976696319</v>
      </c>
      <c r="E101" s="18">
        <f t="shared" si="96"/>
        <v>0.58936545073899893</v>
      </c>
      <c r="F101" s="18">
        <f t="shared" si="97"/>
        <v>-0.99416077463557739</v>
      </c>
      <c r="H101" s="18">
        <f t="shared" si="98"/>
        <v>-0.99416077463557739</v>
      </c>
      <c r="I101" s="18">
        <f t="shared" si="99"/>
        <v>2.2909573683314921</v>
      </c>
      <c r="J101" s="18">
        <f t="shared" si="100"/>
        <v>1.5818410899011814</v>
      </c>
      <c r="L101" t="str">
        <f t="shared" si="101"/>
        <v>63 Community and civil enforcement occupations</v>
      </c>
      <c r="M101" s="18">
        <f t="shared" si="102"/>
        <v>-7.0182509991595481</v>
      </c>
      <c r="N101" s="18">
        <f t="shared" si="102"/>
        <v>42.352225677394273</v>
      </c>
      <c r="O101" s="18">
        <f t="shared" si="102"/>
        <v>-7.8871778057327475</v>
      </c>
      <c r="P101" s="18">
        <f t="shared" si="102"/>
        <v>0.99383744104752925</v>
      </c>
      <c r="Q101" s="18">
        <f t="shared" si="103"/>
        <v>-2.0577795383059483</v>
      </c>
      <c r="S101" s="18">
        <f t="shared" si="104"/>
        <v>-2.0577795383059594</v>
      </c>
      <c r="T101" s="18">
        <f t="shared" si="105"/>
        <v>1.7237451781128232</v>
      </c>
      <c r="U101" s="18">
        <f t="shared" si="106"/>
        <v>0.16006239603170158</v>
      </c>
      <c r="W101" t="str">
        <f t="shared" si="107"/>
        <v>63 Community and civil enforcement occupations</v>
      </c>
      <c r="X101" s="18">
        <f t="shared" si="108"/>
        <v>3.9820878179744668</v>
      </c>
      <c r="Y101" s="18">
        <f t="shared" si="108"/>
        <v>-12.699639944564501</v>
      </c>
      <c r="Z101" s="18">
        <f t="shared" si="108"/>
        <v>5.6847611184009272</v>
      </c>
      <c r="AA101" s="18">
        <f t="shared" si="108"/>
        <v>-0.1406519528761252</v>
      </c>
      <c r="AB101" s="18">
        <f t="shared" si="109"/>
        <v>1.7645713452590028</v>
      </c>
      <c r="AD101" s="18">
        <f t="shared" si="110"/>
        <v>1.7645713452590028</v>
      </c>
      <c r="AE101" s="18">
        <f t="shared" si="111"/>
        <v>3.9501514228482248</v>
      </c>
      <c r="AF101" s="18">
        <f t="shared" si="112"/>
        <v>5.0306712152087485</v>
      </c>
    </row>
    <row r="102" spans="1:32" x14ac:dyDescent="0.2">
      <c r="A102" t="str">
        <f t="shared" si="95"/>
        <v>71 Sales occupations</v>
      </c>
      <c r="B102" s="18">
        <f t="shared" si="96"/>
        <v>-0.5539224872789239</v>
      </c>
      <c r="C102" s="18">
        <f t="shared" si="96"/>
        <v>-0.91970184102633246</v>
      </c>
      <c r="D102" s="18">
        <f t="shared" si="96"/>
        <v>-1.4256813587020023</v>
      </c>
      <c r="E102" s="18">
        <f t="shared" si="96"/>
        <v>-0.50363102026549367</v>
      </c>
      <c r="F102" s="18">
        <f t="shared" si="97"/>
        <v>-0.81193547402418353</v>
      </c>
      <c r="H102" s="18">
        <f t="shared" si="98"/>
        <v>-0.81193547402418353</v>
      </c>
      <c r="I102" s="18">
        <f t="shared" si="99"/>
        <v>2.2888251714509922</v>
      </c>
      <c r="J102" s="18">
        <f t="shared" si="100"/>
        <v>1.707238220169871</v>
      </c>
      <c r="L102" t="str">
        <f t="shared" si="101"/>
        <v>71 Sales occupations</v>
      </c>
      <c r="M102" s="18">
        <f t="shared" si="102"/>
        <v>0.64200084504719701</v>
      </c>
      <c r="N102" s="18">
        <f t="shared" si="102"/>
        <v>-1.2703916335495058</v>
      </c>
      <c r="O102" s="18">
        <f t="shared" si="102"/>
        <v>-0.84827166058848436</v>
      </c>
      <c r="P102" s="18">
        <f t="shared" si="102"/>
        <v>-8.0765602793586577E-2</v>
      </c>
      <c r="Q102" s="18">
        <f t="shared" si="103"/>
        <v>-0.3372588114403996</v>
      </c>
      <c r="S102" s="18">
        <f t="shared" si="104"/>
        <v>-0.3372588114403996</v>
      </c>
      <c r="T102" s="18">
        <f t="shared" si="105"/>
        <v>1.8701726389606543</v>
      </c>
      <c r="U102" s="18">
        <f t="shared" si="106"/>
        <v>1.6114797872422759</v>
      </c>
      <c r="W102" t="str">
        <f t="shared" si="107"/>
        <v>71 Sales occupations</v>
      </c>
      <c r="X102" s="18">
        <f t="shared" si="108"/>
        <v>-1.488978865728019</v>
      </c>
      <c r="Y102" s="18">
        <f t="shared" si="108"/>
        <v>-0.63044800697450443</v>
      </c>
      <c r="Z102" s="18">
        <f t="shared" si="108"/>
        <v>-1.9091654512794376</v>
      </c>
      <c r="AA102" s="18">
        <f t="shared" si="108"/>
        <v>-0.8828312507555891</v>
      </c>
      <c r="AB102" s="18">
        <f t="shared" si="109"/>
        <v>-1.2261303178657701</v>
      </c>
      <c r="AD102" s="18">
        <f t="shared" si="110"/>
        <v>-1.2261303178657701</v>
      </c>
      <c r="AE102" s="18">
        <f t="shared" si="111"/>
        <v>2.6148779404602696</v>
      </c>
      <c r="AF102" s="18">
        <f t="shared" si="112"/>
        <v>1.7847821535355024</v>
      </c>
    </row>
    <row r="103" spans="1:32" x14ac:dyDescent="0.2">
      <c r="A103" t="str">
        <f t="shared" si="95"/>
        <v>72 Customer service occupations</v>
      </c>
      <c r="B103" s="18">
        <f t="shared" si="96"/>
        <v>2.0624457320014722</v>
      </c>
      <c r="C103" s="18">
        <f t="shared" si="96"/>
        <v>1.257913503275776</v>
      </c>
      <c r="D103" s="18">
        <f t="shared" si="96"/>
        <v>5.0675466367724242</v>
      </c>
      <c r="E103" s="18">
        <f t="shared" si="96"/>
        <v>1.296060807164845</v>
      </c>
      <c r="F103" s="18">
        <f t="shared" si="97"/>
        <v>2.5379353351882461</v>
      </c>
      <c r="H103" s="18">
        <f t="shared" si="98"/>
        <v>2.5379353351882461</v>
      </c>
      <c r="I103" s="18">
        <f t="shared" si="99"/>
        <v>3.1370264780889334</v>
      </c>
      <c r="J103" s="18">
        <f t="shared" si="100"/>
        <v>4.8872995545394371</v>
      </c>
      <c r="L103" t="str">
        <f t="shared" si="101"/>
        <v>72 Customer service occupations</v>
      </c>
      <c r="M103" s="18">
        <f t="shared" si="102"/>
        <v>-1.8243227158354247</v>
      </c>
      <c r="N103" s="18">
        <f t="shared" si="102"/>
        <v>13.401359483838071</v>
      </c>
      <c r="O103" s="18">
        <f t="shared" si="102"/>
        <v>6.7508505615380576</v>
      </c>
      <c r="P103" s="18">
        <f t="shared" si="102"/>
        <v>1.731154645446864</v>
      </c>
      <c r="Q103" s="18">
        <f t="shared" si="103"/>
        <v>3.3775964512440471</v>
      </c>
      <c r="S103" s="18">
        <f t="shared" si="104"/>
        <v>3.3775964512440471</v>
      </c>
      <c r="T103" s="18">
        <f t="shared" si="105"/>
        <v>2.6837397014791931</v>
      </c>
      <c r="U103" s="18">
        <f t="shared" si="106"/>
        <v>5.1818881685104179</v>
      </c>
      <c r="W103" t="str">
        <f t="shared" si="107"/>
        <v>72 Customer service occupations</v>
      </c>
      <c r="X103" s="18">
        <f t="shared" si="108"/>
        <v>4.2125981215944908</v>
      </c>
      <c r="Y103" s="18">
        <f t="shared" si="108"/>
        <v>-4.5249188179281923</v>
      </c>
      <c r="Z103" s="18">
        <f t="shared" si="108"/>
        <v>4.0654989554523402</v>
      </c>
      <c r="AA103" s="18">
        <f t="shared" si="108"/>
        <v>1.0073887604005627</v>
      </c>
      <c r="AB103" s="18">
        <f t="shared" si="109"/>
        <v>2.0166409272476704</v>
      </c>
      <c r="AD103" s="18">
        <f t="shared" si="110"/>
        <v>2.0166409272476704</v>
      </c>
      <c r="AE103" s="18">
        <f t="shared" si="111"/>
        <v>3.3815752882329964</v>
      </c>
      <c r="AF103" s="18">
        <f t="shared" si="112"/>
        <v>4.7153992345526197</v>
      </c>
    </row>
    <row r="104" spans="1:32" x14ac:dyDescent="0.2">
      <c r="A104" t="str">
        <f t="shared" si="95"/>
        <v>81 Process, plant and machine operatives</v>
      </c>
      <c r="B104" s="18">
        <f t="shared" si="96"/>
        <v>0.30951717792360167</v>
      </c>
      <c r="C104" s="18">
        <f t="shared" si="96"/>
        <v>-13.601152403975592</v>
      </c>
      <c r="D104" s="18">
        <f t="shared" si="96"/>
        <v>4.4267221317891181</v>
      </c>
      <c r="E104" s="18">
        <f t="shared" si="96"/>
        <v>4.3576500099162807E-2</v>
      </c>
      <c r="F104" s="18">
        <f t="shared" si="97"/>
        <v>1.4837923704185796</v>
      </c>
      <c r="H104" s="18">
        <f t="shared" si="98"/>
        <v>1.4837923704185796</v>
      </c>
      <c r="I104" s="18">
        <f t="shared" si="99"/>
        <v>2.5649471071305108</v>
      </c>
      <c r="J104" s="18">
        <f t="shared" si="100"/>
        <v>3.638788860968134</v>
      </c>
      <c r="L104" t="str">
        <f t="shared" si="101"/>
        <v>81 Process, plant and machine operatives</v>
      </c>
      <c r="M104" s="18">
        <f t="shared" si="102"/>
        <v>0.166523528035456</v>
      </c>
      <c r="N104" s="18">
        <f t="shared" si="102"/>
        <v>-13.33286825541613</v>
      </c>
      <c r="O104" s="18">
        <f t="shared" si="102"/>
        <v>4.5248740548471833</v>
      </c>
      <c r="P104" s="18">
        <f t="shared" si="102"/>
        <v>5.0724131297896768E-2</v>
      </c>
      <c r="Q104" s="18">
        <f t="shared" si="103"/>
        <v>1.5204128315930987</v>
      </c>
      <c r="S104" s="18">
        <f t="shared" si="104"/>
        <v>1.5204128315930987</v>
      </c>
      <c r="T104" s="18">
        <f t="shared" si="105"/>
        <v>2.4721580130263376</v>
      </c>
      <c r="U104" s="18">
        <f t="shared" si="106"/>
        <v>3.5862662977592219</v>
      </c>
      <c r="W104" t="str">
        <f t="shared" si="107"/>
        <v>81 Process, plant and machine operatives</v>
      </c>
      <c r="X104" s="18">
        <f t="shared" si="108"/>
        <v>0.9944930605452651</v>
      </c>
      <c r="Y104" s="18">
        <f t="shared" si="108"/>
        <v>-14.86015849026251</v>
      </c>
      <c r="Z104" s="18">
        <f t="shared" si="108"/>
        <v>3.9526848560915706</v>
      </c>
      <c r="AA104" s="18">
        <f t="shared" si="108"/>
        <v>8.4153846786616526E-3</v>
      </c>
      <c r="AB104" s="18">
        <f t="shared" si="109"/>
        <v>1.3062565195687492</v>
      </c>
      <c r="AD104" s="18">
        <f t="shared" si="110"/>
        <v>1.3062565195687492</v>
      </c>
      <c r="AE104" s="18">
        <f t="shared" si="111"/>
        <v>2.9926881033835118</v>
      </c>
      <c r="AF104" s="18">
        <f t="shared" si="112"/>
        <v>3.8846746687882572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2.7074151080040076</v>
      </c>
      <c r="C105" s="18">
        <f t="shared" si="96"/>
        <v>-18.147631001921059</v>
      </c>
      <c r="D105" s="18">
        <f t="shared" si="96"/>
        <v>1.5516637554128243</v>
      </c>
      <c r="E105" s="18">
        <f t="shared" si="96"/>
        <v>2.5355867727228087E-3</v>
      </c>
      <c r="F105" s="18">
        <f t="shared" si="97"/>
        <v>0.51626798091335413</v>
      </c>
      <c r="H105" s="18">
        <f t="shared" si="98"/>
        <v>0.51626798091335413</v>
      </c>
      <c r="I105" s="18">
        <f t="shared" si="99"/>
        <v>3.0103251504235873</v>
      </c>
      <c r="J105" s="18">
        <f t="shared" si="100"/>
        <v>3.3555405337768907</v>
      </c>
      <c r="L105" t="str">
        <f t="shared" si="101"/>
        <v>82 Transport and mobile machine drivers and operatives</v>
      </c>
      <c r="M105" s="18">
        <f t="shared" si="102"/>
        <v>2.9838416412845348</v>
      </c>
      <c r="N105" s="18">
        <f t="shared" si="102"/>
        <v>-18.458263722910683</v>
      </c>
      <c r="O105" s="18">
        <f t="shared" si="102"/>
        <v>0.82814499034111755</v>
      </c>
      <c r="P105" s="18">
        <f t="shared" si="102"/>
        <v>-0.22515785122803056</v>
      </c>
      <c r="Q105" s="18">
        <f t="shared" si="103"/>
        <v>0.12471479085081061</v>
      </c>
      <c r="S105" s="18">
        <f t="shared" si="104"/>
        <v>0.12471479085081061</v>
      </c>
      <c r="T105" s="18">
        <f t="shared" si="105"/>
        <v>2.8740129619228894</v>
      </c>
      <c r="U105" s="18">
        <f t="shared" si="106"/>
        <v>2.958142004965203</v>
      </c>
      <c r="W105" t="str">
        <f t="shared" si="107"/>
        <v>82 Transport and mobile machine drivers and operatives</v>
      </c>
      <c r="X105" s="18">
        <f t="shared" si="108"/>
        <v>-0.13600589005441366</v>
      </c>
      <c r="Y105" s="18">
        <f t="shared" si="108"/>
        <v>-14.695231906689854</v>
      </c>
      <c r="Z105" s="18">
        <f t="shared" si="108"/>
        <v>8.200048640342473</v>
      </c>
      <c r="AA105" s="18">
        <f t="shared" si="108"/>
        <v>1.5697680040367867</v>
      </c>
      <c r="AB105" s="18">
        <f t="shared" si="109"/>
        <v>3.7334429015175141</v>
      </c>
      <c r="AD105" s="18">
        <f t="shared" si="110"/>
        <v>3.7334429015175141</v>
      </c>
      <c r="AE105" s="18">
        <f t="shared" si="111"/>
        <v>4.3216006664445805</v>
      </c>
      <c r="AF105" s="18">
        <f t="shared" si="112"/>
        <v>6.6297566784785378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-2.2023252296706985</v>
      </c>
      <c r="C106" s="18">
        <f t="shared" si="96"/>
        <v>-12.437747896177386</v>
      </c>
      <c r="D106" s="18">
        <f t="shared" si="96"/>
        <v>-3.3101981274972547</v>
      </c>
      <c r="E106" s="18">
        <f t="shared" si="96"/>
        <v>-0.66170451640543693</v>
      </c>
      <c r="F106" s="18">
        <f t="shared" si="97"/>
        <v>-1.5524998637371556</v>
      </c>
      <c r="H106" s="18">
        <f t="shared" si="98"/>
        <v>-1.5524998637371556</v>
      </c>
      <c r="I106" s="18">
        <f t="shared" si="99"/>
        <v>1.8224007316248736</v>
      </c>
      <c r="J106" s="18">
        <f t="shared" si="100"/>
        <v>0.64930520475403597</v>
      </c>
      <c r="L106" t="str">
        <f t="shared" si="101"/>
        <v>91 Elementary trades and related occupations</v>
      </c>
      <c r="M106" s="18">
        <f t="shared" si="102"/>
        <v>-1.6910547913480789</v>
      </c>
      <c r="N106" s="18">
        <f t="shared" si="102"/>
        <v>-11.860196240004683</v>
      </c>
      <c r="O106" s="18">
        <f t="shared" si="102"/>
        <v>-3.5493256445360055</v>
      </c>
      <c r="P106" s="18">
        <f t="shared" si="102"/>
        <v>-0.71429091441642667</v>
      </c>
      <c r="Q106" s="18">
        <f t="shared" si="103"/>
        <v>-1.6684426705134703</v>
      </c>
      <c r="S106" s="18">
        <f t="shared" si="104"/>
        <v>-1.6684426705134703</v>
      </c>
      <c r="T106" s="18">
        <f t="shared" si="105"/>
        <v>1.6106125483501321</v>
      </c>
      <c r="U106" s="18">
        <f t="shared" si="106"/>
        <v>0.31162361776009284</v>
      </c>
      <c r="W106" t="str">
        <f t="shared" si="107"/>
        <v>91 Elementary trades and related occupations</v>
      </c>
      <c r="X106" s="18">
        <f t="shared" si="108"/>
        <v>-4.3903063058404186</v>
      </c>
      <c r="Y106" s="18">
        <f t="shared" si="108"/>
        <v>-15.088340981624116</v>
      </c>
      <c r="Z106" s="18">
        <f t="shared" si="108"/>
        <v>-2.2023342846144267</v>
      </c>
      <c r="AA106" s="18">
        <f t="shared" si="108"/>
        <v>-0.4309575441897695</v>
      </c>
      <c r="AB106" s="18">
        <f t="shared" si="109"/>
        <v>-1.0249529882567443</v>
      </c>
      <c r="AD106" s="18">
        <f t="shared" si="110"/>
        <v>-1.0249529882567443</v>
      </c>
      <c r="AE106" s="18">
        <f t="shared" si="111"/>
        <v>2.7545909076617914</v>
      </c>
      <c r="AF106" s="18">
        <f t="shared" si="112"/>
        <v>2.0711451544855652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1.5960605240264991</v>
      </c>
      <c r="C107" s="18">
        <f t="shared" si="96"/>
        <v>-9.3181888326527851</v>
      </c>
      <c r="D107" s="18">
        <f t="shared" si="96"/>
        <v>0.61608876201850737</v>
      </c>
      <c r="E107" s="18">
        <f t="shared" si="96"/>
        <v>-0.4246652771007331</v>
      </c>
      <c r="F107" s="18">
        <f t="shared" si="97"/>
        <v>-7.8948948202262059E-2</v>
      </c>
      <c r="H107" s="18">
        <f t="shared" si="98"/>
        <v>-7.8948948202262059E-2</v>
      </c>
      <c r="I107" s="18">
        <f t="shared" si="99"/>
        <v>2.6771626613914412</v>
      </c>
      <c r="J107" s="18">
        <f t="shared" si="100"/>
        <v>2.6227218015280274</v>
      </c>
      <c r="L107" t="str">
        <f t="shared" si="101"/>
        <v>92 Elementary administration and service occupations</v>
      </c>
      <c r="M107" s="18">
        <f t="shared" si="102"/>
        <v>1.3244575891752763</v>
      </c>
      <c r="N107" s="18">
        <f t="shared" si="102"/>
        <v>-8.4504060167170039</v>
      </c>
      <c r="O107" s="18">
        <f t="shared" si="102"/>
        <v>1.3845255103113185</v>
      </c>
      <c r="P107" s="18">
        <f t="shared" si="102"/>
        <v>-0.60372756599199606</v>
      </c>
      <c r="Q107" s="18">
        <f t="shared" si="103"/>
        <v>5.4652854510184312E-2</v>
      </c>
      <c r="S107" s="18">
        <f t="shared" si="104"/>
        <v>5.4652854510184312E-2</v>
      </c>
      <c r="T107" s="18">
        <f t="shared" si="105"/>
        <v>2.3041257621426503</v>
      </c>
      <c r="U107" s="18">
        <f t="shared" si="106"/>
        <v>2.3438987971862391</v>
      </c>
      <c r="W107" t="str">
        <f t="shared" si="107"/>
        <v>92 Elementary administration and service occupations</v>
      </c>
      <c r="X107" s="18">
        <f t="shared" si="108"/>
        <v>1.8470006766004632</v>
      </c>
      <c r="Y107" s="18">
        <f t="shared" si="108"/>
        <v>-10.109708227767623</v>
      </c>
      <c r="Z107" s="18">
        <f t="shared" si="108"/>
        <v>-0.1194155636144556</v>
      </c>
      <c r="AA107" s="18">
        <f t="shared" si="108"/>
        <v>-0.24827484156684232</v>
      </c>
      <c r="AB107" s="18">
        <f t="shared" si="109"/>
        <v>-0.20534023125540202</v>
      </c>
      <c r="AD107" s="18">
        <f t="shared" si="110"/>
        <v>-0.20534023125540202</v>
      </c>
      <c r="AE107" s="18">
        <f t="shared" si="111"/>
        <v>3.0074778818351744</v>
      </c>
      <c r="AF107" s="18">
        <f t="shared" si="112"/>
        <v>2.8725638561206024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1.8248691592297916</v>
      </c>
      <c r="C109" s="26">
        <f>IF(AND(D$6-C$6 &lt;&gt; 0,C35&lt;&gt;0,D35&lt;&gt;0),(EXP(LN(D35/C35)/(D$6-C$6))-1)*100,0)</f>
        <v>-2.5172811349918112</v>
      </c>
      <c r="D109" s="26">
        <f>IF(AND(E$6-D$6 &lt;&gt; 0,D35&lt;&gt;0,E35&lt;&gt;0),(EXP(LN(E35/D35)/(E$6-D$6))-1)*100,0)</f>
        <v>0.68615208816649176</v>
      </c>
      <c r="E109" s="26">
        <f>IF(AND(F$6-E$6 &lt;&gt; 0,E35&lt;&gt;0,F35&lt;&gt;0),(EXP(LN(F35/E35)/(F$6-E$6))-1)*100,0)</f>
        <v>0.43815121297516857</v>
      </c>
      <c r="F109" s="26">
        <f t="shared" ref="F109" si="113">IF(AND(F$6-D$6 &lt;&gt; 0,D35&lt;&gt;0,F35&lt;&gt;0),(EXP(LN(F35/D35)/(F$6-D$6))-1)*100,0)</f>
        <v>0.52075022441306906</v>
      </c>
      <c r="H109" s="26">
        <f t="shared" ref="H109" si="114">IF($F$6-$D$6 &lt;&gt; 0,(EXP(LN(1+(H72/100))/($F$6-$D$6))-1)*100,0)</f>
        <v>0.52075022441306906</v>
      </c>
      <c r="I109" s="26">
        <f>IF(D35&gt;0,((1+(I35/D35))^(1/($F$6-$D$6))-1)*100,0)</f>
        <v>2.7211886401169227</v>
      </c>
      <c r="J109" s="26">
        <f t="shared" ref="J109" si="115">IF($F$6-$D$6 &lt;&gt; 0,(EXP(LN(1+(J72/100))/($F$6-$D$6))-1)*100,0)</f>
        <v>3.0830544329857101</v>
      </c>
      <c r="L109" s="24" t="str">
        <f>L35</f>
        <v>All occupations</v>
      </c>
      <c r="M109" s="26">
        <f>IF(AND(N$6-M$6 &lt;&gt; 0,M35&lt;&gt;0,N35&lt;&gt;0),(EXP(LN(N35/M35)/(N$6-M$6))-1)*100,0)</f>
        <v>1.6082169783804723</v>
      </c>
      <c r="N109" s="26">
        <f>IF(AND(O$6-N$6 &lt;&gt; 0,N35&lt;&gt;0,O35&lt;&gt;0),(EXP(LN(O35/N35)/(O$6-N$6))-1)*100,0)</f>
        <v>-3.7816633600935123</v>
      </c>
      <c r="O109" s="26">
        <f>IF(AND(P$6-O$6 &lt;&gt; 0,O35&lt;&gt;0,P35&lt;&gt;0),(EXP(LN(P35/O35)/(P$6-O$6))-1)*100,0)</f>
        <v>0.75120495047269475</v>
      </c>
      <c r="P109" s="26">
        <f>IF(AND(Q$6-P$6 &lt;&gt; 0,P35&lt;&gt;0,Q35&lt;&gt;0),(EXP(LN(Q35/P35)/(Q$6-P$6))-1)*100,0)</f>
        <v>0.43734807969362244</v>
      </c>
      <c r="Q109" s="26">
        <f t="shared" ref="Q109" si="116">IF(AND(Q$6-O$6 &lt;&gt; 0,O35&lt;&gt;0,Q35&lt;&gt;0),(EXP(LN(Q35/O35)/(Q$6-O$6))-1)*100,0)</f>
        <v>0.54185825075006022</v>
      </c>
      <c r="S109" s="26">
        <f t="shared" ref="S109" si="117">IF($F$6-$D$6 &lt;&gt; 0,(EXP(LN(1+(S72/100))/($F$6-$D$6))-1)*100,0)</f>
        <v>0.54185825075006022</v>
      </c>
      <c r="T109" s="26">
        <f t="shared" ref="T109" si="118">IF(O35&gt;0,((1+(T35/O35))^(1/($F$6-$D$6))-1)*100,0)</f>
        <v>2.3623346641545195</v>
      </c>
      <c r="U109" s="26">
        <f t="shared" ref="U109" si="119">IF($F$6-$D$6 &lt;&gt; 0,(EXP(LN(1+(U72/100))/($F$6-$D$6))-1)*100,0)</f>
        <v>2.7574268448946837</v>
      </c>
      <c r="W109" s="24" t="str">
        <f>W35</f>
        <v>All occupations</v>
      </c>
      <c r="X109" s="26">
        <f>IF(AND(Y$6-X$6 &lt;&gt; 0,X35&lt;&gt;0,Y35&lt;&gt;0),(EXP(LN(Y35/X35)/(Y$6-X$6))-1)*100,0)</f>
        <v>2.0781213013760125</v>
      </c>
      <c r="Y109" s="26">
        <f>IF(AND(Z$6-Y$6 &lt;&gt; 0,Y35&lt;&gt;0,Z35&lt;&gt;0),(EXP(LN(Z35/Y35)/(Z$6-Y$6))-1)*100,0)</f>
        <v>-1.0562505998335414</v>
      </c>
      <c r="Z109" s="26">
        <f>IF(AND(AA$6-Z$6 &lt;&gt; 0,Z35&lt;&gt;0,AA35&lt;&gt;0),(EXP(LN(AA35/Z35)/(AA$6-Z$6))-1)*100,0)</f>
        <v>0.61285101387431595</v>
      </c>
      <c r="AA109" s="26">
        <f>IF(AND(AB$6-AA$6 &lt;&gt; 0,AA35&lt;&gt;0,AB35&lt;&gt;0),(EXP(LN(AB35/AA35)/(AB$6-AA$6))-1)*100,0)</f>
        <v>0.43905984632817141</v>
      </c>
      <c r="AB109" s="26">
        <f t="shared" ref="AB109" si="120">IF(AND(AB$6-Z$6 &lt;&gt; 0,Z35&lt;&gt;0,AB35&lt;&gt;0),(EXP(LN(AB35/Z35)/(AB$6-Z$6))-1)*100,0)</f>
        <v>0.49695685499366871</v>
      </c>
      <c r="AD109" s="26">
        <f t="shared" ref="AD109" si="121">IF($F$6-$D$6 &lt;&gt; 0,(EXP(LN(1+(AD72/100))/($F$6-$D$6))-1)*100,0)</f>
        <v>0.49695685499366871</v>
      </c>
      <c r="AE109" s="26">
        <f t="shared" ref="AE109" si="122">IF(Z35&gt;0,((1+(AE35/Z35))^(1/($F$6-$D$6))-1)*100,0)</f>
        <v>3.1045411189393413</v>
      </c>
      <c r="AF109" s="26">
        <f t="shared" ref="AF109" si="123">IF($F$6-$D$6 &lt;&gt; 0,(EXP(LN(1+(AF72/100))/($F$6-$D$6))-1)*100,0)</f>
        <v>3.432562554912777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Thames Valley Berkshire (Continued)</v>
      </c>
      <c r="L112" s="19" t="str">
        <f>CONCATENATE(L$1," (Continued)")</f>
        <v>Occupation Table 2.1  Males: Employment Change by Occupation (SOC 2020) and Replacement Demand, 2015-2035, Thames Valley Berkshire (Continued)</v>
      </c>
      <c r="W112" s="19" t="str">
        <f>CONCATENATE(W$1," (Continued)")</f>
        <v>Occupation Table 2.2  Females: Employment Change by Occupation (SOC 2020) and Replacement Demand, 2015-2035, Thames Valley Berkshire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8.4395910564706966</v>
      </c>
      <c r="C119" s="27">
        <f t="shared" si="125"/>
        <v>-0.18775891433984526</v>
      </c>
      <c r="D119" s="27">
        <f t="shared" si="125"/>
        <v>-2.7144212327932422</v>
      </c>
      <c r="E119" s="27">
        <f t="shared" si="125"/>
        <v>5.0099093479383612</v>
      </c>
      <c r="F119" s="27">
        <f t="shared" ref="F119:F144" si="126">F8-D8</f>
        <v>2.295488115145119</v>
      </c>
      <c r="L119" t="str">
        <f t="shared" ref="L119:L144" si="127">L8</f>
        <v>11 Corporate managers and directors</v>
      </c>
      <c r="M119" s="27">
        <f t="shared" ref="M119:P144" si="128">N8-M8</f>
        <v>4.2971480799199853</v>
      </c>
      <c r="N119" s="27">
        <f t="shared" si="128"/>
        <v>-0.47732100766096153</v>
      </c>
      <c r="O119" s="27">
        <f t="shared" si="128"/>
        <v>-2.7648699742808986</v>
      </c>
      <c r="P119" s="27">
        <f t="shared" si="128"/>
        <v>1.865154385966008</v>
      </c>
      <c r="Q119" s="27">
        <f t="shared" ref="Q119:Q144" si="129">Q8-O8</f>
        <v>-0.89971558831489062</v>
      </c>
      <c r="W119" t="str">
        <f t="shared" ref="W119:W144" si="130">W8</f>
        <v>11 Corporate managers and directors</v>
      </c>
      <c r="X119" s="27">
        <f t="shared" ref="X119:AA144" si="131">Y8-X8</f>
        <v>4.1424429765506527</v>
      </c>
      <c r="Y119" s="27">
        <f t="shared" si="131"/>
        <v>0.28956209332111627</v>
      </c>
      <c r="Z119" s="27">
        <f t="shared" si="131"/>
        <v>5.0448741487706172E-2</v>
      </c>
      <c r="AA119" s="27">
        <f t="shared" si="131"/>
        <v>3.1447549619723816</v>
      </c>
      <c r="AB119" s="27">
        <f t="shared" ref="AB119:AB144" si="132">AB8-Z8</f>
        <v>3.1952037034600878</v>
      </c>
    </row>
    <row r="120" spans="1:28" x14ac:dyDescent="0.2">
      <c r="A120" t="str">
        <f t="shared" si="124"/>
        <v>12 Other managers and proprietors</v>
      </c>
      <c r="B120" s="27">
        <f t="shared" si="125"/>
        <v>1.5261373936459783</v>
      </c>
      <c r="C120" s="27">
        <f t="shared" si="125"/>
        <v>-0.44391710157589515</v>
      </c>
      <c r="D120" s="27">
        <f t="shared" si="125"/>
        <v>5.607282656514144</v>
      </c>
      <c r="E120" s="27">
        <f t="shared" si="125"/>
        <v>4.2097722685708803</v>
      </c>
      <c r="F120" s="27">
        <f t="shared" si="126"/>
        <v>9.8170549250850243</v>
      </c>
      <c r="L120" t="str">
        <f t="shared" si="127"/>
        <v>12 Other managers and proprietors</v>
      </c>
      <c r="M120" s="27">
        <f t="shared" si="128"/>
        <v>0.89290894421860578</v>
      </c>
      <c r="N120" s="27">
        <f t="shared" si="128"/>
        <v>-0.79555217032310388</v>
      </c>
      <c r="O120" s="27">
        <f t="shared" si="128"/>
        <v>3.4611416726866615</v>
      </c>
      <c r="P120" s="27">
        <f t="shared" si="128"/>
        <v>2.1138723869183007</v>
      </c>
      <c r="Q120" s="27">
        <f t="shared" si="129"/>
        <v>5.5750140596049622</v>
      </c>
      <c r="W120" t="str">
        <f t="shared" si="130"/>
        <v>12 Other managers and proprietors</v>
      </c>
      <c r="X120" s="27">
        <f t="shared" si="131"/>
        <v>0.63322844942737611</v>
      </c>
      <c r="Y120" s="27">
        <f t="shared" si="131"/>
        <v>0.35163506874720873</v>
      </c>
      <c r="Z120" s="27">
        <f t="shared" si="131"/>
        <v>2.1461409838274506</v>
      </c>
      <c r="AA120" s="27">
        <f t="shared" si="131"/>
        <v>2.095899881652592</v>
      </c>
      <c r="AB120" s="27">
        <f t="shared" si="132"/>
        <v>4.2420408654800426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6.1113175076824007</v>
      </c>
      <c r="C121" s="27">
        <f t="shared" si="125"/>
        <v>1.2665906325870679</v>
      </c>
      <c r="D121" s="27">
        <f t="shared" si="125"/>
        <v>4.5728780717916706</v>
      </c>
      <c r="E121" s="27">
        <f t="shared" si="125"/>
        <v>7.0663645717658383</v>
      </c>
      <c r="F121" s="27">
        <f t="shared" si="126"/>
        <v>11.639242643557509</v>
      </c>
      <c r="L121" t="str">
        <f t="shared" si="127"/>
        <v>21 Science, research, engineering and technology professionals</v>
      </c>
      <c r="M121" s="27">
        <f t="shared" si="128"/>
        <v>5.1730566106363298</v>
      </c>
      <c r="N121" s="27">
        <f t="shared" si="128"/>
        <v>-0.94928253029458176</v>
      </c>
      <c r="O121" s="27">
        <f t="shared" si="128"/>
        <v>2.1871345808840701</v>
      </c>
      <c r="P121" s="27">
        <f t="shared" si="128"/>
        <v>4.2831382427722602</v>
      </c>
      <c r="Q121" s="27">
        <f t="shared" si="129"/>
        <v>6.4702728236563303</v>
      </c>
      <c r="W121" t="str">
        <f t="shared" si="130"/>
        <v>21 Science, research, engineering and technology professionals</v>
      </c>
      <c r="X121" s="27">
        <f t="shared" si="131"/>
        <v>0.93826089704594473</v>
      </c>
      <c r="Y121" s="27">
        <f t="shared" si="131"/>
        <v>2.215873162881774</v>
      </c>
      <c r="Z121" s="27">
        <f t="shared" si="131"/>
        <v>2.3857434909075881</v>
      </c>
      <c r="AA121" s="27">
        <f t="shared" si="131"/>
        <v>2.783226328993468</v>
      </c>
      <c r="AB121" s="27">
        <f t="shared" si="132"/>
        <v>5.1689698199010561</v>
      </c>
    </row>
    <row r="122" spans="1:28" x14ac:dyDescent="0.2">
      <c r="A122" t="str">
        <f t="shared" si="124"/>
        <v>22 Health professionals</v>
      </c>
      <c r="B122" s="27">
        <f t="shared" si="125"/>
        <v>3.974242855408967</v>
      </c>
      <c r="C122" s="27">
        <f t="shared" si="125"/>
        <v>-0.15978985087819808</v>
      </c>
      <c r="D122" s="27">
        <f t="shared" si="125"/>
        <v>1.1519153703336471</v>
      </c>
      <c r="E122" s="27">
        <f t="shared" si="125"/>
        <v>1.068891575429582</v>
      </c>
      <c r="F122" s="27">
        <f t="shared" si="126"/>
        <v>2.2208069457632291</v>
      </c>
      <c r="L122" t="str">
        <f t="shared" si="127"/>
        <v>22 Health professionals</v>
      </c>
      <c r="M122" s="27">
        <f t="shared" si="128"/>
        <v>0.85876672305120261</v>
      </c>
      <c r="N122" s="27">
        <f t="shared" si="128"/>
        <v>0.30331374282009449</v>
      </c>
      <c r="O122" s="27">
        <f t="shared" si="128"/>
        <v>0.26539869841834829</v>
      </c>
      <c r="P122" s="27">
        <f t="shared" si="128"/>
        <v>0.29468114698983516</v>
      </c>
      <c r="Q122" s="27">
        <f t="shared" si="129"/>
        <v>0.56007984540818345</v>
      </c>
      <c r="W122" t="str">
        <f t="shared" si="130"/>
        <v>22 Health professionals</v>
      </c>
      <c r="X122" s="27">
        <f t="shared" si="131"/>
        <v>3.1154761323577187</v>
      </c>
      <c r="Y122" s="27">
        <f t="shared" si="131"/>
        <v>-0.46310359369825171</v>
      </c>
      <c r="Z122" s="27">
        <f t="shared" si="131"/>
        <v>0.88651667191527039</v>
      </c>
      <c r="AA122" s="27">
        <f t="shared" si="131"/>
        <v>0.7742104284397282</v>
      </c>
      <c r="AB122" s="27">
        <f t="shared" si="132"/>
        <v>1.6607271003549986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2.5279583302163608</v>
      </c>
      <c r="C123" s="27">
        <f t="shared" si="125"/>
        <v>-0.11120385265184396</v>
      </c>
      <c r="D123" s="27">
        <f t="shared" si="125"/>
        <v>0.84581058791085084</v>
      </c>
      <c r="E123" s="27">
        <f t="shared" si="125"/>
        <v>2.2597382707884677</v>
      </c>
      <c r="F123" s="27">
        <f t="shared" si="126"/>
        <v>3.1055488586993185</v>
      </c>
      <c r="L123" t="str">
        <f t="shared" si="127"/>
        <v>23 Teaching and other educational professionals</v>
      </c>
      <c r="M123" s="27">
        <f t="shared" si="128"/>
        <v>0.39411012787813426</v>
      </c>
      <c r="N123" s="27">
        <f t="shared" si="128"/>
        <v>0.39786476837415652</v>
      </c>
      <c r="O123" s="27">
        <f t="shared" si="128"/>
        <v>0.63184129128418576</v>
      </c>
      <c r="P123" s="27">
        <f t="shared" si="128"/>
        <v>0.73891948570954469</v>
      </c>
      <c r="Q123" s="27">
        <f t="shared" si="129"/>
        <v>1.3707607769937304</v>
      </c>
      <c r="W123" t="str">
        <f t="shared" si="130"/>
        <v>23 Teaching and other educational professionals</v>
      </c>
      <c r="X123" s="27">
        <f t="shared" si="131"/>
        <v>2.133848202338184</v>
      </c>
      <c r="Y123" s="27">
        <f t="shared" si="131"/>
        <v>-0.50906862102597472</v>
      </c>
      <c r="Z123" s="27">
        <f t="shared" si="131"/>
        <v>0.2139692966266189</v>
      </c>
      <c r="AA123" s="27">
        <f t="shared" si="131"/>
        <v>1.5208187850789479</v>
      </c>
      <c r="AB123" s="27">
        <f t="shared" si="132"/>
        <v>1.7347880817055668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5.9935360957314288</v>
      </c>
      <c r="C124" s="27">
        <f t="shared" si="125"/>
        <v>1.9462589354729829</v>
      </c>
      <c r="D124" s="27">
        <f t="shared" si="125"/>
        <v>5.9804286832208575</v>
      </c>
      <c r="E124" s="27">
        <f t="shared" si="125"/>
        <v>5.9162733921374269</v>
      </c>
      <c r="F124" s="27">
        <f t="shared" si="126"/>
        <v>11.896702075358284</v>
      </c>
      <c r="L124" t="str">
        <f t="shared" si="127"/>
        <v>24 Business, media and public service professionals</v>
      </c>
      <c r="M124" s="27">
        <f t="shared" si="128"/>
        <v>2.3524093164962423</v>
      </c>
      <c r="N124" s="27">
        <f t="shared" si="128"/>
        <v>0.77837026187377489</v>
      </c>
      <c r="O124" s="27">
        <f t="shared" si="128"/>
        <v>3.7508871373183936</v>
      </c>
      <c r="P124" s="27">
        <f t="shared" si="128"/>
        <v>2.8502660860553668</v>
      </c>
      <c r="Q124" s="27">
        <f t="shared" si="129"/>
        <v>6.6011532233737604</v>
      </c>
      <c r="W124" t="str">
        <f t="shared" si="130"/>
        <v>24 Business, media and public service professionals</v>
      </c>
      <c r="X124" s="27">
        <f t="shared" si="131"/>
        <v>3.6411267792351865</v>
      </c>
      <c r="Y124" s="27">
        <f t="shared" si="131"/>
        <v>1.1678886735992506</v>
      </c>
      <c r="Z124" s="27">
        <f t="shared" si="131"/>
        <v>2.2295415459023964</v>
      </c>
      <c r="AA124" s="27">
        <f t="shared" si="131"/>
        <v>3.066007306082092</v>
      </c>
      <c r="AB124" s="27">
        <f t="shared" si="132"/>
        <v>5.2955488519844884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1.7996725080307971</v>
      </c>
      <c r="C125" s="27">
        <f t="shared" si="125"/>
        <v>0.8744672325981373</v>
      </c>
      <c r="D125" s="27">
        <f t="shared" si="125"/>
        <v>-1.2934329693298832</v>
      </c>
      <c r="E125" s="27">
        <f t="shared" si="125"/>
        <v>1.1162154985517159</v>
      </c>
      <c r="F125" s="27">
        <f t="shared" si="126"/>
        <v>-0.1772174707781673</v>
      </c>
      <c r="L125" t="str">
        <f t="shared" si="127"/>
        <v>31 Science, engineering and technology associate professionals</v>
      </c>
      <c r="M125" s="27">
        <f t="shared" si="128"/>
        <v>1.6484918305329392</v>
      </c>
      <c r="N125" s="27">
        <f t="shared" si="128"/>
        <v>0.14391324467927191</v>
      </c>
      <c r="O125" s="27">
        <f t="shared" si="128"/>
        <v>-1.4692390796858295</v>
      </c>
      <c r="P125" s="27">
        <f t="shared" si="128"/>
        <v>0.26577653871698992</v>
      </c>
      <c r="Q125" s="27">
        <f t="shared" si="129"/>
        <v>-1.2034625409688395</v>
      </c>
      <c r="W125" t="str">
        <f t="shared" si="130"/>
        <v>31 Science, engineering and technology associate professionals</v>
      </c>
      <c r="X125" s="27">
        <f t="shared" si="131"/>
        <v>0.15118067749784636</v>
      </c>
      <c r="Y125" s="27">
        <f t="shared" si="131"/>
        <v>0.73055398791886761</v>
      </c>
      <c r="Z125" s="27">
        <f t="shared" si="131"/>
        <v>0.17580611035594806</v>
      </c>
      <c r="AA125" s="27">
        <f t="shared" si="131"/>
        <v>0.85043895983472151</v>
      </c>
      <c r="AB125" s="27">
        <f t="shared" si="132"/>
        <v>1.0262450701906696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1.3913324332410593</v>
      </c>
      <c r="C126" s="27">
        <f t="shared" si="125"/>
        <v>0.13717014698642771</v>
      </c>
      <c r="D126" s="27">
        <f t="shared" si="125"/>
        <v>-2.5676526823943391E-2</v>
      </c>
      <c r="E126" s="27">
        <f t="shared" si="125"/>
        <v>0.55291859542090727</v>
      </c>
      <c r="F126" s="27">
        <f t="shared" si="126"/>
        <v>0.52724206859696388</v>
      </c>
      <c r="L126" t="str">
        <f t="shared" si="127"/>
        <v>32 Health and social care associate professionals</v>
      </c>
      <c r="M126" s="27">
        <f t="shared" si="128"/>
        <v>0.10836402776574228</v>
      </c>
      <c r="N126" s="27">
        <f t="shared" si="128"/>
        <v>0.20421988704646088</v>
      </c>
      <c r="O126" s="27">
        <f t="shared" si="128"/>
        <v>-0.18127843400039767</v>
      </c>
      <c r="P126" s="27">
        <f t="shared" si="128"/>
        <v>8.115811967814679E-2</v>
      </c>
      <c r="Q126" s="27">
        <f t="shared" si="129"/>
        <v>-0.10012031432225088</v>
      </c>
      <c r="W126" t="str">
        <f t="shared" si="130"/>
        <v>32 Health and social care associate professionals</v>
      </c>
      <c r="X126" s="27">
        <f t="shared" si="131"/>
        <v>1.2829684054753177</v>
      </c>
      <c r="Y126" s="27">
        <f t="shared" si="131"/>
        <v>-6.7049740060038943E-2</v>
      </c>
      <c r="Z126" s="27">
        <f t="shared" si="131"/>
        <v>0.15560190717646982</v>
      </c>
      <c r="AA126" s="27">
        <f t="shared" si="131"/>
        <v>0.4717604757427436</v>
      </c>
      <c r="AB126" s="27">
        <f t="shared" si="132"/>
        <v>0.62736238291921342</v>
      </c>
    </row>
    <row r="127" spans="1:28" x14ac:dyDescent="0.2">
      <c r="A127" t="str">
        <f t="shared" si="124"/>
        <v>33 Protective service occupations</v>
      </c>
      <c r="B127" s="27">
        <f t="shared" si="125"/>
        <v>-0.38565406823746606</v>
      </c>
      <c r="C127" s="27">
        <f t="shared" si="125"/>
        <v>0.24858484972829942</v>
      </c>
      <c r="D127" s="27">
        <f t="shared" si="125"/>
        <v>1.458701959817601</v>
      </c>
      <c r="E127" s="27">
        <f t="shared" si="125"/>
        <v>1.2140063724124879</v>
      </c>
      <c r="F127" s="27">
        <f t="shared" si="126"/>
        <v>2.6727083322300889</v>
      </c>
      <c r="L127" t="str">
        <f t="shared" si="127"/>
        <v>33 Protective service occupations</v>
      </c>
      <c r="M127" s="27">
        <f t="shared" si="128"/>
        <v>-0.47513535550302688</v>
      </c>
      <c r="N127" s="27">
        <f t="shared" si="128"/>
        <v>0.10282830153002642</v>
      </c>
      <c r="O127" s="27">
        <f t="shared" si="128"/>
        <v>0.87827453986451953</v>
      </c>
      <c r="P127" s="27">
        <f t="shared" si="128"/>
        <v>0.51935655114170665</v>
      </c>
      <c r="Q127" s="27">
        <f t="shared" si="129"/>
        <v>1.3976310910062262</v>
      </c>
      <c r="W127" t="str">
        <f t="shared" si="130"/>
        <v>33 Protective service occupations</v>
      </c>
      <c r="X127" s="27">
        <f t="shared" si="131"/>
        <v>8.9481287265566811E-2</v>
      </c>
      <c r="Y127" s="27">
        <f t="shared" si="131"/>
        <v>0.14575654819826989</v>
      </c>
      <c r="Z127" s="27">
        <f t="shared" si="131"/>
        <v>0.58042741995307723</v>
      </c>
      <c r="AA127" s="27">
        <f t="shared" si="131"/>
        <v>0.69464982127077679</v>
      </c>
      <c r="AB127" s="27">
        <f t="shared" si="132"/>
        <v>1.275077241223854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-0.37478301464256347</v>
      </c>
      <c r="C128" s="27">
        <f t="shared" si="125"/>
        <v>0.73057156700581238</v>
      </c>
      <c r="D128" s="27">
        <f t="shared" si="125"/>
        <v>0.14862836688268288</v>
      </c>
      <c r="E128" s="27">
        <f t="shared" si="125"/>
        <v>1.5569186194509239</v>
      </c>
      <c r="F128" s="27">
        <f t="shared" si="126"/>
        <v>1.7055469863336068</v>
      </c>
      <c r="L128" t="str">
        <f t="shared" si="127"/>
        <v>34 Culture, media and sports occupations</v>
      </c>
      <c r="M128" s="27">
        <f t="shared" si="128"/>
        <v>-0.52724161995788954</v>
      </c>
      <c r="N128" s="27">
        <f t="shared" si="128"/>
        <v>4.5574640445345871E-2</v>
      </c>
      <c r="O128" s="27">
        <f t="shared" si="128"/>
        <v>0.25839286709326537</v>
      </c>
      <c r="P128" s="27">
        <f t="shared" si="128"/>
        <v>1.0209481257034305</v>
      </c>
      <c r="Q128" s="27">
        <f t="shared" si="129"/>
        <v>1.2793409927966959</v>
      </c>
      <c r="W128" t="str">
        <f t="shared" si="130"/>
        <v>34 Culture, media and sports occupations</v>
      </c>
      <c r="X128" s="27">
        <f t="shared" si="131"/>
        <v>0.15245860531530031</v>
      </c>
      <c r="Y128" s="27">
        <f t="shared" si="131"/>
        <v>0.68499692656048339</v>
      </c>
      <c r="Z128" s="27">
        <f t="shared" si="131"/>
        <v>-0.10976450021059314</v>
      </c>
      <c r="AA128" s="27">
        <f t="shared" si="131"/>
        <v>0.53597049374747563</v>
      </c>
      <c r="AB128" s="27">
        <f t="shared" si="132"/>
        <v>0.42620599353688249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3.1005645222862555</v>
      </c>
      <c r="C129" s="27">
        <f t="shared" si="125"/>
        <v>0.38045640189775298</v>
      </c>
      <c r="D129" s="27">
        <f t="shared" si="125"/>
        <v>-0.98526903584298964</v>
      </c>
      <c r="E129" s="27">
        <f t="shared" si="125"/>
        <v>1.787304371027119</v>
      </c>
      <c r="F129" s="27">
        <f t="shared" si="126"/>
        <v>0.80203533518412939</v>
      </c>
      <c r="L129" t="str">
        <f t="shared" si="127"/>
        <v>35 Business and public service associate professionals</v>
      </c>
      <c r="M129" s="27">
        <f t="shared" si="128"/>
        <v>1.2188222418434229</v>
      </c>
      <c r="N129" s="27">
        <f t="shared" si="128"/>
        <v>0.2790650325508075</v>
      </c>
      <c r="O129" s="27">
        <f t="shared" si="128"/>
        <v>-1.143381586203045</v>
      </c>
      <c r="P129" s="27">
        <f t="shared" si="128"/>
        <v>0.18855487065829735</v>
      </c>
      <c r="Q129" s="27">
        <f t="shared" si="129"/>
        <v>-0.95482671554474763</v>
      </c>
      <c r="W129" t="str">
        <f t="shared" si="130"/>
        <v>35 Business and public service associate professionals</v>
      </c>
      <c r="X129" s="27">
        <f t="shared" si="131"/>
        <v>1.8817422804428823</v>
      </c>
      <c r="Y129" s="27">
        <f t="shared" si="131"/>
        <v>0.10139136934686022</v>
      </c>
      <c r="Z129" s="27">
        <f t="shared" si="131"/>
        <v>0.15811255036012284</v>
      </c>
      <c r="AA129" s="27">
        <f t="shared" si="131"/>
        <v>1.5987495003688785</v>
      </c>
      <c r="AB129" s="27">
        <f t="shared" si="132"/>
        <v>1.7568620507290014</v>
      </c>
    </row>
    <row r="130" spans="1:28" x14ac:dyDescent="0.2">
      <c r="A130" t="str">
        <f t="shared" si="124"/>
        <v>41 Administrative occupations</v>
      </c>
      <c r="B130" s="27">
        <f t="shared" si="125"/>
        <v>-0.49470624801281815</v>
      </c>
      <c r="C130" s="27">
        <f t="shared" si="125"/>
        <v>0.69834927309077699</v>
      </c>
      <c r="D130" s="27">
        <f t="shared" si="125"/>
        <v>-3.8409813241717714</v>
      </c>
      <c r="E130" s="27">
        <f t="shared" si="125"/>
        <v>-3.0815319146304603</v>
      </c>
      <c r="F130" s="27">
        <f t="shared" si="126"/>
        <v>-6.9225132388022317</v>
      </c>
      <c r="L130" t="str">
        <f t="shared" si="127"/>
        <v>41 Administrative occupations</v>
      </c>
      <c r="M130" s="27">
        <f t="shared" si="128"/>
        <v>-0.62624400139188197</v>
      </c>
      <c r="N130" s="27">
        <f t="shared" si="128"/>
        <v>1.7266510906018375</v>
      </c>
      <c r="O130" s="27">
        <f t="shared" si="128"/>
        <v>-0.73777725361772895</v>
      </c>
      <c r="P130" s="27">
        <f t="shared" si="128"/>
        <v>0.75518579710977818</v>
      </c>
      <c r="Q130" s="27">
        <f t="shared" si="129"/>
        <v>1.7408543492049233E-2</v>
      </c>
      <c r="W130" t="str">
        <f t="shared" si="130"/>
        <v>41 Administrative occupations</v>
      </c>
      <c r="X130" s="27">
        <f t="shared" si="131"/>
        <v>0.13153775337902829</v>
      </c>
      <c r="Y130" s="27">
        <f t="shared" si="131"/>
        <v>-1.0283018175110357</v>
      </c>
      <c r="Z130" s="27">
        <f t="shared" si="131"/>
        <v>-3.103204070554046</v>
      </c>
      <c r="AA130" s="27">
        <f t="shared" si="131"/>
        <v>-3.8367177117402065</v>
      </c>
      <c r="AB130" s="27">
        <f t="shared" si="132"/>
        <v>-6.9399217822942525</v>
      </c>
    </row>
    <row r="131" spans="1:28" x14ac:dyDescent="0.2">
      <c r="A131" t="str">
        <f t="shared" si="124"/>
        <v>42 Secretarial and related occupations</v>
      </c>
      <c r="B131" s="27">
        <f t="shared" si="125"/>
        <v>-1.081435786488516</v>
      </c>
      <c r="C131" s="27">
        <f t="shared" si="125"/>
        <v>-0.51119426772601528</v>
      </c>
      <c r="D131" s="27">
        <f t="shared" si="125"/>
        <v>0.10751251819072216</v>
      </c>
      <c r="E131" s="27">
        <f t="shared" si="125"/>
        <v>-2.44918001066792</v>
      </c>
      <c r="F131" s="27">
        <f t="shared" si="126"/>
        <v>-2.3416674924771979</v>
      </c>
      <c r="L131" t="str">
        <f t="shared" si="127"/>
        <v>42 Secretarial and related occupations</v>
      </c>
      <c r="M131" s="27">
        <f t="shared" si="128"/>
        <v>-0.10554384648331983</v>
      </c>
      <c r="N131" s="27">
        <f t="shared" si="128"/>
        <v>-5.3262316863424752E-2</v>
      </c>
      <c r="O131" s="27">
        <f t="shared" si="128"/>
        <v>0.16660423199445507</v>
      </c>
      <c r="P131" s="27">
        <f t="shared" si="128"/>
        <v>9.4392581051196967E-2</v>
      </c>
      <c r="Q131" s="27">
        <f t="shared" si="129"/>
        <v>0.26099681304565203</v>
      </c>
      <c r="W131" t="str">
        <f t="shared" si="130"/>
        <v>42 Secretarial and related occupations</v>
      </c>
      <c r="X131" s="27">
        <f t="shared" si="131"/>
        <v>-0.97589194000519974</v>
      </c>
      <c r="Y131" s="27">
        <f t="shared" si="131"/>
        <v>-0.45793195086258542</v>
      </c>
      <c r="Z131" s="27">
        <f t="shared" si="131"/>
        <v>-5.9091713803738344E-2</v>
      </c>
      <c r="AA131" s="27">
        <f t="shared" si="131"/>
        <v>-2.5435725917191139</v>
      </c>
      <c r="AB131" s="27">
        <f t="shared" si="132"/>
        <v>-2.6026643055228522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0.43848363978648042</v>
      </c>
      <c r="C132" s="27">
        <f t="shared" si="125"/>
        <v>-0.87195264750654111</v>
      </c>
      <c r="D132" s="27">
        <f t="shared" si="125"/>
        <v>0.3811339845885291</v>
      </c>
      <c r="E132" s="27">
        <f t="shared" si="125"/>
        <v>0.84671975449214099</v>
      </c>
      <c r="F132" s="27">
        <f t="shared" si="126"/>
        <v>1.2278537390806701</v>
      </c>
      <c r="L132" t="str">
        <f t="shared" si="127"/>
        <v>51 Skilled agricultural and related trades</v>
      </c>
      <c r="M132" s="27">
        <f t="shared" si="128"/>
        <v>0.61872419767376829</v>
      </c>
      <c r="N132" s="27">
        <f t="shared" si="128"/>
        <v>-1.1400955006657623</v>
      </c>
      <c r="O132" s="27">
        <f t="shared" si="128"/>
        <v>0.18039778978351428</v>
      </c>
      <c r="P132" s="27">
        <f t="shared" si="128"/>
        <v>0.49757900217317763</v>
      </c>
      <c r="Q132" s="27">
        <f t="shared" si="129"/>
        <v>0.67797679195669192</v>
      </c>
      <c r="W132" t="str">
        <f t="shared" si="130"/>
        <v>51 Skilled agricultural and related trades</v>
      </c>
      <c r="X132" s="27">
        <f t="shared" si="131"/>
        <v>-0.18024055788729298</v>
      </c>
      <c r="Y132" s="27">
        <f t="shared" si="131"/>
        <v>0.26814285315922426</v>
      </c>
      <c r="Z132" s="27">
        <f t="shared" si="131"/>
        <v>0.20073619480501148</v>
      </c>
      <c r="AA132" s="27">
        <f t="shared" si="131"/>
        <v>0.34914075231896224</v>
      </c>
      <c r="AB132" s="27">
        <f t="shared" si="132"/>
        <v>0.54987694712397372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0.69731466866294767</v>
      </c>
      <c r="C133" s="27">
        <f t="shared" si="125"/>
        <v>-2.8623133080752581</v>
      </c>
      <c r="D133" s="27">
        <f t="shared" si="125"/>
        <v>0.69962319608802659</v>
      </c>
      <c r="E133" s="27">
        <f t="shared" si="125"/>
        <v>-0.77504275982243698</v>
      </c>
      <c r="F133" s="27">
        <f t="shared" si="126"/>
        <v>-7.5419563734410389E-2</v>
      </c>
      <c r="L133" t="str">
        <f t="shared" si="127"/>
        <v>52 Skilled metal, electrical and electronic trades</v>
      </c>
      <c r="M133" s="27">
        <f t="shared" si="128"/>
        <v>0.34717489142242997</v>
      </c>
      <c r="N133" s="27">
        <f t="shared" si="128"/>
        <v>-2.6552852298260561</v>
      </c>
      <c r="O133" s="27">
        <f t="shared" si="128"/>
        <v>-0.13762952938614603</v>
      </c>
      <c r="P133" s="27">
        <f t="shared" si="128"/>
        <v>-1.0922177951783283</v>
      </c>
      <c r="Q133" s="27">
        <f t="shared" si="129"/>
        <v>-1.2298473245644743</v>
      </c>
      <c r="W133" t="str">
        <f t="shared" si="130"/>
        <v>52 Skilled metal, electrical and electronic trades</v>
      </c>
      <c r="X133" s="27">
        <f t="shared" si="131"/>
        <v>0.35013977724052192</v>
      </c>
      <c r="Y133" s="27">
        <f t="shared" si="131"/>
        <v>-0.20702807824920288</v>
      </c>
      <c r="Z133" s="27">
        <f t="shared" si="131"/>
        <v>0.8372527254741986</v>
      </c>
      <c r="AA133" s="27">
        <f t="shared" si="131"/>
        <v>0.31717503535588132</v>
      </c>
      <c r="AB133" s="27">
        <f t="shared" si="132"/>
        <v>1.1544277608300799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0.16545825699896533</v>
      </c>
      <c r="C134" s="27">
        <f t="shared" si="125"/>
        <v>-1.5885081121784399</v>
      </c>
      <c r="D134" s="27">
        <f t="shared" si="125"/>
        <v>0.78315065223422131</v>
      </c>
      <c r="E134" s="27">
        <f t="shared" si="125"/>
        <v>-0.97974702345788245</v>
      </c>
      <c r="F134" s="27">
        <f t="shared" si="126"/>
        <v>-0.19659637122366114</v>
      </c>
      <c r="L134" t="str">
        <f t="shared" si="127"/>
        <v>53 Skilled construction and building trades</v>
      </c>
      <c r="M134" s="27">
        <f t="shared" si="128"/>
        <v>0.10269048062758301</v>
      </c>
      <c r="N134" s="27">
        <f t="shared" si="128"/>
        <v>-1.5600864621235946</v>
      </c>
      <c r="O134" s="27">
        <f t="shared" si="128"/>
        <v>0.79735119161954771</v>
      </c>
      <c r="P134" s="27">
        <f t="shared" si="128"/>
        <v>-1.0362365123195847</v>
      </c>
      <c r="Q134" s="27">
        <f t="shared" si="129"/>
        <v>-0.23888532070003698</v>
      </c>
      <c r="W134" t="str">
        <f t="shared" si="130"/>
        <v>53 Skilled construction and building trades</v>
      </c>
      <c r="X134" s="27">
        <f t="shared" si="131"/>
        <v>6.2767776371376566E-2</v>
      </c>
      <c r="Y134" s="27">
        <f t="shared" si="131"/>
        <v>-2.842165005483821E-2</v>
      </c>
      <c r="Z134" s="27">
        <f t="shared" si="131"/>
        <v>-1.4200539385325034E-2</v>
      </c>
      <c r="AA134" s="27">
        <f t="shared" si="131"/>
        <v>5.6489488861693998E-2</v>
      </c>
      <c r="AB134" s="27">
        <f t="shared" si="132"/>
        <v>4.2288949476368964E-2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-0.75757647148634177</v>
      </c>
      <c r="C135" s="27">
        <f t="shared" si="125"/>
        <v>-0.77969066139785781</v>
      </c>
      <c r="D135" s="27">
        <f t="shared" si="125"/>
        <v>0.37551410774046978</v>
      </c>
      <c r="E135" s="27">
        <f t="shared" si="125"/>
        <v>0.33839789982594581</v>
      </c>
      <c r="F135" s="27">
        <f t="shared" si="126"/>
        <v>0.7139120075664156</v>
      </c>
      <c r="L135" t="str">
        <f t="shared" si="127"/>
        <v>54 Textiles, printing and other skilled trades</v>
      </c>
      <c r="M135" s="27">
        <f t="shared" si="128"/>
        <v>-0.41457952770509277</v>
      </c>
      <c r="N135" s="27">
        <f t="shared" si="128"/>
        <v>-1.0355386081013513</v>
      </c>
      <c r="O135" s="27">
        <f t="shared" si="128"/>
        <v>0.16896399029401987</v>
      </c>
      <c r="P135" s="27">
        <f t="shared" si="128"/>
        <v>4.8616899965671756E-2</v>
      </c>
      <c r="Q135" s="27">
        <f t="shared" si="129"/>
        <v>0.21758089025969163</v>
      </c>
      <c r="W135" t="str">
        <f t="shared" si="130"/>
        <v>54 Textiles, printing and other skilled trades</v>
      </c>
      <c r="X135" s="27">
        <f t="shared" si="131"/>
        <v>-0.34299694378127299</v>
      </c>
      <c r="Y135" s="27">
        <f t="shared" si="131"/>
        <v>0.25584794670348732</v>
      </c>
      <c r="Z135" s="27">
        <f t="shared" si="131"/>
        <v>0.2065501174464579</v>
      </c>
      <c r="AA135" s="27">
        <f t="shared" si="131"/>
        <v>0.28978099986027495</v>
      </c>
      <c r="AB135" s="27">
        <f t="shared" si="132"/>
        <v>0.49633111730673285</v>
      </c>
    </row>
    <row r="136" spans="1:28" x14ac:dyDescent="0.2">
      <c r="A136" t="str">
        <f t="shared" si="124"/>
        <v>61 Caring personal service occupations</v>
      </c>
      <c r="B136" s="27">
        <f t="shared" si="125"/>
        <v>3.1826437907161917</v>
      </c>
      <c r="C136" s="27">
        <f t="shared" si="125"/>
        <v>-1.8662771336372685</v>
      </c>
      <c r="D136" s="27">
        <f t="shared" si="125"/>
        <v>2.7096941060272002</v>
      </c>
      <c r="E136" s="27">
        <f t="shared" si="125"/>
        <v>2.9449047327158198</v>
      </c>
      <c r="F136" s="27">
        <f t="shared" si="126"/>
        <v>5.6545988387430199</v>
      </c>
      <c r="L136" t="str">
        <f t="shared" si="127"/>
        <v>61 Caring personal service occupations</v>
      </c>
      <c r="M136" s="27">
        <f t="shared" si="128"/>
        <v>0.33435172159882143</v>
      </c>
      <c r="N136" s="27">
        <f t="shared" si="128"/>
        <v>-0.13367009883332504</v>
      </c>
      <c r="O136" s="27">
        <f t="shared" si="128"/>
        <v>1.5909342477552926</v>
      </c>
      <c r="P136" s="27">
        <f t="shared" si="128"/>
        <v>1.4498040324551038</v>
      </c>
      <c r="Q136" s="27">
        <f t="shared" si="129"/>
        <v>3.0407382802103964</v>
      </c>
      <c r="W136" t="str">
        <f t="shared" si="130"/>
        <v>61 Caring personal service occupations</v>
      </c>
      <c r="X136" s="27">
        <f t="shared" si="131"/>
        <v>2.8482920691173348</v>
      </c>
      <c r="Y136" s="27">
        <f t="shared" si="131"/>
        <v>-1.7326070348039408</v>
      </c>
      <c r="Z136" s="27">
        <f t="shared" si="131"/>
        <v>1.1187598582719041</v>
      </c>
      <c r="AA136" s="27">
        <f t="shared" si="131"/>
        <v>1.4951007002607177</v>
      </c>
      <c r="AB136" s="27">
        <f t="shared" si="132"/>
        <v>2.6138605585326218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0.55040030214171409</v>
      </c>
      <c r="C137" s="27">
        <f t="shared" si="125"/>
        <v>-1.185920081633709</v>
      </c>
      <c r="D137" s="27">
        <f t="shared" si="125"/>
        <v>0.32143682378474203</v>
      </c>
      <c r="E137" s="27">
        <f t="shared" si="125"/>
        <v>0.50025867093906129</v>
      </c>
      <c r="F137" s="27">
        <f t="shared" si="126"/>
        <v>0.82169549472380332</v>
      </c>
      <c r="L137" t="str">
        <f t="shared" si="127"/>
        <v>62 Leisure, travel and related personal service occupations</v>
      </c>
      <c r="M137" s="27">
        <f t="shared" si="128"/>
        <v>0.47702388870503576</v>
      </c>
      <c r="N137" s="27">
        <f t="shared" si="128"/>
        <v>-0.52986262187636779</v>
      </c>
      <c r="O137" s="27">
        <f t="shared" si="128"/>
        <v>0.25860730705965906</v>
      </c>
      <c r="P137" s="27">
        <f t="shared" si="128"/>
        <v>0.56208238057490156</v>
      </c>
      <c r="Q137" s="27">
        <f t="shared" si="129"/>
        <v>0.82068968763456063</v>
      </c>
      <c r="W137" t="str">
        <f t="shared" si="130"/>
        <v>62 Leisure, travel and related personal service occupations</v>
      </c>
      <c r="X137" s="27">
        <f t="shared" si="131"/>
        <v>7.3376413436673005E-2</v>
      </c>
      <c r="Y137" s="27">
        <f t="shared" si="131"/>
        <v>-0.65605745975734209</v>
      </c>
      <c r="Z137" s="27">
        <f t="shared" si="131"/>
        <v>6.2829516725070533E-2</v>
      </c>
      <c r="AA137" s="27">
        <f t="shared" si="131"/>
        <v>-6.182370963582251E-2</v>
      </c>
      <c r="AB137" s="27">
        <f t="shared" si="132"/>
        <v>1.0058070892480231E-3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-9.1043688707718062E-2</v>
      </c>
      <c r="C138" s="27">
        <f t="shared" si="125"/>
        <v>0.12291909994078032</v>
      </c>
      <c r="D138" s="27">
        <f t="shared" si="125"/>
        <v>-0.11744092636782666</v>
      </c>
      <c r="E138" s="27">
        <f t="shared" si="125"/>
        <v>3.0638945848615817E-2</v>
      </c>
      <c r="F138" s="27">
        <f t="shared" si="126"/>
        <v>-8.6801980519210842E-2</v>
      </c>
      <c r="L138" t="str">
        <f t="shared" si="127"/>
        <v>63 Community and civil enforcement occupations</v>
      </c>
      <c r="M138" s="27">
        <f t="shared" si="128"/>
        <v>-0.11446313774792516</v>
      </c>
      <c r="N138" s="27">
        <f t="shared" si="128"/>
        <v>0.14348651922863526</v>
      </c>
      <c r="O138" s="27">
        <f t="shared" si="128"/>
        <v>-0.16246431420766749</v>
      </c>
      <c r="P138" s="27">
        <f t="shared" si="128"/>
        <v>3.3244288582152448E-2</v>
      </c>
      <c r="Q138" s="27">
        <f t="shared" si="129"/>
        <v>-0.12922002562551504</v>
      </c>
      <c r="W138" t="str">
        <f t="shared" si="130"/>
        <v>63 Community and civil enforcement occupations</v>
      </c>
      <c r="X138" s="27">
        <f t="shared" si="131"/>
        <v>2.3419449040207457E-2</v>
      </c>
      <c r="Y138" s="27">
        <f t="shared" si="131"/>
        <v>-2.0567419287855659E-2</v>
      </c>
      <c r="Z138" s="27">
        <f t="shared" si="131"/>
        <v>4.5023387839841722E-2</v>
      </c>
      <c r="AA138" s="27">
        <f t="shared" si="131"/>
        <v>-2.6053427335376023E-3</v>
      </c>
      <c r="AB138" s="27">
        <f t="shared" si="132"/>
        <v>4.241804510630412E-2</v>
      </c>
    </row>
    <row r="139" spans="1:28" x14ac:dyDescent="0.2">
      <c r="A139" t="str">
        <f t="shared" si="124"/>
        <v>71 Sales occupations</v>
      </c>
      <c r="B139" s="27">
        <f t="shared" si="125"/>
        <v>-0.77476807306130979</v>
      </c>
      <c r="C139" s="27">
        <f t="shared" si="125"/>
        <v>-0.31715426329805751</v>
      </c>
      <c r="D139" s="27">
        <f t="shared" si="125"/>
        <v>-2.3671206291119198</v>
      </c>
      <c r="E139" s="27">
        <f t="shared" si="125"/>
        <v>-1.5657427367243564</v>
      </c>
      <c r="F139" s="27">
        <f t="shared" si="126"/>
        <v>-3.9328633658362762</v>
      </c>
      <c r="L139" t="str">
        <f t="shared" si="127"/>
        <v>71 Sales occupations</v>
      </c>
      <c r="M139" s="27">
        <f t="shared" si="128"/>
        <v>0.39393036215448873</v>
      </c>
      <c r="N139" s="27">
        <f t="shared" si="128"/>
        <v>-0.19801520006842388</v>
      </c>
      <c r="O139" s="27">
        <f t="shared" si="128"/>
        <v>-0.64171970550829727</v>
      </c>
      <c r="P139" s="27">
        <f t="shared" si="128"/>
        <v>-0.11867474599018024</v>
      </c>
      <c r="Q139" s="27">
        <f t="shared" si="129"/>
        <v>-0.76039445149847751</v>
      </c>
      <c r="W139" t="str">
        <f t="shared" si="130"/>
        <v>71 Sales occupations</v>
      </c>
      <c r="X139" s="27">
        <f t="shared" si="131"/>
        <v>-1.1686984352157097</v>
      </c>
      <c r="Y139" s="27">
        <f t="shared" si="131"/>
        <v>-0.11913906322967804</v>
      </c>
      <c r="Z139" s="27">
        <f t="shared" si="131"/>
        <v>-1.7254009236036296</v>
      </c>
      <c r="AA139" s="27">
        <f t="shared" si="131"/>
        <v>-1.4470679907341388</v>
      </c>
      <c r="AB139" s="27">
        <f t="shared" si="132"/>
        <v>-3.1724689143377685</v>
      </c>
    </row>
    <row r="140" spans="1:28" x14ac:dyDescent="0.2">
      <c r="A140" t="str">
        <f t="shared" si="124"/>
        <v>72 Customer service occupations</v>
      </c>
      <c r="B140" s="27">
        <f t="shared" si="125"/>
        <v>0.7532798935519267</v>
      </c>
      <c r="C140" s="27">
        <f t="shared" si="125"/>
        <v>0.12084159404745698</v>
      </c>
      <c r="D140" s="27">
        <f t="shared" si="125"/>
        <v>2.7274718882806948</v>
      </c>
      <c r="E140" s="27">
        <f t="shared" si="125"/>
        <v>1.7116955089981101</v>
      </c>
      <c r="F140" s="27">
        <f t="shared" si="126"/>
        <v>4.4391673972788048</v>
      </c>
      <c r="L140" t="str">
        <f t="shared" si="127"/>
        <v>72 Customer service occupations</v>
      </c>
      <c r="M140" s="27">
        <f t="shared" si="128"/>
        <v>-0.23684271603527085</v>
      </c>
      <c r="N140" s="27">
        <f t="shared" si="128"/>
        <v>0.41530292381126221</v>
      </c>
      <c r="O140" s="27">
        <f t="shared" si="128"/>
        <v>1.3575545688421098</v>
      </c>
      <c r="P140" s="27">
        <f t="shared" si="128"/>
        <v>0.91221553460312688</v>
      </c>
      <c r="Q140" s="27">
        <f t="shared" si="129"/>
        <v>2.2697701034452367</v>
      </c>
      <c r="W140" t="str">
        <f t="shared" si="130"/>
        <v>72 Customer service occupations</v>
      </c>
      <c r="X140" s="27">
        <f t="shared" si="131"/>
        <v>0.99012260958716691</v>
      </c>
      <c r="Y140" s="27">
        <f t="shared" si="131"/>
        <v>-0.29446132976378347</v>
      </c>
      <c r="Z140" s="27">
        <f t="shared" si="131"/>
        <v>1.3699173194385725</v>
      </c>
      <c r="AA140" s="27">
        <f t="shared" si="131"/>
        <v>0.79947997439498675</v>
      </c>
      <c r="AB140" s="27">
        <f t="shared" si="132"/>
        <v>2.1693972938335593</v>
      </c>
    </row>
    <row r="141" spans="1:28" x14ac:dyDescent="0.2">
      <c r="A141" t="str">
        <f t="shared" si="124"/>
        <v>81 Process, plant and machine operatives</v>
      </c>
      <c r="B141" s="27">
        <f t="shared" si="125"/>
        <v>9.9829968039372829E-2</v>
      </c>
      <c r="C141" s="27">
        <f t="shared" si="125"/>
        <v>-1.1052095997114622</v>
      </c>
      <c r="D141" s="27">
        <f t="shared" si="125"/>
        <v>1.6977234715261966</v>
      </c>
      <c r="E141" s="27">
        <f t="shared" si="125"/>
        <v>3.806617581391869E-2</v>
      </c>
      <c r="F141" s="27">
        <f t="shared" si="126"/>
        <v>1.7357896473401153</v>
      </c>
      <c r="L141" t="str">
        <f t="shared" si="127"/>
        <v>81 Process, plant and machine operatives</v>
      </c>
      <c r="M141" s="27">
        <f t="shared" si="128"/>
        <v>4.4432938931661781E-2</v>
      </c>
      <c r="N141" s="27">
        <f t="shared" si="128"/>
        <v>-0.8930973153120334</v>
      </c>
      <c r="O141" s="27">
        <f t="shared" si="128"/>
        <v>1.4377905622326095</v>
      </c>
      <c r="P141" s="27">
        <f t="shared" si="128"/>
        <v>3.6824259840213536E-2</v>
      </c>
      <c r="Q141" s="27">
        <f t="shared" si="129"/>
        <v>1.474614822072823</v>
      </c>
      <c r="W141" t="str">
        <f t="shared" si="130"/>
        <v>81 Process, plant and machine operatives</v>
      </c>
      <c r="X141" s="27">
        <f t="shared" si="131"/>
        <v>5.5397029107696394E-2</v>
      </c>
      <c r="Y141" s="27">
        <f t="shared" si="131"/>
        <v>-0.21211228439942875</v>
      </c>
      <c r="Z141" s="27">
        <f t="shared" si="131"/>
        <v>0.25993290929359736</v>
      </c>
      <c r="AA141" s="27">
        <f t="shared" si="131"/>
        <v>1.2419159737115937E-3</v>
      </c>
      <c r="AB141" s="27">
        <f t="shared" si="132"/>
        <v>0.26117482526730895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2.0004536089247544</v>
      </c>
      <c r="C142" s="27">
        <f t="shared" si="125"/>
        <v>-3.582155177301054</v>
      </c>
      <c r="D142" s="27">
        <f t="shared" si="125"/>
        <v>1.2930055026406713</v>
      </c>
      <c r="E142" s="27">
        <f t="shared" si="125"/>
        <v>4.4250578762721204E-3</v>
      </c>
      <c r="F142" s="27">
        <f t="shared" si="126"/>
        <v>1.2974305605169434</v>
      </c>
      <c r="L142" t="str">
        <f t="shared" si="127"/>
        <v>82 Transport and mobile machine drivers and operatives</v>
      </c>
      <c r="M142" s="27">
        <f t="shared" si="128"/>
        <v>2.0093482749749896</v>
      </c>
      <c r="N142" s="27">
        <f t="shared" si="128"/>
        <v>-3.3427077308352846</v>
      </c>
      <c r="O142" s="27">
        <f t="shared" si="128"/>
        <v>0.62166582200116238</v>
      </c>
      <c r="P142" s="27">
        <f t="shared" si="128"/>
        <v>-0.3429946293948607</v>
      </c>
      <c r="Q142" s="27">
        <f t="shared" si="129"/>
        <v>0.27867119260630169</v>
      </c>
      <c r="W142" t="str">
        <f t="shared" si="130"/>
        <v>82 Transport and mobile machine drivers and operatives</v>
      </c>
      <c r="X142" s="27">
        <f t="shared" si="131"/>
        <v>-8.8946660501996178E-3</v>
      </c>
      <c r="Y142" s="27">
        <f t="shared" si="131"/>
        <v>-0.23944744646576299</v>
      </c>
      <c r="Z142" s="27">
        <f t="shared" si="131"/>
        <v>0.67133968063947935</v>
      </c>
      <c r="AA142" s="27">
        <f t="shared" si="131"/>
        <v>0.34741968727115013</v>
      </c>
      <c r="AB142" s="27">
        <f t="shared" si="132"/>
        <v>1.0187593679106295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-0.60197318301391967</v>
      </c>
      <c r="C143" s="27">
        <f t="shared" si="125"/>
        <v>-0.80364485779662687</v>
      </c>
      <c r="D143" s="27">
        <f t="shared" si="125"/>
        <v>-0.87642887192319119</v>
      </c>
      <c r="E143" s="27">
        <f t="shared" si="125"/>
        <v>-0.30712199497080839</v>
      </c>
      <c r="F143" s="27">
        <f t="shared" si="126"/>
        <v>-1.1835508668939996</v>
      </c>
      <c r="L143" t="str">
        <f t="shared" si="127"/>
        <v>91 Elementary trades and related occupations</v>
      </c>
      <c r="M143" s="27">
        <f t="shared" si="128"/>
        <v>-0.3745644125999803</v>
      </c>
      <c r="N143" s="27">
        <f t="shared" si="128"/>
        <v>-0.62922266381014413</v>
      </c>
      <c r="O143" s="27">
        <f t="shared" si="128"/>
        <v>-0.77299729180540666</v>
      </c>
      <c r="P143" s="27">
        <f t="shared" si="128"/>
        <v>-0.27000289677275235</v>
      </c>
      <c r="Q143" s="27">
        <f t="shared" si="129"/>
        <v>-1.043000188578159</v>
      </c>
      <c r="W143" t="str">
        <f t="shared" si="130"/>
        <v>91 Elementary trades and related occupations</v>
      </c>
      <c r="X143" s="27">
        <f t="shared" si="131"/>
        <v>-0.22740877041394714</v>
      </c>
      <c r="Y143" s="27">
        <f t="shared" si="131"/>
        <v>-0.17442219398647807</v>
      </c>
      <c r="Z143" s="27">
        <f t="shared" si="131"/>
        <v>-0.1034315801177873</v>
      </c>
      <c r="AA143" s="27">
        <f t="shared" si="131"/>
        <v>-3.7119098198053146E-2</v>
      </c>
      <c r="AB143" s="27">
        <f t="shared" si="132"/>
        <v>-0.14055067831584045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3.3917237021148523</v>
      </c>
      <c r="C144" s="27">
        <f t="shared" si="125"/>
        <v>-5.1495199036480059</v>
      </c>
      <c r="D144" s="27">
        <f t="shared" si="125"/>
        <v>1.5628595687920779</v>
      </c>
      <c r="E144" s="27">
        <f t="shared" si="125"/>
        <v>-2.1530531897295333</v>
      </c>
      <c r="F144" s="27">
        <f t="shared" si="126"/>
        <v>-0.59019362093745542</v>
      </c>
      <c r="L144" t="str">
        <f t="shared" si="127"/>
        <v>92 Elementary administration and service occupations</v>
      </c>
      <c r="M144" s="27">
        <f t="shared" si="128"/>
        <v>1.3515453485924489</v>
      </c>
      <c r="N144" s="27">
        <f t="shared" si="128"/>
        <v>-2.2276598587918777</v>
      </c>
      <c r="O144" s="27">
        <f t="shared" si="128"/>
        <v>1.7176083669966609</v>
      </c>
      <c r="P144" s="27">
        <f t="shared" si="128"/>
        <v>-1.5190015865083701</v>
      </c>
      <c r="Q144" s="27">
        <f t="shared" si="129"/>
        <v>0.19860678048829072</v>
      </c>
      <c r="W144" t="str">
        <f t="shared" si="130"/>
        <v>92 Elementary administration and service occupations</v>
      </c>
      <c r="X144" s="27">
        <f t="shared" si="131"/>
        <v>2.0401783535223608</v>
      </c>
      <c r="Y144" s="27">
        <f t="shared" si="131"/>
        <v>-2.9218600448560608</v>
      </c>
      <c r="Z144" s="27">
        <f t="shared" si="131"/>
        <v>-0.1547487982046114</v>
      </c>
      <c r="AA144" s="27">
        <f t="shared" si="131"/>
        <v>-0.63405160322114895</v>
      </c>
      <c r="AB144" s="27">
        <f t="shared" si="132"/>
        <v>-0.78880040142576036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41.582000000000448</v>
      </c>
      <c r="C146" s="29">
        <f t="shared" ref="C146" si="133">D35-C35</f>
        <v>-15.000000000000568</v>
      </c>
      <c r="D146" s="29">
        <f>E35-D35</f>
        <v>20.204000000000292</v>
      </c>
      <c r="E146" s="29">
        <f>F35-E35</f>
        <v>26.862000000000194</v>
      </c>
      <c r="F146" s="29">
        <f t="shared" ref="F146" si="134">F35-D35</f>
        <v>47.066000000000486</v>
      </c>
      <c r="L146" s="24" t="str">
        <f>L35</f>
        <v>All occupations</v>
      </c>
      <c r="M146" s="29">
        <f>N35-M35</f>
        <v>19.748685389599473</v>
      </c>
      <c r="N146" s="29">
        <f t="shared" ref="N146" si="135">O35-N35</f>
        <v>-12.080068902424671</v>
      </c>
      <c r="O146" s="29">
        <f>P35-O35</f>
        <v>11.719191697432962</v>
      </c>
      <c r="P146" s="29">
        <f>Q35-P35</f>
        <v>14.232642550501225</v>
      </c>
      <c r="Q146" s="29">
        <f t="shared" ref="Q146" si="136">Q35-O35</f>
        <v>25.951834247934187</v>
      </c>
      <c r="W146" s="24" t="str">
        <f>W35</f>
        <v>All occupations</v>
      </c>
      <c r="X146" s="29">
        <f>Y35-X35</f>
        <v>21.83331461040072</v>
      </c>
      <c r="Y146" s="29">
        <f t="shared" ref="Y146" si="137">Z35-Y35</f>
        <v>-2.9199310975756703</v>
      </c>
      <c r="Z146" s="29">
        <f>AA35-Z35</f>
        <v>8.4848083025669325</v>
      </c>
      <c r="AA146" s="29">
        <f>AB35-AA35</f>
        <v>12.629357449499253</v>
      </c>
      <c r="AB146" s="29">
        <f t="shared" ref="AB146" si="138">AB35-Z35</f>
        <v>21.114165752066185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47.158260793428198</v>
      </c>
      <c r="C153" s="11">
        <f t="shared" ref="C153:F153" si="143">C8</f>
        <v>55.597851849898895</v>
      </c>
      <c r="D153" s="11">
        <f t="shared" si="143"/>
        <v>55.410092935559049</v>
      </c>
      <c r="E153" s="11">
        <f t="shared" si="143"/>
        <v>52.695671702765807</v>
      </c>
      <c r="F153" s="11">
        <f t="shared" si="143"/>
        <v>57.705581050704168</v>
      </c>
      <c r="H153" s="40">
        <f>IF(D$151-B$151 &lt;&gt; 0,(EXP(LN(D153/B153)/(D$151-B$151))-1)*100,0)</f>
        <v>3.2776196552281034</v>
      </c>
      <c r="I153" s="40">
        <f>IF(F$151-D$151 &lt;&gt; 0,(EXP(LN(F153/D153)/(F$151-D$151))-1)*100,0)</f>
        <v>0.2709807177478929</v>
      </c>
      <c r="L153" s="10" t="str">
        <f>L8</f>
        <v>11 Corporate managers and directors</v>
      </c>
      <c r="M153" s="11">
        <f>M8</f>
        <v>32.809689882755229</v>
      </c>
      <c r="N153" s="11">
        <f t="shared" ref="N153:Q153" si="144">N8</f>
        <v>37.106837962675215</v>
      </c>
      <c r="O153" s="11">
        <f t="shared" si="144"/>
        <v>36.629516955014253</v>
      </c>
      <c r="P153" s="11">
        <f t="shared" si="144"/>
        <v>33.864646980733355</v>
      </c>
      <c r="Q153" s="11">
        <f t="shared" si="144"/>
        <v>35.729801366699363</v>
      </c>
      <c r="S153" s="40">
        <f>IF(O$151-M$151 &lt;&gt; 0,(EXP(LN(O153/M153)/(O$151-M$151))-1)*100,0)</f>
        <v>2.2270464266407108</v>
      </c>
      <c r="T153" s="40">
        <f>IF(Q$151-O$151 &lt;&gt; 0,(EXP(LN(Q153/O153)/(Q$151-O$151))-1)*100,0)</f>
        <v>-0.16565781457787976</v>
      </c>
      <c r="W153" s="10" t="str">
        <f>W8</f>
        <v>11 Corporate managers and directors</v>
      </c>
      <c r="X153" s="11">
        <f>X8</f>
        <v>14.348570910672967</v>
      </c>
      <c r="Y153" s="11">
        <f t="shared" ref="Y153:AB153" si="145">Y8</f>
        <v>18.49101388722362</v>
      </c>
      <c r="Z153" s="11">
        <f t="shared" si="145"/>
        <v>18.780575980544736</v>
      </c>
      <c r="AA153" s="11">
        <f t="shared" si="145"/>
        <v>18.831024722032442</v>
      </c>
      <c r="AB153" s="11">
        <f t="shared" si="145"/>
        <v>21.975779684004824</v>
      </c>
      <c r="AD153" s="40">
        <f>IF(Z$151-X$151 &lt;&gt; 0,(EXP(LN(Z153/X153)/(Z$151-X$151))-1)*100,0)</f>
        <v>5.5309995972588233</v>
      </c>
      <c r="AE153" s="40">
        <f>IF(AB$151-Z$151 &lt;&gt; 0,(EXP(LN(AB153/Z153)/(AB$151-Z$151))-1)*100,0)</f>
        <v>1.0529568492498198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19.506666888889249</v>
      </c>
      <c r="C154" s="11">
        <f t="shared" ref="C154:F178" si="146">C9</f>
        <v>21.032804282535228</v>
      </c>
      <c r="D154" s="11">
        <f t="shared" si="146"/>
        <v>20.588887180959333</v>
      </c>
      <c r="E154" s="11">
        <f t="shared" si="146"/>
        <v>26.196169837473477</v>
      </c>
      <c r="F154" s="11">
        <f t="shared" si="146"/>
        <v>30.405942106044357</v>
      </c>
      <c r="H154" s="40">
        <f t="shared" ref="H154:H177" si="147">IF(D$151-B$151 &lt;&gt; 0,(EXP(LN(D154/B154)/(D$151-B$151))-1)*100,0)</f>
        <v>1.085755486522566</v>
      </c>
      <c r="I154" s="40">
        <f t="shared" ref="I154:I180" si="148">IF(F$151-D$151 &lt;&gt; 0,(EXP(LN(F154/D154)/(F$151-D$151))-1)*100,0)</f>
        <v>2.63331880189972</v>
      </c>
      <c r="L154" s="10" t="str">
        <f t="shared" ref="L154:Q154" si="149">L9</f>
        <v>12 Other managers and proprietors</v>
      </c>
      <c r="M154" s="11">
        <f t="shared" si="149"/>
        <v>11.444112841906266</v>
      </c>
      <c r="N154" s="11">
        <f t="shared" si="149"/>
        <v>12.337021786124872</v>
      </c>
      <c r="O154" s="11">
        <f t="shared" si="149"/>
        <v>11.541469615801768</v>
      </c>
      <c r="P154" s="11">
        <f t="shared" si="149"/>
        <v>15.00261128848843</v>
      </c>
      <c r="Q154" s="11">
        <f t="shared" si="149"/>
        <v>17.11648367540673</v>
      </c>
      <c r="S154" s="40">
        <f t="shared" ref="S154:S177" si="150">IF(O$151-M$151 &lt;&gt; 0,(EXP(LN(O154/M154)/(O$151-M$151))-1)*100,0)</f>
        <v>0.16956694643375236</v>
      </c>
      <c r="T154" s="40">
        <f t="shared" ref="T154:T177" si="151">IF(Q$151-O$151 &lt;&gt; 0,(EXP(LN(Q154/O154)/(Q$151-O$151))-1)*100,0)</f>
        <v>2.6621202039193159</v>
      </c>
      <c r="W154" s="10" t="str">
        <f t="shared" ref="W154:AB154" si="152">W9</f>
        <v>12 Other managers and proprietors</v>
      </c>
      <c r="X154" s="11">
        <f t="shared" si="152"/>
        <v>8.0625540469829922</v>
      </c>
      <c r="Y154" s="11">
        <f t="shared" si="152"/>
        <v>8.6957824964103683</v>
      </c>
      <c r="Z154" s="11">
        <f t="shared" si="152"/>
        <v>9.047417565157577</v>
      </c>
      <c r="AA154" s="11">
        <f t="shared" si="152"/>
        <v>11.193558548985028</v>
      </c>
      <c r="AB154" s="11">
        <f t="shared" si="152"/>
        <v>13.28945843063762</v>
      </c>
      <c r="AD154" s="40">
        <f t="shared" ref="AD154:AD177" si="153">IF(Z$151-X$151 &lt;&gt; 0,(EXP(LN(Z154/X154)/(Z$151-X$151))-1)*100,0)</f>
        <v>2.3317495288805112</v>
      </c>
      <c r="AE154" s="40">
        <f t="shared" ref="AE154:AE177" si="154">IF(AB$151-Z$151 &lt;&gt; 0,(EXP(LN(AB154/Z154)/(AB$151-Z$151))-1)*100,0)</f>
        <v>2.5964128619944127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50.795794387453526</v>
      </c>
      <c r="C155" s="11">
        <f t="shared" si="146"/>
        <v>56.907111895135927</v>
      </c>
      <c r="D155" s="11">
        <f t="shared" si="146"/>
        <v>58.173702527722995</v>
      </c>
      <c r="E155" s="11">
        <f t="shared" si="146"/>
        <v>62.746580599514665</v>
      </c>
      <c r="F155" s="11">
        <f t="shared" si="146"/>
        <v>69.812945171280504</v>
      </c>
      <c r="H155" s="40">
        <f t="shared" si="147"/>
        <v>2.7495171906224414</v>
      </c>
      <c r="I155" s="40">
        <f t="shared" si="148"/>
        <v>1.2233291838567917</v>
      </c>
      <c r="L155" s="10" t="str">
        <f t="shared" ref="L155:Q155" si="155">L10</f>
        <v>21 Science, research, engineering and technology professionals</v>
      </c>
      <c r="M155" s="11">
        <f t="shared" si="155"/>
        <v>41.092982269496943</v>
      </c>
      <c r="N155" s="11">
        <f t="shared" si="155"/>
        <v>46.266038880133273</v>
      </c>
      <c r="O155" s="11">
        <f t="shared" si="155"/>
        <v>45.316756349838691</v>
      </c>
      <c r="P155" s="11">
        <f t="shared" si="155"/>
        <v>47.503890930722761</v>
      </c>
      <c r="Q155" s="11">
        <f t="shared" si="155"/>
        <v>51.787029173495021</v>
      </c>
      <c r="S155" s="40">
        <f t="shared" si="150"/>
        <v>1.9760606707673878</v>
      </c>
      <c r="T155" s="40">
        <f t="shared" si="151"/>
        <v>0.89372242492196108</v>
      </c>
      <c r="W155" s="10" t="str">
        <f t="shared" ref="W155:AB155" si="156">W10</f>
        <v>21 Science, research, engineering and technology professionals</v>
      </c>
      <c r="X155" s="11">
        <f t="shared" si="156"/>
        <v>9.702812117956622</v>
      </c>
      <c r="Y155" s="11">
        <f t="shared" si="156"/>
        <v>10.641073015002567</v>
      </c>
      <c r="Z155" s="11">
        <f t="shared" si="156"/>
        <v>12.856946177884341</v>
      </c>
      <c r="AA155" s="11">
        <f t="shared" si="156"/>
        <v>15.242689668791929</v>
      </c>
      <c r="AB155" s="11">
        <f t="shared" si="156"/>
        <v>18.025915997785397</v>
      </c>
      <c r="AD155" s="40">
        <f t="shared" si="153"/>
        <v>5.7908339726815194</v>
      </c>
      <c r="AE155" s="40">
        <f t="shared" si="154"/>
        <v>2.2784099651552703</v>
      </c>
    </row>
    <row r="156" spans="1:31" x14ac:dyDescent="0.2">
      <c r="A156" s="10" t="str">
        <f t="shared" si="142"/>
        <v>22 Health professionals</v>
      </c>
      <c r="B156" s="11">
        <f t="shared" si="142"/>
        <v>15.755107814190112</v>
      </c>
      <c r="C156" s="11">
        <f t="shared" si="146"/>
        <v>19.729350669599079</v>
      </c>
      <c r="D156" s="11">
        <f t="shared" si="146"/>
        <v>19.56956081872088</v>
      </c>
      <c r="E156" s="11">
        <f t="shared" si="146"/>
        <v>20.721476189054528</v>
      </c>
      <c r="F156" s="11">
        <f t="shared" si="146"/>
        <v>21.79036776448411</v>
      </c>
      <c r="H156" s="40">
        <f t="shared" si="147"/>
        <v>4.4316019418174868</v>
      </c>
      <c r="I156" s="40">
        <f t="shared" si="148"/>
        <v>0.71919176330084156</v>
      </c>
      <c r="L156" s="10" t="str">
        <f t="shared" ref="L156:Q156" si="157">L11</f>
        <v>22 Health professionals</v>
      </c>
      <c r="M156" s="11">
        <f t="shared" si="157"/>
        <v>3.5104537731325496</v>
      </c>
      <c r="N156" s="11">
        <f t="shared" si="157"/>
        <v>4.3692204961837522</v>
      </c>
      <c r="O156" s="11">
        <f t="shared" si="157"/>
        <v>4.6725342390038467</v>
      </c>
      <c r="P156" s="11">
        <f t="shared" si="157"/>
        <v>4.937932937422195</v>
      </c>
      <c r="Q156" s="11">
        <f t="shared" si="157"/>
        <v>5.2326140844120301</v>
      </c>
      <c r="S156" s="40">
        <f t="shared" si="150"/>
        <v>5.8858303796130995</v>
      </c>
      <c r="T156" s="40">
        <f t="shared" si="151"/>
        <v>0.75758452697933798</v>
      </c>
      <c r="W156" s="10" t="str">
        <f t="shared" ref="W156:AB156" si="158">W11</f>
        <v>22 Health professionals</v>
      </c>
      <c r="X156" s="11">
        <f t="shared" si="158"/>
        <v>12.244654041057577</v>
      </c>
      <c r="Y156" s="11">
        <f t="shared" si="158"/>
        <v>15.360130173415296</v>
      </c>
      <c r="Z156" s="11">
        <f t="shared" si="158"/>
        <v>14.897026579717044</v>
      </c>
      <c r="AA156" s="11">
        <f t="shared" si="158"/>
        <v>15.783543251632315</v>
      </c>
      <c r="AB156" s="11">
        <f t="shared" si="158"/>
        <v>16.557753680072043</v>
      </c>
      <c r="AD156" s="40">
        <f t="shared" si="153"/>
        <v>3.9993475463052208</v>
      </c>
      <c r="AE156" s="40">
        <f t="shared" si="154"/>
        <v>0.70710733283421146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23.394730426599871</v>
      </c>
      <c r="C157" s="11">
        <f t="shared" si="146"/>
        <v>25.922688756816232</v>
      </c>
      <c r="D157" s="11">
        <f t="shared" si="146"/>
        <v>25.811484904164388</v>
      </c>
      <c r="E157" s="11">
        <f t="shared" si="146"/>
        <v>26.657295492075239</v>
      </c>
      <c r="F157" s="11">
        <f t="shared" si="146"/>
        <v>28.917033762863706</v>
      </c>
      <c r="H157" s="40">
        <f t="shared" si="147"/>
        <v>1.9856313778355172</v>
      </c>
      <c r="I157" s="40">
        <f t="shared" si="148"/>
        <v>0.76028413286324259</v>
      </c>
      <c r="L157" s="10" t="str">
        <f t="shared" ref="L157:Q157" si="159">L12</f>
        <v>23 Teaching and other educational professionals</v>
      </c>
      <c r="M157" s="11">
        <f t="shared" si="159"/>
        <v>7.3988650906021105</v>
      </c>
      <c r="N157" s="11">
        <f t="shared" si="159"/>
        <v>7.7929752184802448</v>
      </c>
      <c r="O157" s="11">
        <f t="shared" si="159"/>
        <v>8.1908399868544013</v>
      </c>
      <c r="P157" s="11">
        <f t="shared" si="159"/>
        <v>8.822681278138587</v>
      </c>
      <c r="Q157" s="11">
        <f t="shared" si="159"/>
        <v>9.5616007638481317</v>
      </c>
      <c r="S157" s="40">
        <f t="shared" si="150"/>
        <v>2.0546192233045657</v>
      </c>
      <c r="T157" s="40">
        <f t="shared" si="151"/>
        <v>1.0369305932007356</v>
      </c>
      <c r="W157" s="10" t="str">
        <f t="shared" ref="W157:AB157" si="160">W12</f>
        <v>23 Teaching and other educational professionals</v>
      </c>
      <c r="X157" s="11">
        <f t="shared" si="160"/>
        <v>15.995865335997808</v>
      </c>
      <c r="Y157" s="11">
        <f t="shared" si="160"/>
        <v>18.129713538335992</v>
      </c>
      <c r="Z157" s="11">
        <f t="shared" si="160"/>
        <v>17.620644917310017</v>
      </c>
      <c r="AA157" s="11">
        <f t="shared" si="160"/>
        <v>17.834614213936636</v>
      </c>
      <c r="AB157" s="11">
        <f t="shared" si="160"/>
        <v>19.355432999015584</v>
      </c>
      <c r="AD157" s="40">
        <f t="shared" si="153"/>
        <v>1.953657904558681</v>
      </c>
      <c r="AE157" s="40">
        <f t="shared" si="154"/>
        <v>0.62797644883705317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37.959190349584347</v>
      </c>
      <c r="C158" s="11">
        <f t="shared" si="146"/>
        <v>43.952726445315776</v>
      </c>
      <c r="D158" s="11">
        <f t="shared" si="146"/>
        <v>45.898985380788758</v>
      </c>
      <c r="E158" s="11">
        <f t="shared" si="146"/>
        <v>51.879414064009616</v>
      </c>
      <c r="F158" s="11">
        <f t="shared" si="146"/>
        <v>57.795687456147043</v>
      </c>
      <c r="H158" s="40">
        <f t="shared" si="147"/>
        <v>3.8716974802113224</v>
      </c>
      <c r="I158" s="40">
        <f t="shared" si="148"/>
        <v>1.548338784261083</v>
      </c>
      <c r="L158" s="10" t="str">
        <f t="shared" ref="L158:Q158" si="161">L13</f>
        <v>24 Business, media and public service professionals</v>
      </c>
      <c r="M158" s="11">
        <f t="shared" si="161"/>
        <v>22.996799426912343</v>
      </c>
      <c r="N158" s="11">
        <f t="shared" si="161"/>
        <v>25.349208743408585</v>
      </c>
      <c r="O158" s="11">
        <f t="shared" si="161"/>
        <v>26.12757900528236</v>
      </c>
      <c r="P158" s="11">
        <f t="shared" si="161"/>
        <v>29.878466142600754</v>
      </c>
      <c r="Q158" s="11">
        <f t="shared" si="161"/>
        <v>32.728732228656121</v>
      </c>
      <c r="S158" s="40">
        <f t="shared" si="150"/>
        <v>2.585588557958296</v>
      </c>
      <c r="T158" s="40">
        <f t="shared" si="151"/>
        <v>1.5130790689355411</v>
      </c>
      <c r="W158" s="10" t="str">
        <f t="shared" ref="W158:AB158" si="162">W13</f>
        <v>24 Business, media and public service professionals</v>
      </c>
      <c r="X158" s="11">
        <f t="shared" si="162"/>
        <v>14.962390922671947</v>
      </c>
      <c r="Y158" s="11">
        <f t="shared" si="162"/>
        <v>18.603517701907133</v>
      </c>
      <c r="Z158" s="11">
        <f t="shared" si="162"/>
        <v>19.771406375506384</v>
      </c>
      <c r="AA158" s="11">
        <f t="shared" si="162"/>
        <v>22.00094792140878</v>
      </c>
      <c r="AB158" s="11">
        <f t="shared" si="162"/>
        <v>25.066955227490872</v>
      </c>
      <c r="AD158" s="40">
        <f t="shared" si="153"/>
        <v>5.7322107720559234</v>
      </c>
      <c r="AE158" s="40">
        <f t="shared" si="154"/>
        <v>1.5946725412281593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11.295386499334422</v>
      </c>
      <c r="C159" s="11">
        <f t="shared" si="146"/>
        <v>13.095059007365219</v>
      </c>
      <c r="D159" s="11">
        <f t="shared" si="146"/>
        <v>13.969526239963356</v>
      </c>
      <c r="E159" s="11">
        <f t="shared" si="146"/>
        <v>12.676093270633473</v>
      </c>
      <c r="F159" s="11">
        <f t="shared" si="146"/>
        <v>13.792308769185189</v>
      </c>
      <c r="H159" s="40">
        <f t="shared" si="147"/>
        <v>4.3412694923440798</v>
      </c>
      <c r="I159" s="40">
        <f t="shared" si="148"/>
        <v>-8.507817993282929E-2</v>
      </c>
      <c r="L159" s="10" t="str">
        <f t="shared" ref="L159:Q159" si="163">L14</f>
        <v>31 Science, engineering and technology associate professionals</v>
      </c>
      <c r="M159" s="11">
        <f t="shared" si="163"/>
        <v>7.8057051880488926</v>
      </c>
      <c r="N159" s="11">
        <f t="shared" si="163"/>
        <v>9.4541970185818318</v>
      </c>
      <c r="O159" s="11">
        <f t="shared" si="163"/>
        <v>9.5981102632611037</v>
      </c>
      <c r="P159" s="11">
        <f t="shared" si="163"/>
        <v>8.1288711835752743</v>
      </c>
      <c r="Q159" s="11">
        <f t="shared" si="163"/>
        <v>8.3946477222922642</v>
      </c>
      <c r="S159" s="40">
        <f t="shared" si="150"/>
        <v>4.2208757301940292</v>
      </c>
      <c r="T159" s="40">
        <f t="shared" si="151"/>
        <v>-0.88916933003096998</v>
      </c>
      <c r="W159" s="10" t="str">
        <f t="shared" ref="W159:AB159" si="164">W14</f>
        <v>31 Science, engineering and technology associate professionals</v>
      </c>
      <c r="X159" s="11">
        <f t="shared" si="164"/>
        <v>3.4896813112855392</v>
      </c>
      <c r="Y159" s="11">
        <f t="shared" si="164"/>
        <v>3.6408619887833855</v>
      </c>
      <c r="Z159" s="11">
        <f t="shared" si="164"/>
        <v>4.3714159767022531</v>
      </c>
      <c r="AA159" s="11">
        <f t="shared" si="164"/>
        <v>4.5472220870582012</v>
      </c>
      <c r="AB159" s="11">
        <f t="shared" si="164"/>
        <v>5.3976610468929227</v>
      </c>
      <c r="AD159" s="40">
        <f t="shared" si="153"/>
        <v>4.608571972097919</v>
      </c>
      <c r="AE159" s="40">
        <f t="shared" si="154"/>
        <v>1.4157869373548904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7.0206931072320611</v>
      </c>
      <c r="C160" s="11">
        <f t="shared" si="146"/>
        <v>8.4120255404731203</v>
      </c>
      <c r="D160" s="11">
        <f t="shared" si="146"/>
        <v>8.5491956874595481</v>
      </c>
      <c r="E160" s="11">
        <f t="shared" si="146"/>
        <v>8.5235191606356047</v>
      </c>
      <c r="F160" s="11">
        <f t="shared" si="146"/>
        <v>9.0764377560565119</v>
      </c>
      <c r="H160" s="40">
        <f t="shared" si="147"/>
        <v>4.0181328309098374</v>
      </c>
      <c r="I160" s="40">
        <f t="shared" si="148"/>
        <v>0.39976086152093693</v>
      </c>
      <c r="L160" s="10" t="str">
        <f t="shared" ref="L160:Q160" si="165">L15</f>
        <v>32 Health and social care associate professionals</v>
      </c>
      <c r="M160" s="11">
        <f t="shared" si="165"/>
        <v>1.4561190775919566</v>
      </c>
      <c r="N160" s="11">
        <f t="shared" si="165"/>
        <v>1.5644831053576989</v>
      </c>
      <c r="O160" s="11">
        <f t="shared" si="165"/>
        <v>1.7687029924041597</v>
      </c>
      <c r="P160" s="11">
        <f t="shared" si="165"/>
        <v>1.5874245584037621</v>
      </c>
      <c r="Q160" s="11">
        <f t="shared" si="165"/>
        <v>1.6685826780819089</v>
      </c>
      <c r="S160" s="40">
        <f t="shared" si="150"/>
        <v>3.9660642864820517</v>
      </c>
      <c r="T160" s="40">
        <f>IF(Q$151-O$151 &lt;&gt; 0,(EXP(LN(Q160/O160)/(Q$151-O$151))-1)*100,0)</f>
        <v>-0.38772596098479717</v>
      </c>
      <c r="W160" s="10" t="str">
        <f t="shared" ref="W160:AB160" si="166">W15</f>
        <v>32 Health and social care associate professionals</v>
      </c>
      <c r="X160" s="11">
        <f t="shared" si="166"/>
        <v>5.5645740296401058</v>
      </c>
      <c r="Y160" s="11">
        <f t="shared" si="166"/>
        <v>6.8475424351154235</v>
      </c>
      <c r="Z160" s="11">
        <f t="shared" si="166"/>
        <v>6.7804926950553845</v>
      </c>
      <c r="AA160" s="11">
        <f t="shared" si="166"/>
        <v>6.9360946022318544</v>
      </c>
      <c r="AB160" s="11">
        <f t="shared" si="166"/>
        <v>7.407855077974598</v>
      </c>
      <c r="AD160" s="40">
        <f t="shared" si="153"/>
        <v>4.0317407582694642</v>
      </c>
      <c r="AE160" s="40">
        <f t="shared" si="154"/>
        <v>0.59168468652537332</v>
      </c>
    </row>
    <row r="161" spans="1:31" x14ac:dyDescent="0.2">
      <c r="A161" s="10" t="str">
        <f t="shared" si="142"/>
        <v>33 Protective service occupations</v>
      </c>
      <c r="B161" s="11">
        <f t="shared" si="142"/>
        <v>6.8566715797641518</v>
      </c>
      <c r="C161" s="11">
        <f t="shared" si="146"/>
        <v>6.4710175115266857</v>
      </c>
      <c r="D161" s="11">
        <f t="shared" si="146"/>
        <v>6.7196023612549851</v>
      </c>
      <c r="E161" s="11">
        <f t="shared" si="146"/>
        <v>8.1783043210725861</v>
      </c>
      <c r="F161" s="11">
        <f t="shared" si="146"/>
        <v>9.392310693485074</v>
      </c>
      <c r="H161" s="40">
        <f t="shared" si="147"/>
        <v>-0.40304859380564384</v>
      </c>
      <c r="I161" s="40">
        <f t="shared" si="148"/>
        <v>2.2575206196608466</v>
      </c>
      <c r="L161" s="10" t="str">
        <f t="shared" ref="L161:Q161" si="167">L16</f>
        <v>33 Protective service occupations</v>
      </c>
      <c r="M161" s="11">
        <f t="shared" si="167"/>
        <v>5.4562394352899775</v>
      </c>
      <c r="N161" s="11">
        <f t="shared" si="167"/>
        <v>4.9811040797869506</v>
      </c>
      <c r="O161" s="11">
        <f t="shared" si="167"/>
        <v>5.083932381316977</v>
      </c>
      <c r="P161" s="11">
        <f t="shared" si="167"/>
        <v>5.9622069211814965</v>
      </c>
      <c r="Q161" s="11">
        <f t="shared" si="167"/>
        <v>6.4815634723232032</v>
      </c>
      <c r="S161" s="40">
        <f t="shared" si="150"/>
        <v>-1.4035520897740517</v>
      </c>
      <c r="T161" s="40">
        <f t="shared" si="151"/>
        <v>1.6323577585484639</v>
      </c>
      <c r="W161" s="10" t="str">
        <f t="shared" ref="W161:AB161" si="168">W16</f>
        <v>33 Protective service occupations</v>
      </c>
      <c r="X161" s="11">
        <f t="shared" si="168"/>
        <v>1.4004321444741681</v>
      </c>
      <c r="Y161" s="11">
        <f t="shared" si="168"/>
        <v>1.4899134317397349</v>
      </c>
      <c r="Z161" s="11">
        <f t="shared" si="168"/>
        <v>1.6356699799380048</v>
      </c>
      <c r="AA161" s="11">
        <f t="shared" si="168"/>
        <v>2.216097399891082</v>
      </c>
      <c r="AB161" s="11">
        <f t="shared" si="168"/>
        <v>2.9107472211618588</v>
      </c>
      <c r="AD161" s="40">
        <f t="shared" si="153"/>
        <v>3.1541541985446786</v>
      </c>
      <c r="AE161" s="40">
        <f t="shared" si="154"/>
        <v>3.9171563412830901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14.082386349605947</v>
      </c>
      <c r="C162" s="11">
        <f t="shared" si="146"/>
        <v>13.707603334963384</v>
      </c>
      <c r="D162" s="11">
        <f t="shared" si="146"/>
        <v>14.438174901969196</v>
      </c>
      <c r="E162" s="11">
        <f t="shared" si="146"/>
        <v>14.586803268851879</v>
      </c>
      <c r="F162" s="11">
        <f t="shared" si="146"/>
        <v>16.143721888302803</v>
      </c>
      <c r="H162" s="40">
        <f t="shared" si="147"/>
        <v>0.50026541411312131</v>
      </c>
      <c r="I162" s="40">
        <f t="shared" si="148"/>
        <v>0.74714733971812386</v>
      </c>
      <c r="L162" s="10" t="str">
        <f t="shared" ref="L162:Q162" si="169">L17</f>
        <v>34 Culture, media and sports occupations</v>
      </c>
      <c r="M162" s="11">
        <f t="shared" si="169"/>
        <v>7.8216117899101762</v>
      </c>
      <c r="N162" s="11">
        <f t="shared" si="169"/>
        <v>7.2943701699522867</v>
      </c>
      <c r="O162" s="11">
        <f t="shared" si="169"/>
        <v>7.3399448103976326</v>
      </c>
      <c r="P162" s="11">
        <f t="shared" si="169"/>
        <v>7.5983376774908979</v>
      </c>
      <c r="Q162" s="11">
        <f t="shared" si="169"/>
        <v>8.6192858031943285</v>
      </c>
      <c r="S162" s="40">
        <f t="shared" si="150"/>
        <v>-1.2631409720376019</v>
      </c>
      <c r="T162" s="40">
        <f t="shared" si="151"/>
        <v>1.0768965966773569</v>
      </c>
      <c r="W162" s="10" t="str">
        <f t="shared" ref="W162:AB162" si="170">W17</f>
        <v>34 Culture, media and sports occupations</v>
      </c>
      <c r="X162" s="11">
        <f t="shared" si="170"/>
        <v>6.2607745596957862</v>
      </c>
      <c r="Y162" s="11">
        <f t="shared" si="170"/>
        <v>6.4132331650110865</v>
      </c>
      <c r="Z162" s="11">
        <f t="shared" si="170"/>
        <v>7.0982300915715699</v>
      </c>
      <c r="AA162" s="11">
        <f t="shared" si="170"/>
        <v>6.9884655913609768</v>
      </c>
      <c r="AB162" s="11">
        <f t="shared" si="170"/>
        <v>7.5244360851084524</v>
      </c>
      <c r="AD162" s="40">
        <f t="shared" si="153"/>
        <v>2.5426180686623168</v>
      </c>
      <c r="AE162" s="40">
        <f t="shared" si="154"/>
        <v>0.38949255089315571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37.366402589152244</v>
      </c>
      <c r="C163" s="11">
        <f t="shared" si="146"/>
        <v>40.4669671114385</v>
      </c>
      <c r="D163" s="11">
        <f t="shared" si="146"/>
        <v>40.847423513336253</v>
      </c>
      <c r="E163" s="11">
        <f t="shared" si="146"/>
        <v>39.862154477493263</v>
      </c>
      <c r="F163" s="11">
        <f t="shared" si="146"/>
        <v>41.649458848520382</v>
      </c>
      <c r="H163" s="40">
        <f t="shared" si="147"/>
        <v>1.7973976709192652</v>
      </c>
      <c r="I163" s="40">
        <f t="shared" si="148"/>
        <v>0.12971491222943943</v>
      </c>
      <c r="L163" s="10" t="str">
        <f t="shared" ref="L163:Q163" si="171">L18</f>
        <v>35 Business and public service associate professionals</v>
      </c>
      <c r="M163" s="11">
        <f t="shared" si="171"/>
        <v>19.983358123541379</v>
      </c>
      <c r="N163" s="11">
        <f t="shared" si="171"/>
        <v>21.202180365384802</v>
      </c>
      <c r="O163" s="11">
        <f t="shared" si="171"/>
        <v>21.481245397935609</v>
      </c>
      <c r="P163" s="11">
        <f t="shared" si="171"/>
        <v>20.337863811732564</v>
      </c>
      <c r="Q163" s="11">
        <f t="shared" si="171"/>
        <v>20.526418682390862</v>
      </c>
      <c r="S163" s="40">
        <f t="shared" si="150"/>
        <v>1.4561077297490232</v>
      </c>
      <c r="T163" s="40">
        <f t="shared" si="151"/>
        <v>-0.30265756378266007</v>
      </c>
      <c r="W163" s="10" t="str">
        <f t="shared" ref="W163:AB163" si="172">W18</f>
        <v>35 Business and public service associate professionals</v>
      </c>
      <c r="X163" s="11">
        <f t="shared" si="172"/>
        <v>17.383044465610833</v>
      </c>
      <c r="Y163" s="11">
        <f t="shared" si="172"/>
        <v>19.264786746053716</v>
      </c>
      <c r="Z163" s="11">
        <f t="shared" si="172"/>
        <v>19.366178115400576</v>
      </c>
      <c r="AA163" s="11">
        <f t="shared" si="172"/>
        <v>19.524290665760699</v>
      </c>
      <c r="AB163" s="11">
        <f t="shared" si="172"/>
        <v>21.123040166129577</v>
      </c>
      <c r="AD163" s="40">
        <f t="shared" si="153"/>
        <v>2.1841686973431695</v>
      </c>
      <c r="AE163" s="40">
        <f t="shared" si="154"/>
        <v>0.58058722751939129</v>
      </c>
    </row>
    <row r="164" spans="1:31" x14ac:dyDescent="0.2">
      <c r="A164" s="10" t="str">
        <f t="shared" si="142"/>
        <v>41 Administrative occupations</v>
      </c>
      <c r="B164" s="11">
        <f t="shared" si="142"/>
        <v>45.537011859192198</v>
      </c>
      <c r="C164" s="11">
        <f t="shared" si="146"/>
        <v>45.04230561117938</v>
      </c>
      <c r="D164" s="11">
        <f t="shared" si="146"/>
        <v>45.740654884270157</v>
      </c>
      <c r="E164" s="11">
        <f t="shared" si="146"/>
        <v>41.899673560098385</v>
      </c>
      <c r="F164" s="11">
        <f t="shared" si="146"/>
        <v>38.818141645467925</v>
      </c>
      <c r="H164" s="40">
        <f t="shared" si="147"/>
        <v>8.9281097652071928E-2</v>
      </c>
      <c r="I164" s="40">
        <f t="shared" si="148"/>
        <v>-1.0880362672037736</v>
      </c>
      <c r="L164" s="10" t="str">
        <f t="shared" ref="L164:Q164" si="173">L19</f>
        <v>41 Administrative occupations</v>
      </c>
      <c r="M164" s="11">
        <f t="shared" si="173"/>
        <v>12.009334696081529</v>
      </c>
      <c r="N164" s="11">
        <f t="shared" si="173"/>
        <v>11.383090694689647</v>
      </c>
      <c r="O164" s="11">
        <f t="shared" si="173"/>
        <v>13.109741785291485</v>
      </c>
      <c r="P164" s="11">
        <f t="shared" si="173"/>
        <v>12.371964531673756</v>
      </c>
      <c r="Q164" s="11">
        <f t="shared" si="173"/>
        <v>13.127150328783534</v>
      </c>
      <c r="S164" s="40">
        <f t="shared" si="150"/>
        <v>1.7688900365693927</v>
      </c>
      <c r="T164" s="40">
        <f t="shared" si="151"/>
        <v>8.847245091936351E-3</v>
      </c>
      <c r="W164" s="10" t="str">
        <f t="shared" ref="W164:AB164" si="174">W19</f>
        <v>41 Administrative occupations</v>
      </c>
      <c r="X164" s="11">
        <f t="shared" si="174"/>
        <v>33.52767716311066</v>
      </c>
      <c r="Y164" s="11">
        <f t="shared" si="174"/>
        <v>33.659214916489688</v>
      </c>
      <c r="Z164" s="11">
        <f t="shared" si="174"/>
        <v>32.630913098978652</v>
      </c>
      <c r="AA164" s="11">
        <f t="shared" si="174"/>
        <v>29.527709028424606</v>
      </c>
      <c r="AB164" s="11">
        <f t="shared" si="174"/>
        <v>25.6909913166844</v>
      </c>
      <c r="AD164" s="40">
        <f t="shared" si="153"/>
        <v>-0.54075638170424378</v>
      </c>
      <c r="AE164" s="40">
        <f t="shared" si="154"/>
        <v>-1.581492280976915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13.267937774131449</v>
      </c>
      <c r="C165" s="11">
        <f t="shared" si="146"/>
        <v>12.186501987642933</v>
      </c>
      <c r="D165" s="11">
        <f t="shared" si="146"/>
        <v>11.675307719916917</v>
      </c>
      <c r="E165" s="11">
        <f t="shared" si="146"/>
        <v>11.782820238107639</v>
      </c>
      <c r="F165" s="11">
        <f t="shared" si="146"/>
        <v>9.3336402274397194</v>
      </c>
      <c r="H165" s="40">
        <f t="shared" si="147"/>
        <v>-2.5250587809544922</v>
      </c>
      <c r="I165" s="40">
        <f t="shared" si="148"/>
        <v>-1.4812601734751518</v>
      </c>
      <c r="L165" s="10" t="str">
        <f t="shared" ref="L165:Q165" si="175">L20</f>
        <v>42 Secretarial and related occupations</v>
      </c>
      <c r="M165" s="11">
        <f t="shared" si="175"/>
        <v>0.62860997667584495</v>
      </c>
      <c r="N165" s="11">
        <f t="shared" si="175"/>
        <v>0.52306613019252512</v>
      </c>
      <c r="O165" s="11">
        <f t="shared" si="175"/>
        <v>0.46980381332910037</v>
      </c>
      <c r="P165" s="11">
        <f t="shared" si="175"/>
        <v>0.63640804532355544</v>
      </c>
      <c r="Q165" s="11">
        <f t="shared" si="175"/>
        <v>0.7308006263747524</v>
      </c>
      <c r="S165" s="40">
        <f>IF(O$151-M$151 &lt;&gt; 0,(EXP(LN(O165/M165)/(O$151-M$151))-1)*100,0)</f>
        <v>-5.6575710104954657</v>
      </c>
      <c r="T165" s="40">
        <f t="shared" si="151"/>
        <v>2.9893123054899551</v>
      </c>
      <c r="W165" s="10" t="str">
        <f t="shared" ref="W165:AB165" si="176">W20</f>
        <v>42 Secretarial and related occupations</v>
      </c>
      <c r="X165" s="11">
        <f t="shared" si="176"/>
        <v>12.639327797455604</v>
      </c>
      <c r="Y165" s="11">
        <f t="shared" si="176"/>
        <v>11.663435857450404</v>
      </c>
      <c r="Z165" s="11">
        <f t="shared" si="176"/>
        <v>11.205503906587818</v>
      </c>
      <c r="AA165" s="11">
        <f t="shared" si="176"/>
        <v>11.14641219278408</v>
      </c>
      <c r="AB165" s="11">
        <f t="shared" si="176"/>
        <v>8.6028396010649661</v>
      </c>
      <c r="AD165" s="40">
        <f t="shared" si="153"/>
        <v>-2.3793977072124939</v>
      </c>
      <c r="AE165" s="40">
        <f t="shared" si="154"/>
        <v>-1.7466510216780251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4.6385008650290267</v>
      </c>
      <c r="C166" s="11">
        <f t="shared" si="146"/>
        <v>5.0769845048155071</v>
      </c>
      <c r="D166" s="11">
        <f t="shared" si="146"/>
        <v>4.205031857308966</v>
      </c>
      <c r="E166" s="11">
        <f t="shared" si="146"/>
        <v>4.5861658418974951</v>
      </c>
      <c r="F166" s="11">
        <f t="shared" si="146"/>
        <v>5.4328855963896361</v>
      </c>
      <c r="H166" s="40">
        <f t="shared" si="147"/>
        <v>-1.9430615094426451</v>
      </c>
      <c r="I166" s="40">
        <f t="shared" si="148"/>
        <v>1.7225920094309677</v>
      </c>
      <c r="L166" s="10" t="str">
        <f t="shared" ref="L166:Q166" si="177">L21</f>
        <v>51 Skilled agricultural and related trades</v>
      </c>
      <c r="M166" s="11">
        <f t="shared" si="177"/>
        <v>3.7217721301876319</v>
      </c>
      <c r="N166" s="11">
        <f t="shared" si="177"/>
        <v>4.3404963278614002</v>
      </c>
      <c r="O166" s="11">
        <f t="shared" si="177"/>
        <v>3.2004008271956379</v>
      </c>
      <c r="P166" s="11">
        <f t="shared" si="177"/>
        <v>3.3807986169791522</v>
      </c>
      <c r="Q166" s="11">
        <f t="shared" si="177"/>
        <v>3.8783776191523298</v>
      </c>
      <c r="S166" s="40">
        <f t="shared" si="150"/>
        <v>-2.9733763663689183</v>
      </c>
      <c r="T166" s="40">
        <f t="shared" si="151"/>
        <v>1.2891782759011372</v>
      </c>
      <c r="W166" s="10" t="str">
        <f t="shared" ref="W166:AB166" si="178">W21</f>
        <v>51 Skilled agricultural and related trades</v>
      </c>
      <c r="X166" s="11">
        <f t="shared" si="178"/>
        <v>0.91672873484139683</v>
      </c>
      <c r="Y166" s="11">
        <f t="shared" si="178"/>
        <v>0.73648817695410385</v>
      </c>
      <c r="Z166" s="11">
        <f t="shared" si="178"/>
        <v>1.0046310301133281</v>
      </c>
      <c r="AA166" s="11">
        <f t="shared" si="178"/>
        <v>1.2053672249183396</v>
      </c>
      <c r="AB166" s="11">
        <f t="shared" si="178"/>
        <v>1.5545079772373018</v>
      </c>
      <c r="AD166" s="40">
        <f t="shared" si="153"/>
        <v>1.8481509301855326</v>
      </c>
      <c r="AE166" s="40">
        <f t="shared" si="154"/>
        <v>2.9530201171316994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19.225953042941956</v>
      </c>
      <c r="C167" s="11">
        <f t="shared" si="146"/>
        <v>19.923267711604904</v>
      </c>
      <c r="D167" s="11">
        <f t="shared" si="146"/>
        <v>17.060954403529646</v>
      </c>
      <c r="E167" s="11">
        <f t="shared" si="146"/>
        <v>17.760577599617672</v>
      </c>
      <c r="F167" s="11">
        <f t="shared" si="146"/>
        <v>16.985534839795235</v>
      </c>
      <c r="H167" s="40">
        <f t="shared" si="147"/>
        <v>-2.3610525636345137</v>
      </c>
      <c r="I167" s="40">
        <f t="shared" si="148"/>
        <v>-2.9531601017829257E-2</v>
      </c>
      <c r="L167" s="10" t="str">
        <f t="shared" ref="L167:Q167" si="179">L22</f>
        <v>52 Skilled metal, electrical and electronic trades</v>
      </c>
      <c r="M167" s="11">
        <f t="shared" si="179"/>
        <v>18.714411252227155</v>
      </c>
      <c r="N167" s="11">
        <f t="shared" si="179"/>
        <v>19.061586143649585</v>
      </c>
      <c r="O167" s="11">
        <f t="shared" si="179"/>
        <v>16.406300913823529</v>
      </c>
      <c r="P167" s="11">
        <f t="shared" si="179"/>
        <v>16.268671384437383</v>
      </c>
      <c r="Q167" s="11">
        <f t="shared" si="179"/>
        <v>15.176453589259054</v>
      </c>
      <c r="S167" s="40">
        <f t="shared" si="150"/>
        <v>-2.5982183907050427</v>
      </c>
      <c r="T167" s="40">
        <f t="shared" si="151"/>
        <v>-0.51812204217682734</v>
      </c>
      <c r="W167" s="10" t="str">
        <f t="shared" ref="W167:AB167" si="180">W22</f>
        <v>52 Skilled metal, electrical and electronic trades</v>
      </c>
      <c r="X167" s="11">
        <f t="shared" si="180"/>
        <v>0.51154179071480299</v>
      </c>
      <c r="Y167" s="11">
        <f t="shared" si="180"/>
        <v>0.86168156795532491</v>
      </c>
      <c r="Z167" s="11">
        <f t="shared" si="180"/>
        <v>0.65465348970612203</v>
      </c>
      <c r="AA167" s="11">
        <f t="shared" si="180"/>
        <v>1.4919062151803206</v>
      </c>
      <c r="AB167" s="11">
        <f t="shared" si="180"/>
        <v>1.8090812505362019</v>
      </c>
      <c r="AD167" s="40">
        <f t="shared" si="153"/>
        <v>5.0572609173439531</v>
      </c>
      <c r="AE167" s="40">
        <f t="shared" si="154"/>
        <v>7.0113326104942475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13.056626687304844</v>
      </c>
      <c r="C168" s="11">
        <f t="shared" si="146"/>
        <v>13.222084944303809</v>
      </c>
      <c r="D168" s="11">
        <f t="shared" si="146"/>
        <v>11.633576832125369</v>
      </c>
      <c r="E168" s="11">
        <f t="shared" si="146"/>
        <v>12.416727484359591</v>
      </c>
      <c r="F168" s="11">
        <f t="shared" si="146"/>
        <v>11.436980460901708</v>
      </c>
      <c r="H168" s="40">
        <f t="shared" si="147"/>
        <v>-2.2815757726072916</v>
      </c>
      <c r="I168" s="40">
        <f t="shared" si="148"/>
        <v>-0.11355858047571443</v>
      </c>
      <c r="L168" s="10" t="str">
        <f t="shared" ref="L168:Q168" si="181">L23</f>
        <v>53 Skilled construction and building trades</v>
      </c>
      <c r="M168" s="11">
        <f t="shared" si="181"/>
        <v>12.838098989082283</v>
      </c>
      <c r="N168" s="11">
        <f t="shared" si="181"/>
        <v>12.940789469709866</v>
      </c>
      <c r="O168" s="11">
        <f t="shared" si="181"/>
        <v>11.380703007586272</v>
      </c>
      <c r="P168" s="11">
        <f t="shared" si="181"/>
        <v>12.178054199205819</v>
      </c>
      <c r="Q168" s="11">
        <f t="shared" si="181"/>
        <v>11.141817686886235</v>
      </c>
      <c r="S168" s="40">
        <f t="shared" si="150"/>
        <v>-2.3811529506955753</v>
      </c>
      <c r="T168" s="40">
        <f t="shared" si="151"/>
        <v>-0.14132546622664943</v>
      </c>
      <c r="W168" s="10" t="str">
        <f t="shared" ref="W168:AB168" si="182">W23</f>
        <v>53 Skilled construction and building trades</v>
      </c>
      <c r="X168" s="11">
        <f t="shared" si="182"/>
        <v>0.21852769822256526</v>
      </c>
      <c r="Y168" s="11">
        <f t="shared" si="182"/>
        <v>0.28129547459394183</v>
      </c>
      <c r="Z168" s="11">
        <f t="shared" si="182"/>
        <v>0.25287382453910362</v>
      </c>
      <c r="AA168" s="11">
        <f t="shared" si="182"/>
        <v>0.23867328515377859</v>
      </c>
      <c r="AB168" s="11">
        <f t="shared" si="182"/>
        <v>0.29516277401547258</v>
      </c>
      <c r="AD168" s="40">
        <f t="shared" si="153"/>
        <v>2.9625943934135979</v>
      </c>
      <c r="AE168" s="40">
        <f t="shared" si="154"/>
        <v>1.0362410625603502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11.352517843149734</v>
      </c>
      <c r="C169" s="11">
        <f t="shared" si="146"/>
        <v>10.594941371663392</v>
      </c>
      <c r="D169" s="11">
        <f t="shared" si="146"/>
        <v>9.8152507102655342</v>
      </c>
      <c r="E169" s="11">
        <f t="shared" si="146"/>
        <v>10.190764818006004</v>
      </c>
      <c r="F169" s="11">
        <f t="shared" si="146"/>
        <v>10.52916271783195</v>
      </c>
      <c r="H169" s="40">
        <f t="shared" si="147"/>
        <v>-2.8681096739096468</v>
      </c>
      <c r="I169" s="40">
        <f t="shared" si="148"/>
        <v>0.46917344160899432</v>
      </c>
      <c r="L169" s="10" t="str">
        <f t="shared" ref="L169:Q169" si="183">L24</f>
        <v>54 Textiles, printing and other skilled trades</v>
      </c>
      <c r="M169" s="11">
        <f t="shared" si="183"/>
        <v>6.9994268032622573</v>
      </c>
      <c r="N169" s="11">
        <f t="shared" si="183"/>
        <v>6.5848472755571645</v>
      </c>
      <c r="O169" s="11">
        <f t="shared" si="183"/>
        <v>5.5493086674558132</v>
      </c>
      <c r="P169" s="11">
        <f t="shared" si="183"/>
        <v>5.7182726577498331</v>
      </c>
      <c r="Q169" s="11">
        <f t="shared" si="183"/>
        <v>5.7668895577155048</v>
      </c>
      <c r="S169" s="40">
        <f t="shared" si="150"/>
        <v>-4.5369554041515769</v>
      </c>
      <c r="T169" s="40">
        <f t="shared" si="151"/>
        <v>0.2567256984179922</v>
      </c>
      <c r="W169" s="10" t="str">
        <f t="shared" ref="W169:AB169" si="184">W24</f>
        <v>54 Textiles, printing and other skilled trades</v>
      </c>
      <c r="X169" s="11">
        <f t="shared" si="184"/>
        <v>4.3530910398874942</v>
      </c>
      <c r="Y169" s="11">
        <f t="shared" si="184"/>
        <v>4.0100940961062213</v>
      </c>
      <c r="Z169" s="11">
        <f t="shared" si="184"/>
        <v>4.2659420428097086</v>
      </c>
      <c r="AA169" s="11">
        <f t="shared" si="184"/>
        <v>4.4724921602561665</v>
      </c>
      <c r="AB169" s="11">
        <f t="shared" si="184"/>
        <v>4.7622731601164414</v>
      </c>
      <c r="AD169" s="40">
        <f t="shared" si="153"/>
        <v>-0.40364600106784776</v>
      </c>
      <c r="AE169" s="40">
        <f t="shared" si="154"/>
        <v>0.73644568577460046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32.92307383765533</v>
      </c>
      <c r="C170" s="11">
        <f t="shared" si="146"/>
        <v>36.105717628371522</v>
      </c>
      <c r="D170" s="11">
        <f t="shared" si="146"/>
        <v>34.239440494734254</v>
      </c>
      <c r="E170" s="11">
        <f t="shared" si="146"/>
        <v>36.949134600761454</v>
      </c>
      <c r="F170" s="11">
        <f t="shared" si="146"/>
        <v>39.894039333477274</v>
      </c>
      <c r="H170" s="40">
        <f t="shared" si="147"/>
        <v>0.78717135123338444</v>
      </c>
      <c r="I170" s="40">
        <f t="shared" si="148"/>
        <v>1.0242008112373524</v>
      </c>
      <c r="L170" s="10" t="str">
        <f t="shared" ref="L170:Q170" si="185">L25</f>
        <v>61 Caring personal service occupations</v>
      </c>
      <c r="M170" s="11">
        <f t="shared" si="185"/>
        <v>6.479493918868207</v>
      </c>
      <c r="N170" s="11">
        <f t="shared" si="185"/>
        <v>6.8138456404670285</v>
      </c>
      <c r="O170" s="11">
        <f t="shared" si="185"/>
        <v>6.6801755416337034</v>
      </c>
      <c r="P170" s="11">
        <f t="shared" si="185"/>
        <v>8.271109789388996</v>
      </c>
      <c r="Q170" s="11">
        <f t="shared" si="185"/>
        <v>9.7209138218440998</v>
      </c>
      <c r="S170" s="40">
        <f t="shared" si="150"/>
        <v>0.61190166644429222</v>
      </c>
      <c r="T170" s="40">
        <f t="shared" si="151"/>
        <v>2.532437319816272</v>
      </c>
      <c r="W170" s="10" t="str">
        <f t="shared" ref="W170:AB170" si="186">W25</f>
        <v>61 Caring personal service occupations</v>
      </c>
      <c r="X170" s="11">
        <f t="shared" si="186"/>
        <v>26.443579918787151</v>
      </c>
      <c r="Y170" s="11">
        <f t="shared" si="186"/>
        <v>29.291871987904486</v>
      </c>
      <c r="Z170" s="11">
        <f t="shared" si="186"/>
        <v>27.559264953100545</v>
      </c>
      <c r="AA170" s="11">
        <f t="shared" si="186"/>
        <v>28.678024811372449</v>
      </c>
      <c r="AB170" s="11">
        <f t="shared" si="186"/>
        <v>30.173125511633167</v>
      </c>
      <c r="AD170" s="40">
        <f t="shared" si="153"/>
        <v>0.82993242906268527</v>
      </c>
      <c r="AE170" s="40">
        <f t="shared" si="154"/>
        <v>0.6059140743563951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13.702609981394826</v>
      </c>
      <c r="C171" s="11">
        <f t="shared" si="146"/>
        <v>14.25301028353654</v>
      </c>
      <c r="D171" s="11">
        <f t="shared" si="146"/>
        <v>13.067090201902831</v>
      </c>
      <c r="E171" s="11">
        <f t="shared" si="146"/>
        <v>13.388527025687573</v>
      </c>
      <c r="F171" s="11">
        <f t="shared" si="146"/>
        <v>13.888785696626634</v>
      </c>
      <c r="H171" s="40">
        <f t="shared" si="147"/>
        <v>-0.94529281520782105</v>
      </c>
      <c r="I171" s="40">
        <f t="shared" si="148"/>
        <v>0.40739332686254848</v>
      </c>
      <c r="L171" s="10" t="str">
        <f t="shared" ref="L171:Q171" si="187">L26</f>
        <v>62 Leisure, travel and related personal service occupations</v>
      </c>
      <c r="M171" s="11">
        <f t="shared" si="187"/>
        <v>4.0959845895140745</v>
      </c>
      <c r="N171" s="11">
        <f t="shared" si="187"/>
        <v>4.5730084782191103</v>
      </c>
      <c r="O171" s="11">
        <f t="shared" si="187"/>
        <v>4.0431458563427425</v>
      </c>
      <c r="P171" s="11">
        <f t="shared" si="187"/>
        <v>4.3017531634024015</v>
      </c>
      <c r="Q171" s="11">
        <f t="shared" si="187"/>
        <v>4.8638355439773031</v>
      </c>
      <c r="S171" s="40">
        <f t="shared" si="150"/>
        <v>-0.25934430269934916</v>
      </c>
      <c r="T171" s="40">
        <f t="shared" si="151"/>
        <v>1.2396491812364463</v>
      </c>
      <c r="W171" s="10" t="str">
        <f t="shared" ref="W171:AB171" si="188">W26</f>
        <v>62 Leisure, travel and related personal service occupations</v>
      </c>
      <c r="X171" s="11">
        <f t="shared" si="188"/>
        <v>9.6066253918807565</v>
      </c>
      <c r="Y171" s="11">
        <f t="shared" si="188"/>
        <v>9.6800018053174295</v>
      </c>
      <c r="Z171" s="11">
        <f t="shared" si="188"/>
        <v>9.0239443455600874</v>
      </c>
      <c r="AA171" s="11">
        <f t="shared" si="188"/>
        <v>9.0867738622851579</v>
      </c>
      <c r="AB171" s="11">
        <f t="shared" si="188"/>
        <v>9.0249501526493354</v>
      </c>
      <c r="AD171" s="40">
        <f t="shared" si="153"/>
        <v>-1.2436317435142175</v>
      </c>
      <c r="AE171" s="40">
        <f t="shared" si="154"/>
        <v>7.4302672818937765E-4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0.5917898018988621</v>
      </c>
      <c r="C172" s="11">
        <f t="shared" si="146"/>
        <v>0.50074611319114404</v>
      </c>
      <c r="D172" s="11">
        <f t="shared" si="146"/>
        <v>0.62366521313192436</v>
      </c>
      <c r="E172" s="11">
        <f t="shared" si="146"/>
        <v>0.5062242867640977</v>
      </c>
      <c r="F172" s="11">
        <f t="shared" si="146"/>
        <v>0.53686323261271351</v>
      </c>
      <c r="H172" s="40">
        <f t="shared" si="147"/>
        <v>1.0547678575040687</v>
      </c>
      <c r="I172" s="40">
        <f t="shared" si="148"/>
        <v>-0.99416077463557739</v>
      </c>
      <c r="L172" s="10" t="str">
        <f t="shared" ref="L172:Q172" si="189">L27</f>
        <v>63 Community and civil enforcement occupations</v>
      </c>
      <c r="M172" s="11">
        <f t="shared" si="189"/>
        <v>0.4532564760758846</v>
      </c>
      <c r="N172" s="11">
        <f t="shared" si="189"/>
        <v>0.33879333832795944</v>
      </c>
      <c r="O172" s="11">
        <f t="shared" si="189"/>
        <v>0.48227985755659469</v>
      </c>
      <c r="P172" s="11">
        <f t="shared" si="189"/>
        <v>0.3198155433489272</v>
      </c>
      <c r="Q172" s="11">
        <f t="shared" si="189"/>
        <v>0.35305983193107965</v>
      </c>
      <c r="S172" s="40">
        <f t="shared" si="150"/>
        <v>1.2490649662625142</v>
      </c>
      <c r="T172" s="40">
        <f t="shared" si="151"/>
        <v>-2.0577795383059483</v>
      </c>
      <c r="W172" s="10" t="str">
        <f t="shared" ref="W172:AB172" si="190">W27</f>
        <v>63 Community and civil enforcement occupations</v>
      </c>
      <c r="X172" s="11">
        <f t="shared" si="190"/>
        <v>0.13853332582297756</v>
      </c>
      <c r="Y172" s="11">
        <f t="shared" si="190"/>
        <v>0.16195277486318502</v>
      </c>
      <c r="Z172" s="11">
        <f t="shared" si="190"/>
        <v>0.14138535557532936</v>
      </c>
      <c r="AA172" s="11">
        <f t="shared" si="190"/>
        <v>0.18640874341517108</v>
      </c>
      <c r="AB172" s="11">
        <f t="shared" si="190"/>
        <v>0.18380340068163348</v>
      </c>
      <c r="AD172" s="40">
        <f t="shared" si="153"/>
        <v>0.40839696472354525</v>
      </c>
      <c r="AE172" s="40">
        <f t="shared" si="154"/>
        <v>1.7645713452590028</v>
      </c>
    </row>
    <row r="173" spans="1:31" x14ac:dyDescent="0.2">
      <c r="A173" s="10" t="str">
        <f t="shared" si="142"/>
        <v>71 Sales occupations</v>
      </c>
      <c r="B173" s="11">
        <f t="shared" si="142"/>
        <v>35.259233488954564</v>
      </c>
      <c r="C173" s="11">
        <f t="shared" si="146"/>
        <v>34.484465415893254</v>
      </c>
      <c r="D173" s="11">
        <f t="shared" si="146"/>
        <v>34.167311152595197</v>
      </c>
      <c r="E173" s="11">
        <f t="shared" si="146"/>
        <v>31.800190523483277</v>
      </c>
      <c r="F173" s="11">
        <f t="shared" si="146"/>
        <v>30.234447786758921</v>
      </c>
      <c r="H173" s="40">
        <f t="shared" si="147"/>
        <v>-0.62718622799983192</v>
      </c>
      <c r="I173" s="40">
        <f t="shared" si="148"/>
        <v>-0.81193547402418353</v>
      </c>
      <c r="L173" s="10" t="str">
        <f t="shared" ref="L173:Q173" si="191">L28</f>
        <v>71 Sales occupations</v>
      </c>
      <c r="M173" s="11">
        <f t="shared" si="191"/>
        <v>15.193011084804249</v>
      </c>
      <c r="N173" s="11">
        <f t="shared" si="191"/>
        <v>15.586941446958738</v>
      </c>
      <c r="O173" s="11">
        <f t="shared" si="191"/>
        <v>15.388926246890314</v>
      </c>
      <c r="P173" s="11">
        <f t="shared" si="191"/>
        <v>14.747206541382017</v>
      </c>
      <c r="Q173" s="11">
        <f t="shared" si="191"/>
        <v>14.628531795391837</v>
      </c>
      <c r="S173" s="40">
        <f t="shared" si="150"/>
        <v>0.25658162513590987</v>
      </c>
      <c r="T173" s="40">
        <f t="shared" si="151"/>
        <v>-0.3372588114403996</v>
      </c>
      <c r="W173" s="10" t="str">
        <f t="shared" ref="W173:AB173" si="192">W28</f>
        <v>71 Sales occupations</v>
      </c>
      <c r="X173" s="11">
        <f t="shared" si="192"/>
        <v>20.066222404150285</v>
      </c>
      <c r="Y173" s="11">
        <f t="shared" si="192"/>
        <v>18.897523968934575</v>
      </c>
      <c r="Z173" s="11">
        <f t="shared" si="192"/>
        <v>18.778384905704897</v>
      </c>
      <c r="AA173" s="11">
        <f t="shared" si="192"/>
        <v>17.052983982101267</v>
      </c>
      <c r="AB173" s="11">
        <f t="shared" si="192"/>
        <v>15.605915991367128</v>
      </c>
      <c r="AD173" s="40">
        <f t="shared" si="153"/>
        <v>-1.3178681557933558</v>
      </c>
      <c r="AE173" s="40">
        <f t="shared" si="154"/>
        <v>-1.2261303178657701</v>
      </c>
    </row>
    <row r="174" spans="1:31" x14ac:dyDescent="0.2">
      <c r="A174" s="10" t="str">
        <f t="shared" si="142"/>
        <v>72 Customer service occupations</v>
      </c>
      <c r="B174" s="11">
        <f t="shared" si="142"/>
        <v>8.8532307077549284</v>
      </c>
      <c r="C174" s="11">
        <f t="shared" si="146"/>
        <v>9.6065106013068551</v>
      </c>
      <c r="D174" s="11">
        <f t="shared" si="146"/>
        <v>9.7273521953543121</v>
      </c>
      <c r="E174" s="11">
        <f t="shared" si="146"/>
        <v>12.454824083635007</v>
      </c>
      <c r="F174" s="11">
        <f t="shared" si="146"/>
        <v>14.166519592633117</v>
      </c>
      <c r="H174" s="40">
        <f t="shared" si="147"/>
        <v>1.9010295195422744</v>
      </c>
      <c r="I174" s="40">
        <f t="shared" si="148"/>
        <v>2.5379353351882461</v>
      </c>
      <c r="L174" s="10" t="str">
        <f t="shared" ref="L174:Q174" si="193">L29</f>
        <v>72 Customer service occupations</v>
      </c>
      <c r="M174" s="11">
        <f t="shared" si="193"/>
        <v>3.3358038648061399</v>
      </c>
      <c r="N174" s="11">
        <f t="shared" si="193"/>
        <v>3.098961148770869</v>
      </c>
      <c r="O174" s="11">
        <f t="shared" si="193"/>
        <v>3.5142640725821312</v>
      </c>
      <c r="P174" s="11">
        <f t="shared" si="193"/>
        <v>4.871818641424241</v>
      </c>
      <c r="Q174" s="11">
        <f t="shared" si="193"/>
        <v>5.7840341760273679</v>
      </c>
      <c r="S174" s="40">
        <f t="shared" si="150"/>
        <v>1.0477800994409758</v>
      </c>
      <c r="T174" s="40">
        <f t="shared" si="151"/>
        <v>3.3775964512440471</v>
      </c>
      <c r="W174" s="10" t="str">
        <f t="shared" ref="W174:AB174" si="194">W29</f>
        <v>72 Customer service occupations</v>
      </c>
      <c r="X174" s="11">
        <f t="shared" si="194"/>
        <v>5.5174268429488054</v>
      </c>
      <c r="Y174" s="11">
        <f t="shared" si="194"/>
        <v>6.5075494525359723</v>
      </c>
      <c r="Z174" s="11">
        <f t="shared" si="194"/>
        <v>6.2130881227721888</v>
      </c>
      <c r="AA174" s="11">
        <f t="shared" si="194"/>
        <v>7.5830054422107613</v>
      </c>
      <c r="AB174" s="11">
        <f t="shared" si="194"/>
        <v>8.3824854166057481</v>
      </c>
      <c r="AD174" s="40">
        <f t="shared" si="153"/>
        <v>2.4033551200635106</v>
      </c>
      <c r="AE174" s="40">
        <f>IF(AB$151-Z$151 &lt;&gt; 0,(EXP(LN(AB174/Z174)/(AB$151-Z$151))-1)*100,0)</f>
        <v>2.0166409272476704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8.0260226574220681</v>
      </c>
      <c r="C175" s="11">
        <f t="shared" si="146"/>
        <v>8.1258526254614409</v>
      </c>
      <c r="D175" s="11">
        <f t="shared" si="146"/>
        <v>7.0206430257499788</v>
      </c>
      <c r="E175" s="11">
        <f t="shared" si="146"/>
        <v>8.7183664972761754</v>
      </c>
      <c r="F175" s="11">
        <f t="shared" si="146"/>
        <v>8.7564326730900941</v>
      </c>
      <c r="H175" s="40">
        <f t="shared" si="147"/>
        <v>-2.6411799054505969</v>
      </c>
      <c r="I175" s="40">
        <f t="shared" si="148"/>
        <v>1.4837923704185796</v>
      </c>
      <c r="L175" s="10" t="str">
        <f t="shared" ref="L175:Q175" si="195">L30</f>
        <v>81 Process, plant and machine operatives</v>
      </c>
      <c r="M175" s="11">
        <f t="shared" si="195"/>
        <v>6.6540305739680177</v>
      </c>
      <c r="N175" s="11">
        <f t="shared" si="195"/>
        <v>6.6984635128996795</v>
      </c>
      <c r="O175" s="11">
        <f t="shared" si="195"/>
        <v>5.805366197587646</v>
      </c>
      <c r="P175" s="11">
        <f t="shared" si="195"/>
        <v>7.2431567598202555</v>
      </c>
      <c r="Q175" s="11">
        <f t="shared" si="195"/>
        <v>7.2799810196604691</v>
      </c>
      <c r="S175" s="40">
        <f t="shared" si="150"/>
        <v>-2.6919060963616293</v>
      </c>
      <c r="T175" s="40">
        <f t="shared" si="151"/>
        <v>1.5204128315930987</v>
      </c>
      <c r="W175" s="10" t="str">
        <f t="shared" ref="W175:AB175" si="196">W30</f>
        <v>81 Process, plant and machine operatives</v>
      </c>
      <c r="X175" s="11">
        <f t="shared" si="196"/>
        <v>1.3719920834540613</v>
      </c>
      <c r="Y175" s="11">
        <f t="shared" si="196"/>
        <v>1.4273891125617577</v>
      </c>
      <c r="Z175" s="11">
        <f t="shared" si="196"/>
        <v>1.215276828162329</v>
      </c>
      <c r="AA175" s="11">
        <f t="shared" si="196"/>
        <v>1.4752097374559263</v>
      </c>
      <c r="AB175" s="11">
        <f t="shared" si="196"/>
        <v>1.4764516534296379</v>
      </c>
      <c r="AD175" s="40">
        <f t="shared" si="153"/>
        <v>-2.3966503771877368</v>
      </c>
      <c r="AE175" s="40">
        <f t="shared" si="154"/>
        <v>1.3062565195687492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17.73851494802825</v>
      </c>
      <c r="C176" s="11">
        <f t="shared" si="146"/>
        <v>19.738968556953004</v>
      </c>
      <c r="D176" s="11">
        <f t="shared" si="146"/>
        <v>16.15681337965195</v>
      </c>
      <c r="E176" s="11">
        <f t="shared" si="146"/>
        <v>17.449818882292622</v>
      </c>
      <c r="F176" s="11">
        <f t="shared" si="146"/>
        <v>17.454243940168894</v>
      </c>
      <c r="H176" s="40">
        <f t="shared" si="147"/>
        <v>-1.8505907275984779</v>
      </c>
      <c r="I176" s="40">
        <f t="shared" si="148"/>
        <v>0.51626798091335413</v>
      </c>
      <c r="L176" s="10" t="str">
        <f t="shared" ref="L176:Q176" si="197">L31</f>
        <v>82 Transport and mobile machine drivers and operatives</v>
      </c>
      <c r="M176" s="11">
        <f t="shared" si="197"/>
        <v>16.100197568636855</v>
      </c>
      <c r="N176" s="11">
        <f t="shared" si="197"/>
        <v>18.109545843611844</v>
      </c>
      <c r="O176" s="11">
        <f t="shared" si="197"/>
        <v>14.76683811277656</v>
      </c>
      <c r="P176" s="11">
        <f t="shared" si="197"/>
        <v>15.388503934777722</v>
      </c>
      <c r="Q176" s="11">
        <f t="shared" si="197"/>
        <v>15.045509305382861</v>
      </c>
      <c r="S176" s="40">
        <f t="shared" si="150"/>
        <v>-1.7140903033601829</v>
      </c>
      <c r="T176" s="40">
        <f t="shared" si="151"/>
        <v>0.12471479085081061</v>
      </c>
      <c r="W176" s="10" t="str">
        <f t="shared" ref="W176:AB176" si="198">W31</f>
        <v>82 Transport and mobile machine drivers and operatives</v>
      </c>
      <c r="X176" s="11">
        <f t="shared" si="198"/>
        <v>1.6383173793913679</v>
      </c>
      <c r="Y176" s="11">
        <f t="shared" si="198"/>
        <v>1.6294227133411683</v>
      </c>
      <c r="Z176" s="11">
        <f t="shared" si="198"/>
        <v>1.3899752668754053</v>
      </c>
      <c r="AA176" s="11">
        <f t="shared" si="198"/>
        <v>2.0613149475148846</v>
      </c>
      <c r="AB176" s="11">
        <f t="shared" si="198"/>
        <v>2.4087346347860348</v>
      </c>
      <c r="AD176" s="40">
        <f t="shared" si="153"/>
        <v>-3.2342188502682556</v>
      </c>
      <c r="AE176" s="40">
        <f t="shared" si="154"/>
        <v>3.7334429015175141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7.0633105931701321</v>
      </c>
      <c r="C177" s="11">
        <f t="shared" si="146"/>
        <v>6.4613374101562124</v>
      </c>
      <c r="D177" s="11">
        <f t="shared" si="146"/>
        <v>5.6576925523595856</v>
      </c>
      <c r="E177" s="11">
        <f t="shared" si="146"/>
        <v>4.7812636804363944</v>
      </c>
      <c r="F177" s="11">
        <f t="shared" si="146"/>
        <v>4.474141685465586</v>
      </c>
      <c r="H177" s="40">
        <f t="shared" si="147"/>
        <v>-4.340918190590493</v>
      </c>
      <c r="I177" s="40">
        <f t="shared" si="148"/>
        <v>-1.5524998637371556</v>
      </c>
      <c r="L177" s="10" t="str">
        <f t="shared" ref="L177:Q178" si="199">L32</f>
        <v>91 Elementary trades and related occupations</v>
      </c>
      <c r="M177" s="11">
        <f t="shared" si="199"/>
        <v>5.679895379112688</v>
      </c>
      <c r="N177" s="11">
        <f t="shared" si="199"/>
        <v>5.3053309665127077</v>
      </c>
      <c r="O177" s="11">
        <f t="shared" si="199"/>
        <v>4.6761083027025636</v>
      </c>
      <c r="P177" s="11">
        <f t="shared" si="199"/>
        <v>3.903111010897157</v>
      </c>
      <c r="Q177" s="11">
        <f t="shared" si="199"/>
        <v>3.6331081141244046</v>
      </c>
      <c r="S177" s="40">
        <f t="shared" si="150"/>
        <v>-3.8146687479583052</v>
      </c>
      <c r="T177" s="40">
        <f t="shared" si="151"/>
        <v>-1.6684426705134703</v>
      </c>
      <c r="W177" s="10" t="str">
        <f t="shared" ref="W177:AB178" si="200">W32</f>
        <v>91 Elementary trades and related occupations</v>
      </c>
      <c r="X177" s="11">
        <f t="shared" si="200"/>
        <v>1.3834152140574494</v>
      </c>
      <c r="Y177" s="11">
        <f t="shared" si="200"/>
        <v>1.1560064436435022</v>
      </c>
      <c r="Z177" s="11">
        <f t="shared" si="200"/>
        <v>0.98158424965702418</v>
      </c>
      <c r="AA177" s="11">
        <f t="shared" si="200"/>
        <v>0.87815266953923687</v>
      </c>
      <c r="AB177" s="11">
        <f t="shared" si="200"/>
        <v>0.84103357134118373</v>
      </c>
      <c r="AD177" s="40">
        <f t="shared" si="153"/>
        <v>-6.6326555645534135</v>
      </c>
      <c r="AE177" s="40">
        <f t="shared" si="154"/>
        <v>-1.0249529882567443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51.871375126737618</v>
      </c>
      <c r="C178" s="11">
        <f t="shared" si="146"/>
        <v>55.26309882885247</v>
      </c>
      <c r="D178" s="11">
        <f t="shared" si="146"/>
        <v>50.113578925204465</v>
      </c>
      <c r="E178" s="11">
        <f t="shared" si="146"/>
        <v>51.676438493996542</v>
      </c>
      <c r="F178" s="11">
        <f t="shared" si="146"/>
        <v>49.523385304267009</v>
      </c>
      <c r="H178" s="40">
        <f>IF(D$151-B$151 &lt;&gt; 0,(EXP(LN(D178/B178)/(D$151-B$151))-1)*100,0)</f>
        <v>-0.68713021478561398</v>
      </c>
      <c r="I178" s="40">
        <f t="shared" ref="I178" si="201">IF(F$151-D$151 &lt;&gt; 0,(EXP(LN(F178/D178)/(F$151-D$151))-1)*100,0)</f>
        <v>-7.8948948202262059E-2</v>
      </c>
      <c r="L178" s="10" t="str">
        <f t="shared" si="199"/>
        <v>92 Elementary administration and service occupations</v>
      </c>
      <c r="M178" s="11">
        <f t="shared" si="199"/>
        <v>25.010026561502919</v>
      </c>
      <c r="N178" s="11">
        <f t="shared" si="199"/>
        <v>26.361571910095368</v>
      </c>
      <c r="O178" s="11">
        <f t="shared" si="199"/>
        <v>24.13391205130349</v>
      </c>
      <c r="P178" s="11">
        <f t="shared" si="199"/>
        <v>25.851520418300151</v>
      </c>
      <c r="Q178" s="11">
        <f t="shared" si="199"/>
        <v>24.332518831791781</v>
      </c>
      <c r="S178" s="40">
        <f t="shared" ref="S178" si="202">IF(O$151-M$151 &lt;&gt; 0,(EXP(LN(O178/M178)/(O$151-M$151))-1)*100,0)</f>
        <v>-0.71063926169157021</v>
      </c>
      <c r="T178" s="40">
        <f t="shared" ref="T178" si="203">IF(Q$151-O$151 &lt;&gt; 0,(EXP(LN(Q178/O178)/(Q$151-O$151))-1)*100,0)</f>
        <v>5.4652854510184312E-2</v>
      </c>
      <c r="W178" s="10" t="str">
        <f t="shared" si="200"/>
        <v>92 Elementary administration and service occupations</v>
      </c>
      <c r="X178" s="11">
        <f t="shared" si="200"/>
        <v>26.861348565234746</v>
      </c>
      <c r="Y178" s="11">
        <f t="shared" si="200"/>
        <v>28.901526918757106</v>
      </c>
      <c r="Z178" s="11">
        <f t="shared" si="200"/>
        <v>25.979666873901046</v>
      </c>
      <c r="AA178" s="11">
        <f t="shared" si="200"/>
        <v>25.824918075696434</v>
      </c>
      <c r="AB178" s="11">
        <f t="shared" si="200"/>
        <v>25.190866472475285</v>
      </c>
      <c r="AD178" s="40">
        <f t="shared" ref="AD178" si="204">IF(Z$151-X$151 &lt;&gt; 0,(EXP(LN(Z178/X178)/(Z$151-X$151))-1)*100,0)</f>
        <v>-0.66526143813095961</v>
      </c>
      <c r="AE178" s="40">
        <f t="shared" ref="AE178" si="205">IF(AB$151-Z$151 &lt;&gt; 0,(EXP(LN(AB178/Z178)/(AB$151-Z$151))-1)*100,0)</f>
        <v>-0.20534023125540202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554.29899999999986</v>
      </c>
      <c r="C180" s="34">
        <f t="shared" si="206"/>
        <v>595.88100000000031</v>
      </c>
      <c r="D180" s="34">
        <f t="shared" si="206"/>
        <v>580.88099999999974</v>
      </c>
      <c r="E180" s="34">
        <f t="shared" si="206"/>
        <v>601.08500000000004</v>
      </c>
      <c r="F180" s="34">
        <f t="shared" si="206"/>
        <v>627.94700000000023</v>
      </c>
      <c r="H180" s="43">
        <f>IF(D$151-B$151 &lt;&gt; 0,(EXP(LN(D180/B180)/(D$151-B$151))-1)*100,0)</f>
        <v>0.94123530379766063</v>
      </c>
      <c r="I180" s="43">
        <f t="shared" si="148"/>
        <v>0.52075022441306906</v>
      </c>
      <c r="L180" s="231" t="str">
        <f t="shared" ref="L180:Q180" si="207">L35</f>
        <v>All occupations</v>
      </c>
      <c r="M180" s="34">
        <f t="shared" si="207"/>
        <v>299.6892907639936</v>
      </c>
      <c r="N180" s="34">
        <f t="shared" si="207"/>
        <v>319.43797615359307</v>
      </c>
      <c r="O180" s="34">
        <f t="shared" si="207"/>
        <v>307.3579072511684</v>
      </c>
      <c r="P180" s="34">
        <f t="shared" si="207"/>
        <v>319.07709894860136</v>
      </c>
      <c r="Q180" s="34">
        <f t="shared" si="207"/>
        <v>333.30974149910259</v>
      </c>
      <c r="S180" s="43">
        <f t="shared" ref="S180" si="208">IF(O$151-M$151 &lt;&gt; 0,(EXP(LN(O180/M180)/(O$151-M$151))-1)*100,0)</f>
        <v>0.50661195484933419</v>
      </c>
      <c r="T180" s="43">
        <f t="shared" ref="T180" si="209">IF(Q$151-O$151 &lt;&gt; 0,(EXP(LN(Q180/O180)/(Q$151-O$151))-1)*100,0)</f>
        <v>0.54185825075006022</v>
      </c>
      <c r="W180" s="231" t="str">
        <f t="shared" ref="W180:AB180" si="210">W35</f>
        <v>All occupations</v>
      </c>
      <c r="X180" s="34">
        <f t="shared" si="210"/>
        <v>254.60970923600647</v>
      </c>
      <c r="Y180" s="34">
        <f t="shared" si="210"/>
        <v>276.44302384640719</v>
      </c>
      <c r="Z180" s="34">
        <f t="shared" si="210"/>
        <v>273.52309274883152</v>
      </c>
      <c r="AA180" s="34">
        <f t="shared" si="210"/>
        <v>282.00790105139845</v>
      </c>
      <c r="AB180" s="34">
        <f t="shared" si="210"/>
        <v>294.6372585008977</v>
      </c>
      <c r="AD180" s="43">
        <f t="shared" ref="AD180" si="211">IF(Z$151-X$151 &lt;&gt; 0,(EXP(LN(Z180/X180)/(Z$151-X$151))-1)*100,0)</f>
        <v>1.443402523545112</v>
      </c>
      <c r="AE180" s="43">
        <f t="shared" ref="AE180" si="212">IF(AB$151-Z$151 &lt;&gt; 0,(EXP(LN(AB180/Z180)/(AB$151-Z$151))-1)*100,0)</f>
        <v>0.49695685499366871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Thames Valley Berkshire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66.664927682317455</v>
      </c>
      <c r="C7" s="31">
        <f>'Occ T1'!C8</f>
        <v>76.630656132434126</v>
      </c>
      <c r="D7" s="31">
        <f>'Occ T1'!D8</f>
        <v>75.998980116518382</v>
      </c>
      <c r="E7" s="31">
        <f>'Occ T1'!E8</f>
        <v>78.891841540239284</v>
      </c>
      <c r="F7" s="31">
        <f>'Occ T1'!F8</f>
        <v>88.111523156748518</v>
      </c>
      <c r="H7" s="31">
        <f>C7-B7</f>
        <v>9.9657284501166714</v>
      </c>
      <c r="I7" s="31">
        <f>D7-C7</f>
        <v>-0.63167601591574396</v>
      </c>
      <c r="J7" s="31">
        <f>E7-D7</f>
        <v>2.8928614237209018</v>
      </c>
      <c r="K7" s="31">
        <f>F7-E7</f>
        <v>9.2196816165092343</v>
      </c>
      <c r="L7" s="31">
        <f>F7-D7</f>
        <v>12.112543040230136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47.158260793428198</v>
      </c>
      <c r="C8" s="32">
        <f>'Occ T2'!C8</f>
        <v>55.597851849898895</v>
      </c>
      <c r="D8" s="32">
        <f>'Occ T2'!D8</f>
        <v>55.410092935559049</v>
      </c>
      <c r="E8" s="32">
        <f>'Occ T2'!E8</f>
        <v>52.695671702765807</v>
      </c>
      <c r="F8" s="32">
        <f>'Occ T2'!F8</f>
        <v>57.705581050704168</v>
      </c>
      <c r="H8" s="31">
        <f t="shared" ref="H8:H9" si="0">C8-B8</f>
        <v>8.4395910564706966</v>
      </c>
      <c r="I8" s="31">
        <f t="shared" ref="I8:I9" si="1">D8-C8</f>
        <v>-0.18775891433984526</v>
      </c>
      <c r="J8" s="31">
        <f t="shared" ref="J8:J9" si="2">E8-D8</f>
        <v>-2.7144212327932422</v>
      </c>
      <c r="K8" s="31">
        <f t="shared" ref="K8:K9" si="3">F8-E8</f>
        <v>5.0099093479383612</v>
      </c>
      <c r="L8" s="31">
        <f t="shared" ref="L8:L49" si="4">F8-D8</f>
        <v>2.295488115145119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19.506666888889249</v>
      </c>
      <c r="C9" s="32">
        <f>'Occ T2'!C9</f>
        <v>21.032804282535228</v>
      </c>
      <c r="D9" s="32">
        <f>'Occ T2'!D9</f>
        <v>20.588887180959333</v>
      </c>
      <c r="E9" s="32">
        <f>'Occ T2'!E9</f>
        <v>26.196169837473477</v>
      </c>
      <c r="F9" s="32">
        <f>'Occ T2'!F9</f>
        <v>30.405942106044357</v>
      </c>
      <c r="H9" s="31">
        <f t="shared" si="0"/>
        <v>1.5261373936459783</v>
      </c>
      <c r="I9" s="31">
        <f t="shared" si="1"/>
        <v>-0.44391710157589515</v>
      </c>
      <c r="J9" s="31">
        <f t="shared" si="2"/>
        <v>5.607282656514144</v>
      </c>
      <c r="K9" s="31">
        <f t="shared" si="3"/>
        <v>4.2097722685708803</v>
      </c>
      <c r="L9" s="31">
        <f t="shared" si="4"/>
        <v>9.8170549250850243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127.90482297782786</v>
      </c>
      <c r="C11" s="31">
        <f>'Occ T1'!C9</f>
        <v>146.51187776686703</v>
      </c>
      <c r="D11" s="31">
        <f>'Occ T1'!D9</f>
        <v>149.45373363139703</v>
      </c>
      <c r="E11" s="31">
        <f>'Occ T1'!E9</f>
        <v>162.00476634465403</v>
      </c>
      <c r="F11" s="31">
        <f>'Occ T1'!F9</f>
        <v>178.31603415477537</v>
      </c>
      <c r="H11" s="31">
        <f>C11-B11</f>
        <v>18.607054789039168</v>
      </c>
      <c r="I11" s="31">
        <f t="shared" ref="I11:I49" si="5">D11-C11</f>
        <v>2.9418558645299981</v>
      </c>
      <c r="J11" s="31">
        <f>E11-D11</f>
        <v>12.551032713257001</v>
      </c>
      <c r="K11" s="31">
        <f>F11-E11</f>
        <v>16.311267810121336</v>
      </c>
      <c r="L11" s="31">
        <f t="shared" si="4"/>
        <v>28.862300523378337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50.795794387453526</v>
      </c>
      <c r="C12" s="10">
        <f>'Occ T2'!C10</f>
        <v>56.907111895135927</v>
      </c>
      <c r="D12" s="10">
        <f>'Occ T2'!D10</f>
        <v>58.173702527722995</v>
      </c>
      <c r="E12" s="10">
        <f>'Occ T2'!E10</f>
        <v>62.746580599514665</v>
      </c>
      <c r="F12" s="10">
        <f>'Occ T2'!F10</f>
        <v>69.812945171280504</v>
      </c>
      <c r="H12" s="11">
        <f t="shared" ref="H12:K14" si="6">C12-B12</f>
        <v>6.1113175076824007</v>
      </c>
      <c r="I12" s="31">
        <f t="shared" si="5"/>
        <v>1.2665906325870679</v>
      </c>
      <c r="J12" s="11">
        <f t="shared" si="6"/>
        <v>4.5728780717916706</v>
      </c>
      <c r="K12" s="11">
        <f t="shared" si="6"/>
        <v>7.0663645717658383</v>
      </c>
      <c r="L12" s="31">
        <f t="shared" si="4"/>
        <v>11.639242643557509</v>
      </c>
    </row>
    <row r="13" spans="1:12" x14ac:dyDescent="0.2">
      <c r="A13" s="10" t="str">
        <f>'Occ T2'!A11</f>
        <v>22 Health professionals</v>
      </c>
      <c r="B13" s="10">
        <f>'Occ T2'!B11</f>
        <v>15.755107814190112</v>
      </c>
      <c r="C13" s="10">
        <f>'Occ T2'!C11</f>
        <v>19.729350669599079</v>
      </c>
      <c r="D13" s="10">
        <f>'Occ T2'!D11</f>
        <v>19.56956081872088</v>
      </c>
      <c r="E13" s="10">
        <f>'Occ T2'!E11</f>
        <v>20.721476189054528</v>
      </c>
      <c r="F13" s="10">
        <f>'Occ T2'!F11</f>
        <v>21.79036776448411</v>
      </c>
      <c r="H13" s="11">
        <f t="shared" si="6"/>
        <v>3.974242855408967</v>
      </c>
      <c r="I13" s="31">
        <f t="shared" si="5"/>
        <v>-0.15978985087819808</v>
      </c>
      <c r="J13" s="11">
        <f t="shared" si="6"/>
        <v>1.1519153703336471</v>
      </c>
      <c r="K13" s="11">
        <f t="shared" si="6"/>
        <v>1.068891575429582</v>
      </c>
      <c r="L13" s="31">
        <f t="shared" si="4"/>
        <v>2.2208069457632291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23.394730426599871</v>
      </c>
      <c r="C14" s="10">
        <f>'Occ T2'!C12</f>
        <v>25.922688756816232</v>
      </c>
      <c r="D14" s="10">
        <f>'Occ T2'!D12</f>
        <v>25.811484904164388</v>
      </c>
      <c r="E14" s="10">
        <f>'Occ T2'!E12</f>
        <v>26.657295492075239</v>
      </c>
      <c r="F14" s="10">
        <f>'Occ T2'!F12</f>
        <v>28.917033762863706</v>
      </c>
      <c r="H14" s="11">
        <f t="shared" si="6"/>
        <v>2.5279583302163608</v>
      </c>
      <c r="I14" s="31">
        <f t="shared" si="5"/>
        <v>-0.11120385265184396</v>
      </c>
      <c r="J14" s="11">
        <f t="shared" si="6"/>
        <v>0.84581058791085084</v>
      </c>
      <c r="K14" s="11">
        <f t="shared" si="6"/>
        <v>2.2597382707884677</v>
      </c>
      <c r="L14" s="31">
        <f t="shared" si="4"/>
        <v>3.1055488586993185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37.959190349584347</v>
      </c>
      <c r="C15" s="10">
        <f>'Occ T2'!C13</f>
        <v>43.952726445315776</v>
      </c>
      <c r="D15" s="10">
        <f>'Occ T2'!D13</f>
        <v>45.898985380788758</v>
      </c>
      <c r="E15" s="10">
        <f>'Occ T2'!E13</f>
        <v>51.879414064009616</v>
      </c>
      <c r="F15" s="10">
        <f>'Occ T2'!F13</f>
        <v>57.795687456147043</v>
      </c>
      <c r="H15" s="11">
        <f t="shared" ref="H15" si="7">C15-B15</f>
        <v>5.9935360957314288</v>
      </c>
      <c r="I15" s="31">
        <f t="shared" si="5"/>
        <v>1.9462589354729829</v>
      </c>
      <c r="J15" s="11">
        <f t="shared" ref="J15" si="8">E15-D15</f>
        <v>5.9804286832208575</v>
      </c>
      <c r="K15" s="11">
        <f t="shared" ref="K15" si="9">F15-E15</f>
        <v>5.9162733921374269</v>
      </c>
      <c r="L15" s="31">
        <f t="shared" si="4"/>
        <v>11.896702075358284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76.621540125088828</v>
      </c>
      <c r="C17" s="31">
        <f>'Occ T1'!C10</f>
        <v>82.152672505766901</v>
      </c>
      <c r="D17" s="31">
        <f>'Occ T1'!D10</f>
        <v>84.523922703983345</v>
      </c>
      <c r="E17" s="31">
        <f>'Occ T1'!E10</f>
        <v>83.826874498686806</v>
      </c>
      <c r="F17" s="31">
        <f>'Occ T1'!F10</f>
        <v>90.054237955549965</v>
      </c>
      <c r="H17" s="31">
        <f t="shared" ref="H17:K21" si="10">C17-B17</f>
        <v>5.5311323806780734</v>
      </c>
      <c r="I17" s="31">
        <f t="shared" si="5"/>
        <v>2.371250198216444</v>
      </c>
      <c r="J17" s="31">
        <f t="shared" si="10"/>
        <v>-0.69704820529653944</v>
      </c>
      <c r="K17" s="31">
        <f t="shared" si="10"/>
        <v>6.2273634568631593</v>
      </c>
      <c r="L17" s="31">
        <f t="shared" si="4"/>
        <v>5.5303152515666198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11.295386499334422</v>
      </c>
      <c r="C18" s="10">
        <f>'Occ T2'!C14</f>
        <v>13.095059007365219</v>
      </c>
      <c r="D18" s="10">
        <f>'Occ T2'!D14</f>
        <v>13.969526239963356</v>
      </c>
      <c r="E18" s="10">
        <f>'Occ T2'!E14</f>
        <v>12.676093270633473</v>
      </c>
      <c r="F18" s="10">
        <f>'Occ T2'!F14</f>
        <v>13.792308769185189</v>
      </c>
      <c r="H18" s="11">
        <f t="shared" si="10"/>
        <v>1.7996725080307971</v>
      </c>
      <c r="I18" s="31">
        <f t="shared" si="5"/>
        <v>0.8744672325981373</v>
      </c>
      <c r="J18" s="11">
        <f t="shared" si="10"/>
        <v>-1.2934329693298832</v>
      </c>
      <c r="K18" s="11">
        <f t="shared" si="10"/>
        <v>1.1162154985517159</v>
      </c>
      <c r="L18" s="31">
        <f t="shared" si="4"/>
        <v>-0.1772174707781673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7.0206931072320611</v>
      </c>
      <c r="C19" s="10">
        <f>'Occ T2'!C15</f>
        <v>8.4120255404731203</v>
      </c>
      <c r="D19" s="10">
        <f>'Occ T2'!D15</f>
        <v>8.5491956874595481</v>
      </c>
      <c r="E19" s="10">
        <f>'Occ T2'!E15</f>
        <v>8.5235191606356047</v>
      </c>
      <c r="F19" s="10">
        <f>'Occ T2'!F15</f>
        <v>9.0764377560565119</v>
      </c>
      <c r="H19" s="11">
        <f t="shared" si="10"/>
        <v>1.3913324332410593</v>
      </c>
      <c r="I19" s="31">
        <f t="shared" si="5"/>
        <v>0.13717014698642771</v>
      </c>
      <c r="J19" s="11">
        <f t="shared" si="10"/>
        <v>-2.5676526823943391E-2</v>
      </c>
      <c r="K19" s="11">
        <f t="shared" si="10"/>
        <v>0.55291859542090727</v>
      </c>
      <c r="L19" s="31">
        <f t="shared" si="4"/>
        <v>0.52724206859696388</v>
      </c>
    </row>
    <row r="20" spans="1:12" x14ac:dyDescent="0.2">
      <c r="A20" s="10" t="str">
        <f>'Occ T2'!A16</f>
        <v>33 Protective service occupations</v>
      </c>
      <c r="B20" s="10">
        <f>'Occ T2'!B16</f>
        <v>6.8566715797641518</v>
      </c>
      <c r="C20" s="10">
        <f>'Occ T2'!C16</f>
        <v>6.4710175115266857</v>
      </c>
      <c r="D20" s="10">
        <f>'Occ T2'!D16</f>
        <v>6.7196023612549851</v>
      </c>
      <c r="E20" s="10">
        <f>'Occ T2'!E16</f>
        <v>8.1783043210725861</v>
      </c>
      <c r="F20" s="10">
        <f>'Occ T2'!F16</f>
        <v>9.392310693485074</v>
      </c>
      <c r="H20" s="11">
        <f t="shared" si="10"/>
        <v>-0.38565406823746606</v>
      </c>
      <c r="I20" s="31">
        <f t="shared" si="5"/>
        <v>0.24858484972829942</v>
      </c>
      <c r="J20" s="11">
        <f t="shared" si="10"/>
        <v>1.458701959817601</v>
      </c>
      <c r="K20" s="11">
        <f t="shared" si="10"/>
        <v>1.2140063724124879</v>
      </c>
      <c r="L20" s="31">
        <f t="shared" si="4"/>
        <v>2.6727083322300889</v>
      </c>
    </row>
    <row r="21" spans="1:12" x14ac:dyDescent="0.2">
      <c r="A21" s="10" t="str">
        <f>'Occ T2'!A17</f>
        <v>34 Culture, media and sports occupations</v>
      </c>
      <c r="B21" s="10">
        <f>'Occ T2'!B17</f>
        <v>14.082386349605947</v>
      </c>
      <c r="C21" s="10">
        <f>'Occ T2'!C17</f>
        <v>13.707603334963384</v>
      </c>
      <c r="D21" s="10">
        <f>'Occ T2'!D17</f>
        <v>14.438174901969196</v>
      </c>
      <c r="E21" s="10">
        <f>'Occ T2'!E17</f>
        <v>14.586803268851879</v>
      </c>
      <c r="F21" s="10">
        <f>'Occ T2'!F17</f>
        <v>16.143721888302803</v>
      </c>
      <c r="H21" s="11">
        <f t="shared" si="10"/>
        <v>-0.37478301464256347</v>
      </c>
      <c r="I21" s="31">
        <f t="shared" si="5"/>
        <v>0.73057156700581238</v>
      </c>
      <c r="J21" s="11">
        <f t="shared" si="10"/>
        <v>0.14862836688268288</v>
      </c>
      <c r="K21" s="11">
        <f t="shared" si="10"/>
        <v>1.5569186194509239</v>
      </c>
      <c r="L21" s="31">
        <f t="shared" si="4"/>
        <v>1.7055469863336068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37.366402589152244</v>
      </c>
      <c r="C22" s="10">
        <f>'Occ T2'!C18</f>
        <v>40.4669671114385</v>
      </c>
      <c r="D22" s="10">
        <f>'Occ T2'!D18</f>
        <v>40.847423513336253</v>
      </c>
      <c r="E22" s="10">
        <f>'Occ T2'!E18</f>
        <v>39.862154477493263</v>
      </c>
      <c r="F22" s="10">
        <f>'Occ T2'!F18</f>
        <v>41.649458848520382</v>
      </c>
      <c r="H22" s="11">
        <f t="shared" ref="H22" si="11">C22-B22</f>
        <v>3.1005645222862555</v>
      </c>
      <c r="I22" s="31">
        <f t="shared" si="5"/>
        <v>0.38045640189775298</v>
      </c>
      <c r="J22" s="11">
        <f t="shared" ref="J22" si="12">E22-D22</f>
        <v>-0.98526903584298964</v>
      </c>
      <c r="K22" s="11">
        <f t="shared" ref="K22" si="13">F22-E22</f>
        <v>1.787304371027119</v>
      </c>
      <c r="L22" s="31">
        <f t="shared" si="4"/>
        <v>0.80203533518412939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58.804949633323645</v>
      </c>
      <c r="C24" s="31">
        <f>'Occ T1'!C11</f>
        <v>57.228807598822314</v>
      </c>
      <c r="D24" s="31">
        <f>'Occ T1'!D11</f>
        <v>57.415962604187072</v>
      </c>
      <c r="E24" s="31">
        <f>'Occ T1'!E11</f>
        <v>53.682493798206025</v>
      </c>
      <c r="F24" s="31">
        <f>'Occ T1'!F11</f>
        <v>48.151781872907648</v>
      </c>
      <c r="H24" s="31">
        <f t="shared" ref="H24:K26" si="14">C24-B24</f>
        <v>-1.5761420345013306</v>
      </c>
      <c r="I24" s="31">
        <f t="shared" si="5"/>
        <v>0.18715500536475815</v>
      </c>
      <c r="J24" s="31">
        <f t="shared" si="14"/>
        <v>-3.7334688059810475</v>
      </c>
      <c r="K24" s="31">
        <f t="shared" si="14"/>
        <v>-5.5307119252983767</v>
      </c>
      <c r="L24" s="31">
        <f t="shared" si="4"/>
        <v>-9.2641807312794242</v>
      </c>
    </row>
    <row r="25" spans="1:12" x14ac:dyDescent="0.2">
      <c r="A25" t="str">
        <f>'Occ T2'!A19</f>
        <v>41 Administrative occupations</v>
      </c>
      <c r="B25" s="32">
        <f>'Occ T2'!B19</f>
        <v>45.537011859192198</v>
      </c>
      <c r="C25" s="32">
        <f>'Occ T2'!C19</f>
        <v>45.04230561117938</v>
      </c>
      <c r="D25" s="32">
        <f>'Occ T2'!D19</f>
        <v>45.740654884270157</v>
      </c>
      <c r="E25" s="32">
        <f>'Occ T2'!E19</f>
        <v>41.899673560098385</v>
      </c>
      <c r="F25" s="32">
        <f>'Occ T2'!F19</f>
        <v>38.818141645467925</v>
      </c>
      <c r="H25" s="11">
        <f t="shared" si="14"/>
        <v>-0.49470624801281815</v>
      </c>
      <c r="I25" s="31">
        <f t="shared" si="5"/>
        <v>0.69834927309077699</v>
      </c>
      <c r="J25" s="11">
        <f t="shared" si="14"/>
        <v>-3.8409813241717714</v>
      </c>
      <c r="K25" s="11">
        <f t="shared" si="14"/>
        <v>-3.0815319146304603</v>
      </c>
      <c r="L25" s="31">
        <f t="shared" si="4"/>
        <v>-6.9225132388022317</v>
      </c>
    </row>
    <row r="26" spans="1:12" x14ac:dyDescent="0.2">
      <c r="A26" t="str">
        <f>'Occ T2'!A20</f>
        <v>42 Secretarial and related occupations</v>
      </c>
      <c r="B26" s="32">
        <f>'Occ T2'!B20</f>
        <v>13.267937774131449</v>
      </c>
      <c r="C26" s="32">
        <f>'Occ T2'!C20</f>
        <v>12.186501987642933</v>
      </c>
      <c r="D26" s="32">
        <f>'Occ T2'!D20</f>
        <v>11.675307719916917</v>
      </c>
      <c r="E26" s="32">
        <f>'Occ T2'!E20</f>
        <v>11.782820238107639</v>
      </c>
      <c r="F26" s="32">
        <f>'Occ T2'!F20</f>
        <v>9.3336402274397194</v>
      </c>
      <c r="H26" s="11">
        <f t="shared" si="14"/>
        <v>-1.081435786488516</v>
      </c>
      <c r="I26" s="31">
        <f t="shared" si="5"/>
        <v>-0.51119426772601528</v>
      </c>
      <c r="J26" s="11">
        <f t="shared" si="14"/>
        <v>0.10751251819072216</v>
      </c>
      <c r="K26" s="11">
        <f t="shared" si="14"/>
        <v>-2.44918001066792</v>
      </c>
      <c r="L26" s="31">
        <f t="shared" si="4"/>
        <v>-2.3416674924771979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48.273598438425559</v>
      </c>
      <c r="C28" s="31">
        <f>'Occ T1'!C12</f>
        <v>48.817278532387618</v>
      </c>
      <c r="D28" s="31">
        <f>'Occ T1'!D12</f>
        <v>42.714813803229518</v>
      </c>
      <c r="E28" s="31">
        <f>'Occ T1'!E12</f>
        <v>44.954235743880758</v>
      </c>
      <c r="F28" s="31">
        <f>'Occ T1'!F12</f>
        <v>44.384563614918534</v>
      </c>
      <c r="H28" s="31">
        <f t="shared" ref="H28:K30" si="15">C28-B28</f>
        <v>0.54368009396205963</v>
      </c>
      <c r="I28" s="31">
        <f t="shared" si="5"/>
        <v>-6.1024647291581005</v>
      </c>
      <c r="J28" s="31">
        <f t="shared" si="15"/>
        <v>2.2394219406512406</v>
      </c>
      <c r="K28" s="31">
        <f t="shared" si="15"/>
        <v>-0.56967212896222463</v>
      </c>
      <c r="L28" s="31">
        <f t="shared" si="4"/>
        <v>1.6697498116890159</v>
      </c>
    </row>
    <row r="29" spans="1:12" x14ac:dyDescent="0.2">
      <c r="A29" s="10" t="str">
        <f>'Occ T2'!A21</f>
        <v>51 Skilled agricultural and related trades</v>
      </c>
      <c r="B29" s="10">
        <f>'Occ T2'!B21</f>
        <v>4.6385008650290267</v>
      </c>
      <c r="C29" s="10">
        <f>'Occ T2'!C21</f>
        <v>5.0769845048155071</v>
      </c>
      <c r="D29" s="10">
        <f>'Occ T2'!D21</f>
        <v>4.205031857308966</v>
      </c>
      <c r="E29" s="10">
        <f>'Occ T2'!E21</f>
        <v>4.5861658418974951</v>
      </c>
      <c r="F29" s="10">
        <f>'Occ T2'!F21</f>
        <v>5.4328855963896361</v>
      </c>
      <c r="H29" s="11">
        <f t="shared" si="15"/>
        <v>0.43848363978648042</v>
      </c>
      <c r="I29" s="31">
        <f t="shared" si="5"/>
        <v>-0.87195264750654111</v>
      </c>
      <c r="J29" s="11">
        <f t="shared" si="15"/>
        <v>0.3811339845885291</v>
      </c>
      <c r="K29" s="11">
        <f t="shared" si="15"/>
        <v>0.84671975449214099</v>
      </c>
      <c r="L29" s="31">
        <f t="shared" si="4"/>
        <v>1.2278537390806701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19.225953042941956</v>
      </c>
      <c r="C30" s="10">
        <f>'Occ T2'!C22</f>
        <v>19.923267711604904</v>
      </c>
      <c r="D30" s="10">
        <f>'Occ T2'!D22</f>
        <v>17.060954403529646</v>
      </c>
      <c r="E30" s="10">
        <f>'Occ T2'!E22</f>
        <v>17.760577599617672</v>
      </c>
      <c r="F30" s="10">
        <f>'Occ T2'!F22</f>
        <v>16.985534839795235</v>
      </c>
      <c r="H30" s="11">
        <f t="shared" si="15"/>
        <v>0.69731466866294767</v>
      </c>
      <c r="I30" s="31">
        <f t="shared" si="5"/>
        <v>-2.8623133080752581</v>
      </c>
      <c r="J30" s="11">
        <f t="shared" si="15"/>
        <v>0.69962319608802659</v>
      </c>
      <c r="K30" s="11">
        <f t="shared" si="15"/>
        <v>-0.77504275982243698</v>
      </c>
      <c r="L30" s="31">
        <f t="shared" si="4"/>
        <v>-7.5419563734410389E-2</v>
      </c>
    </row>
    <row r="31" spans="1:12" x14ac:dyDescent="0.2">
      <c r="A31" s="10" t="str">
        <f>'Occ T2'!A23</f>
        <v>53 Skilled construction and building trades</v>
      </c>
      <c r="B31" s="10">
        <f>'Occ T2'!B23</f>
        <v>13.056626687304844</v>
      </c>
      <c r="C31" s="10">
        <f>'Occ T2'!C23</f>
        <v>13.222084944303809</v>
      </c>
      <c r="D31" s="10">
        <f>'Occ T2'!D23</f>
        <v>11.633576832125369</v>
      </c>
      <c r="E31" s="10">
        <f>'Occ T2'!E23</f>
        <v>12.416727484359591</v>
      </c>
      <c r="F31" s="10">
        <f>'Occ T2'!F23</f>
        <v>11.436980460901708</v>
      </c>
      <c r="H31" s="11">
        <f t="shared" ref="H31:H32" si="16">C31-B31</f>
        <v>0.16545825699896533</v>
      </c>
      <c r="I31" s="31">
        <f t="shared" si="5"/>
        <v>-1.5885081121784399</v>
      </c>
      <c r="J31" s="11">
        <f t="shared" ref="J31:J32" si="17">E31-D31</f>
        <v>0.78315065223422131</v>
      </c>
      <c r="K31" s="11">
        <f t="shared" ref="K31:K32" si="18">F31-E31</f>
        <v>-0.97974702345788245</v>
      </c>
      <c r="L31" s="31">
        <f t="shared" si="4"/>
        <v>-0.19659637122366114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11.352517843149734</v>
      </c>
      <c r="C32" s="10">
        <f>'Occ T2'!C24</f>
        <v>10.594941371663392</v>
      </c>
      <c r="D32" s="10">
        <f>'Occ T2'!D24</f>
        <v>9.8152507102655342</v>
      </c>
      <c r="E32" s="10">
        <f>'Occ T2'!E24</f>
        <v>10.190764818006004</v>
      </c>
      <c r="F32" s="10">
        <f>'Occ T2'!F24</f>
        <v>10.52916271783195</v>
      </c>
      <c r="H32" s="11">
        <f t="shared" si="16"/>
        <v>-0.75757647148634177</v>
      </c>
      <c r="I32" s="31">
        <f t="shared" si="5"/>
        <v>-0.77969066139785781</v>
      </c>
      <c r="J32" s="11">
        <f t="shared" si="17"/>
        <v>0.37551410774046978</v>
      </c>
      <c r="K32" s="11">
        <f t="shared" si="18"/>
        <v>0.33839789982594581</v>
      </c>
      <c r="L32" s="31">
        <f t="shared" si="4"/>
        <v>0.7139120075664156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47.217473620949015</v>
      </c>
      <c r="C34" s="31">
        <f>'Occ T1'!C13</f>
        <v>50.859474025099203</v>
      </c>
      <c r="D34" s="31">
        <f>'Occ T1'!D13</f>
        <v>47.930195909769004</v>
      </c>
      <c r="E34" s="31">
        <f>'Occ T1'!E13</f>
        <v>50.843885913213121</v>
      </c>
      <c r="F34" s="31">
        <f>'Occ T1'!F13</f>
        <v>54.319688262716625</v>
      </c>
      <c r="H34" s="31">
        <f t="shared" ref="H34:K36" si="19">C34-B34</f>
        <v>3.6420004041501883</v>
      </c>
      <c r="I34" s="31">
        <f t="shared" si="5"/>
        <v>-2.9292781153301988</v>
      </c>
      <c r="J34" s="31">
        <f t="shared" si="19"/>
        <v>2.9136900034441169</v>
      </c>
      <c r="K34" s="31">
        <f t="shared" si="19"/>
        <v>3.4758023495035033</v>
      </c>
      <c r="L34" s="31">
        <f t="shared" si="4"/>
        <v>6.3894923529476202</v>
      </c>
    </row>
    <row r="35" spans="1:12" x14ac:dyDescent="0.2">
      <c r="A35" s="10" t="str">
        <f>'Occ T2'!A25</f>
        <v>61 Caring personal service occupations</v>
      </c>
      <c r="B35" s="10">
        <f>'Occ T2'!B25</f>
        <v>32.92307383765533</v>
      </c>
      <c r="C35" s="10">
        <f>'Occ T2'!C25</f>
        <v>36.105717628371522</v>
      </c>
      <c r="D35" s="10">
        <f>'Occ T2'!D25</f>
        <v>34.239440494734254</v>
      </c>
      <c r="E35" s="10">
        <f>'Occ T2'!E25</f>
        <v>36.949134600761454</v>
      </c>
      <c r="F35" s="10">
        <f>'Occ T2'!F25</f>
        <v>39.894039333477274</v>
      </c>
      <c r="G35" s="10"/>
      <c r="H35" s="11">
        <f t="shared" si="19"/>
        <v>3.1826437907161917</v>
      </c>
      <c r="I35" s="31">
        <f t="shared" si="5"/>
        <v>-1.8662771336372685</v>
      </c>
      <c r="J35" s="11">
        <f t="shared" si="19"/>
        <v>2.7096941060272002</v>
      </c>
      <c r="K35" s="11">
        <f t="shared" si="19"/>
        <v>2.9449047327158198</v>
      </c>
      <c r="L35" s="31">
        <f t="shared" si="4"/>
        <v>5.6545988387430199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13.702609981394826</v>
      </c>
      <c r="C36" s="10">
        <f>'Occ T2'!C26</f>
        <v>14.25301028353654</v>
      </c>
      <c r="D36" s="10">
        <f>'Occ T2'!D26</f>
        <v>13.067090201902831</v>
      </c>
      <c r="E36" s="10">
        <f>'Occ T2'!E26</f>
        <v>13.388527025687573</v>
      </c>
      <c r="F36" s="10">
        <f>'Occ T2'!F26</f>
        <v>13.888785696626634</v>
      </c>
      <c r="G36" s="10"/>
      <c r="H36" s="11">
        <f t="shared" si="19"/>
        <v>0.55040030214171409</v>
      </c>
      <c r="I36" s="31">
        <f t="shared" si="5"/>
        <v>-1.185920081633709</v>
      </c>
      <c r="J36" s="11">
        <f t="shared" si="19"/>
        <v>0.32143682378474203</v>
      </c>
      <c r="K36" s="11">
        <f t="shared" si="19"/>
        <v>0.50025867093906129</v>
      </c>
      <c r="L36" s="31">
        <f t="shared" si="4"/>
        <v>0.82169549472380332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0.5917898018988621</v>
      </c>
      <c r="C37" s="10">
        <f>'Occ T2'!C27</f>
        <v>0.50074611319114404</v>
      </c>
      <c r="D37" s="10">
        <f>'Occ T2'!D27</f>
        <v>0.62366521313192436</v>
      </c>
      <c r="E37" s="10">
        <f>'Occ T2'!E27</f>
        <v>0.5062242867640977</v>
      </c>
      <c r="F37" s="10">
        <f>'Occ T2'!F27</f>
        <v>0.53686323261271351</v>
      </c>
      <c r="G37" s="10"/>
      <c r="H37" s="11">
        <f t="shared" ref="H37" si="20">C37-B37</f>
        <v>-9.1043688707718062E-2</v>
      </c>
      <c r="I37" s="31">
        <f t="shared" ref="I37" si="21">D37-C37</f>
        <v>0.12291909994078032</v>
      </c>
      <c r="J37" s="11">
        <f t="shared" ref="J37" si="22">E37-D37</f>
        <v>-0.11744092636782666</v>
      </c>
      <c r="K37" s="11">
        <f t="shared" ref="K37" si="23">F37-E37</f>
        <v>3.0638945848615817E-2</v>
      </c>
      <c r="L37" s="31">
        <f t="shared" ref="L37" si="24">F37-D37</f>
        <v>-8.6801980519210842E-2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44.112464196709496</v>
      </c>
      <c r="C39" s="31">
        <f>'Occ T1'!C14</f>
        <v>44.090976017200106</v>
      </c>
      <c r="D39" s="31">
        <f>'Occ T1'!D14</f>
        <v>43.894663347949511</v>
      </c>
      <c r="E39" s="31">
        <f>'Occ T1'!E14</f>
        <v>44.255014607118284</v>
      </c>
      <c r="F39" s="31">
        <f>'Occ T1'!F14</f>
        <v>44.400967379392036</v>
      </c>
      <c r="H39" s="31">
        <f>C39-B39</f>
        <v>-2.1488179509390193E-2</v>
      </c>
      <c r="I39" s="31">
        <f t="shared" si="5"/>
        <v>-0.19631266925059521</v>
      </c>
      <c r="J39" s="31">
        <f>E39-D39</f>
        <v>0.3603512591687732</v>
      </c>
      <c r="K39" s="31">
        <f>F39-E39</f>
        <v>0.14595277227375192</v>
      </c>
      <c r="L39" s="31">
        <f t="shared" si="4"/>
        <v>0.50630403144252512</v>
      </c>
    </row>
    <row r="40" spans="1:12" s="30" customFormat="1" x14ac:dyDescent="0.2">
      <c r="A40" s="126" t="str">
        <f>'Occ T2'!A28</f>
        <v>71 Sales occupations</v>
      </c>
      <c r="B40" s="126">
        <f>'Occ T2'!B28</f>
        <v>35.259233488954564</v>
      </c>
      <c r="C40" s="126">
        <f>'Occ T2'!C28</f>
        <v>34.484465415893254</v>
      </c>
      <c r="D40" s="126">
        <f>'Occ T2'!D28</f>
        <v>34.167311152595197</v>
      </c>
      <c r="E40" s="126">
        <f>'Occ T2'!E28</f>
        <v>31.800190523483277</v>
      </c>
      <c r="F40" s="126">
        <f>'Occ T2'!F28</f>
        <v>30.234447786758921</v>
      </c>
      <c r="G40"/>
      <c r="H40" s="11">
        <f>C40-B40</f>
        <v>-0.77476807306130979</v>
      </c>
      <c r="I40" s="31">
        <f t="shared" si="5"/>
        <v>-0.31715426329805751</v>
      </c>
      <c r="J40" s="11">
        <f t="shared" ref="J40" si="25">E40-D40</f>
        <v>-2.3671206291119198</v>
      </c>
      <c r="K40" s="11">
        <f t="shared" ref="K40" si="26">F40-E40</f>
        <v>-1.5657427367243564</v>
      </c>
      <c r="L40" s="31">
        <f t="shared" si="4"/>
        <v>-3.9328633658362762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8.8532307077549284</v>
      </c>
      <c r="C41" s="126">
        <f>'Occ T2'!C29</f>
        <v>9.6065106013068551</v>
      </c>
      <c r="D41" s="126">
        <f>'Occ T2'!D29</f>
        <v>9.7273521953543121</v>
      </c>
      <c r="E41" s="126">
        <f>'Occ T2'!E29</f>
        <v>12.454824083635007</v>
      </c>
      <c r="F41" s="126">
        <f>'Occ T2'!F29</f>
        <v>14.166519592633117</v>
      </c>
      <c r="G41"/>
      <c r="H41" s="11">
        <f t="shared" ref="H41" si="27">C41-B41</f>
        <v>0.7532798935519267</v>
      </c>
      <c r="I41" s="31">
        <f t="shared" si="5"/>
        <v>0.12084159404745698</v>
      </c>
      <c r="J41" s="11">
        <f t="shared" ref="J41" si="28">E41-D41</f>
        <v>2.7274718882806948</v>
      </c>
      <c r="K41" s="11">
        <f t="shared" ref="K41" si="29">F41-E41</f>
        <v>1.7116955089981101</v>
      </c>
      <c r="L41" s="31">
        <f t="shared" si="4"/>
        <v>4.4391673972788048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25.764537605450318</v>
      </c>
      <c r="C43" s="31">
        <f>'Occ T1'!C15</f>
        <v>27.864821182414445</v>
      </c>
      <c r="D43" s="31">
        <f>'Occ T1'!D15</f>
        <v>23.17745640540193</v>
      </c>
      <c r="E43" s="31">
        <f>'Occ T1'!E15</f>
        <v>26.168185379568797</v>
      </c>
      <c r="F43" s="31">
        <f>'Occ T1'!F15</f>
        <v>26.21067661325899</v>
      </c>
      <c r="H43" s="31">
        <f t="shared" ref="H43:K45" si="30">C43-B43</f>
        <v>2.1002835769641273</v>
      </c>
      <c r="I43" s="31">
        <f t="shared" si="5"/>
        <v>-4.6873647770125153</v>
      </c>
      <c r="J43" s="31">
        <f t="shared" si="30"/>
        <v>2.990728974166867</v>
      </c>
      <c r="K43" s="31">
        <f t="shared" si="30"/>
        <v>4.2491233690192587E-2</v>
      </c>
      <c r="L43" s="31">
        <f t="shared" si="4"/>
        <v>3.0332202078570596</v>
      </c>
    </row>
    <row r="44" spans="1:12" x14ac:dyDescent="0.2">
      <c r="A44" s="10" t="str">
        <f>'Occ T2'!A30</f>
        <v>81 Process, plant and machine operatives</v>
      </c>
      <c r="B44" s="10">
        <f>'Occ T2'!B30</f>
        <v>8.0260226574220681</v>
      </c>
      <c r="C44" s="10">
        <f>'Occ T2'!C30</f>
        <v>8.1258526254614409</v>
      </c>
      <c r="D44" s="10">
        <f>'Occ T2'!D30</f>
        <v>7.0206430257499788</v>
      </c>
      <c r="E44" s="10">
        <f>'Occ T2'!E30</f>
        <v>8.7183664972761754</v>
      </c>
      <c r="F44" s="10">
        <f>'Occ T2'!F30</f>
        <v>8.7564326730900941</v>
      </c>
      <c r="H44" s="11">
        <f t="shared" si="30"/>
        <v>9.9829968039372829E-2</v>
      </c>
      <c r="I44" s="31">
        <f t="shared" si="5"/>
        <v>-1.1052095997114622</v>
      </c>
      <c r="J44" s="11">
        <f t="shared" si="30"/>
        <v>1.6977234715261966</v>
      </c>
      <c r="K44" s="11">
        <f t="shared" si="30"/>
        <v>3.806617581391869E-2</v>
      </c>
      <c r="L44" s="31">
        <f t="shared" si="4"/>
        <v>1.7357896473401153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17.73851494802825</v>
      </c>
      <c r="C45" s="10">
        <f>'Occ T2'!C31</f>
        <v>19.738968556953004</v>
      </c>
      <c r="D45" s="10">
        <f>'Occ T2'!D31</f>
        <v>16.15681337965195</v>
      </c>
      <c r="E45" s="10">
        <f>'Occ T2'!E31</f>
        <v>17.449818882292622</v>
      </c>
      <c r="F45" s="10">
        <f>'Occ T2'!F31</f>
        <v>17.454243940168894</v>
      </c>
      <c r="H45" s="11">
        <f t="shared" si="30"/>
        <v>2.0004536089247544</v>
      </c>
      <c r="I45" s="31">
        <f t="shared" si="5"/>
        <v>-3.582155177301054</v>
      </c>
      <c r="J45" s="11">
        <f t="shared" si="30"/>
        <v>1.2930055026406713</v>
      </c>
      <c r="K45" s="11">
        <f t="shared" si="30"/>
        <v>4.4250578762721204E-3</v>
      </c>
      <c r="L45" s="31">
        <f t="shared" si="4"/>
        <v>1.2974305605169434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58.934685719907748</v>
      </c>
      <c r="C47" s="31">
        <f>'Occ T1'!C16</f>
        <v>61.724436239008682</v>
      </c>
      <c r="D47" s="31">
        <f>'Occ T1'!D16</f>
        <v>55.771271477564049</v>
      </c>
      <c r="E47" s="31">
        <f>'Occ T1'!E16</f>
        <v>56.457702174432939</v>
      </c>
      <c r="F47" s="31">
        <f>'Occ T1'!F16</f>
        <v>53.997526989732592</v>
      </c>
      <c r="H47" s="31">
        <f t="shared" ref="H47:K49" si="31">C47-B47</f>
        <v>2.7897505191009344</v>
      </c>
      <c r="I47" s="31">
        <f t="shared" si="5"/>
        <v>-5.9531647614446328</v>
      </c>
      <c r="J47" s="31">
        <f t="shared" si="31"/>
        <v>0.68643069686888936</v>
      </c>
      <c r="K47" s="31">
        <f t="shared" si="31"/>
        <v>-2.460175184700347</v>
      </c>
      <c r="L47" s="31">
        <f t="shared" si="4"/>
        <v>-1.7737444878314577</v>
      </c>
    </row>
    <row r="48" spans="1:12" x14ac:dyDescent="0.2">
      <c r="A48" s="10" t="str">
        <f>'Occ T2'!A32</f>
        <v>91 Elementary trades and related occupations</v>
      </c>
      <c r="B48" s="10">
        <f>'Occ T2'!B32</f>
        <v>7.0633105931701321</v>
      </c>
      <c r="C48" s="10">
        <f>'Occ T2'!C32</f>
        <v>6.4613374101562124</v>
      </c>
      <c r="D48" s="10">
        <f>'Occ T2'!D32</f>
        <v>5.6576925523595856</v>
      </c>
      <c r="E48" s="10">
        <f>'Occ T2'!E32</f>
        <v>4.7812636804363944</v>
      </c>
      <c r="F48" s="10">
        <f>'Occ T2'!F32</f>
        <v>4.474141685465586</v>
      </c>
      <c r="H48" s="11">
        <f t="shared" si="31"/>
        <v>-0.60197318301391967</v>
      </c>
      <c r="I48" s="31">
        <f t="shared" si="5"/>
        <v>-0.80364485779662687</v>
      </c>
      <c r="J48" s="11">
        <f t="shared" si="31"/>
        <v>-0.87642887192319119</v>
      </c>
      <c r="K48" s="11">
        <f t="shared" si="31"/>
        <v>-0.30712199497080839</v>
      </c>
      <c r="L48" s="31">
        <f t="shared" si="4"/>
        <v>-1.1835508668939996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51.871375126737618</v>
      </c>
      <c r="C49" s="10">
        <f>'Occ T2'!C33</f>
        <v>55.26309882885247</v>
      </c>
      <c r="D49" s="10">
        <f>'Occ T2'!D33</f>
        <v>50.113578925204465</v>
      </c>
      <c r="E49" s="10">
        <f>'Occ T2'!E33</f>
        <v>51.676438493996542</v>
      </c>
      <c r="F49" s="10">
        <f>'Occ T2'!F33</f>
        <v>49.523385304267009</v>
      </c>
      <c r="H49" s="11">
        <f t="shared" si="31"/>
        <v>3.3917237021148523</v>
      </c>
      <c r="I49" s="31">
        <f t="shared" si="5"/>
        <v>-5.1495199036480059</v>
      </c>
      <c r="J49" s="11">
        <f t="shared" si="31"/>
        <v>1.5628595687920779</v>
      </c>
      <c r="K49" s="11">
        <f t="shared" si="31"/>
        <v>-2.1530531897295333</v>
      </c>
      <c r="L49" s="31">
        <f t="shared" si="4"/>
        <v>-0.59019362093745542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554.29899999999986</v>
      </c>
      <c r="C51" s="34">
        <f>'Occ T1'!C18</f>
        <v>595.88100000000031</v>
      </c>
      <c r="D51" s="34">
        <f>'Occ T1'!D18</f>
        <v>580.88099999999986</v>
      </c>
      <c r="E51" s="34">
        <f>'Occ T1'!E18</f>
        <v>601.08500000000015</v>
      </c>
      <c r="F51" s="34">
        <f>'Occ T1'!F18</f>
        <v>627.94700000000023</v>
      </c>
      <c r="G51" s="24"/>
      <c r="H51" s="34">
        <f>C51-B51</f>
        <v>41.582000000000448</v>
      </c>
      <c r="I51" s="205">
        <f>D51-C51</f>
        <v>-15.000000000000455</v>
      </c>
      <c r="J51" s="34">
        <f>E51-D51</f>
        <v>20.204000000000292</v>
      </c>
      <c r="K51" s="34">
        <f>F51-E51</f>
        <v>26.86200000000008</v>
      </c>
      <c r="L51" s="205">
        <f>F51-D51</f>
        <v>47.066000000000372</v>
      </c>
    </row>
    <row r="53" spans="1:12" ht="15.75" x14ac:dyDescent="0.25">
      <c r="A53" s="19" t="str">
        <f>CONCATENATE(A1," (Continued)")</f>
        <v>Occupation Table 3  Employment Change by Occupation in Occupation Group (SOC 2020), 2015-2035, Thames Valley Berkshire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3.5443206220894918</v>
      </c>
      <c r="C59" s="44">
        <f>IF(AND(D$5-C$5 &lt;&gt; 0,D7 &lt;&gt; 0,C7 &lt;&gt; 0),(EXP(LN(D7/C7)/(D$5-C$5))-1)*100,0)</f>
        <v>-0.82431241985462256</v>
      </c>
      <c r="D59" s="44">
        <f>IF(AND(E$5-D$5 &lt;&gt; 0,E7 &lt;&gt; 0,D7 &lt;&gt; 0),(EXP(LN(E7/D7)/(E$5-D$5))-1)*100,0)</f>
        <v>0.74995617584099339</v>
      </c>
      <c r="E59" s="44">
        <f>IF(AND(F$5-E$5 &lt;&gt; 0,F7 &lt;&gt; 0,E7 &lt;&gt; 0),(EXP(LN(F7/E7)/(F$5-E$5))-1)*100,0)</f>
        <v>1.111385515719121</v>
      </c>
      <c r="F59" s="44">
        <f>IF(AND(F$5-D$5 &lt;&gt; 0,F7 &lt;&gt; 0,D7 &lt;&gt; 0),(EXP(LN(F7/D7)/(F$5-D$5))-1)*100,0)</f>
        <v>0.99076523299543862</v>
      </c>
      <c r="H59" s="44">
        <f>(B7/B$51)*100</f>
        <v>12.026889401264926</v>
      </c>
      <c r="I59" s="44">
        <f>(C7/C$51)*100</f>
        <v>12.860060336280915</v>
      </c>
      <c r="J59" s="44">
        <f>(D7/D$51)*100</f>
        <v>13.083399201646879</v>
      </c>
      <c r="K59" s="44">
        <f>(E7/E$51)*100</f>
        <v>13.124906051596575</v>
      </c>
      <c r="L59" s="44">
        <f>(F7/F$51)*100</f>
        <v>14.031681520374887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4.2017608712257903</v>
      </c>
      <c r="C60" s="44">
        <f t="shared" si="32"/>
        <v>-0.33770893675307834</v>
      </c>
      <c r="D60" s="44">
        <f t="shared" si="32"/>
        <v>-0.99953983797461676</v>
      </c>
      <c r="E60" s="44">
        <f t="shared" si="32"/>
        <v>0.912342430546631</v>
      </c>
      <c r="F60" s="44">
        <f>IF(AND(F$5-D$5 &lt;&gt; 0,F8 &lt;&gt; 0,D8 &lt;&gt; 0),(EXP(LN(F8/D8)/(F$5-D$5))-1)*100,0)</f>
        <v>0.2709807177478929</v>
      </c>
      <c r="H60" s="44">
        <f t="shared" ref="H60:L60" si="33">(B8/B$51)*100</f>
        <v>8.507729725911144</v>
      </c>
      <c r="I60" s="44">
        <f t="shared" si="33"/>
        <v>9.3303615738543204</v>
      </c>
      <c r="J60" s="44">
        <f t="shared" si="33"/>
        <v>9.5389749252530311</v>
      </c>
      <c r="K60" s="44">
        <f t="shared" si="33"/>
        <v>8.7667587284270603</v>
      </c>
      <c r="L60" s="44">
        <f t="shared" si="33"/>
        <v>9.1895623437494169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1.9010193045468915</v>
      </c>
      <c r="C61" s="44">
        <f>IF(AND(D$5-C$5 &lt;&gt; 0,D9 &lt;&gt; 0,C9 &lt;&gt; 0),(EXP(LN(D9/C9)/(D$5-C$5))-1)*100,0)</f>
        <v>-2.1105939826792652</v>
      </c>
      <c r="D61" s="44">
        <f t="shared" si="34"/>
        <v>4.9351492882621084</v>
      </c>
      <c r="E61" s="44">
        <f t="shared" si="34"/>
        <v>1.5014079946009007</v>
      </c>
      <c r="F61" s="44">
        <f>IF(AND(F$5-D$5 &lt;&gt; 0,F9 &lt;&gt; 0,D9 &lt;&gt; 0),(EXP(LN(F9/D9)/(F$5-D$5))-1)*100,0)</f>
        <v>2.63331880189972</v>
      </c>
      <c r="H61" s="44">
        <f t="shared" ref="H61:L61" si="35">(B9/B$51)*100</f>
        <v>3.5191596753537806</v>
      </c>
      <c r="I61" s="44">
        <f t="shared" si="35"/>
        <v>3.5296987624265945</v>
      </c>
      <c r="J61" s="44">
        <f t="shared" si="35"/>
        <v>3.5444242763938463</v>
      </c>
      <c r="K61" s="44">
        <f t="shared" si="35"/>
        <v>4.358147323169514</v>
      </c>
      <c r="L61" s="44">
        <f t="shared" si="35"/>
        <v>4.842119176625471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3.4538073511545031</v>
      </c>
      <c r="C63" s="44">
        <f t="shared" si="36"/>
        <v>2.0079299435443287</v>
      </c>
      <c r="D63" s="44">
        <f t="shared" si="36"/>
        <v>1.6258531735950932</v>
      </c>
      <c r="E63" s="44">
        <f t="shared" si="36"/>
        <v>0.96393311530666992</v>
      </c>
      <c r="F63" s="44">
        <f>IF(AND(F$5-D$5 &lt;&gt; 0,F11 &lt;&gt; 0,D11 &lt;&gt; 0),(EXP(LN(F11/D11)/(F$5-D$5))-1)*100,0)</f>
        <v>1.1840927109147747</v>
      </c>
      <c r="H63" s="44">
        <f>(B11/B$51)*100</f>
        <v>23.075059305145398</v>
      </c>
      <c r="I63" s="44">
        <f>(C11/C$51)*100</f>
        <v>24.587439063649782</v>
      </c>
      <c r="J63" s="44">
        <f>(D11/D$51)*100</f>
        <v>25.728803942872474</v>
      </c>
      <c r="K63" s="44">
        <f>(E11/E$51)*100</f>
        <v>26.952056089347426</v>
      </c>
      <c r="L63" s="44">
        <f>(F11/F$51)*100</f>
        <v>28.396669488790504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2.8808863453109845</v>
      </c>
      <c r="C64" s="44">
        <f t="shared" si="36"/>
        <v>2.2257158910489849</v>
      </c>
      <c r="D64" s="49">
        <f t="shared" si="36"/>
        <v>1.5249236562034918</v>
      </c>
      <c r="E64" s="49">
        <f t="shared" si="36"/>
        <v>1.0728680879654506</v>
      </c>
      <c r="F64" s="44">
        <f>IF(AND(F$5-D$5 &lt;&gt; 0,F12 &lt;&gt; 0,D12 &lt;&gt; 0),(EXP(LN(F12/D12)/(F$5-D$5))-1)*100,0)</f>
        <v>1.2233291838567917</v>
      </c>
      <c r="H64" s="40">
        <f t="shared" ref="H64:L67" si="37">(B12/B$11)*100</f>
        <v>39.713744333361781</v>
      </c>
      <c r="I64" s="40">
        <f t="shared" si="37"/>
        <v>38.841295847486023</v>
      </c>
      <c r="J64" s="40">
        <f t="shared" si="37"/>
        <v>38.924221639854665</v>
      </c>
      <c r="K64" s="40">
        <f t="shared" si="37"/>
        <v>38.731317611992736</v>
      </c>
      <c r="L64" s="40">
        <f t="shared" si="37"/>
        <v>39.151243746641441</v>
      </c>
    </row>
    <row r="65" spans="1:12" x14ac:dyDescent="0.2">
      <c r="A65" t="str">
        <f>A13</f>
        <v>22 Health professionals</v>
      </c>
      <c r="B65" s="49">
        <f t="shared" si="36"/>
        <v>5.7846986329633143</v>
      </c>
      <c r="C65" s="44">
        <f t="shared" si="36"/>
        <v>-0.80990932521878278</v>
      </c>
      <c r="D65" s="49">
        <f t="shared" si="36"/>
        <v>1.1504740258572399</v>
      </c>
      <c r="E65" s="49">
        <f t="shared" si="36"/>
        <v>0.50424070583428016</v>
      </c>
      <c r="F65" s="44">
        <f>IF(AND(F$5-D$5 &lt;&gt; 0,F13 &lt;&gt; 0,D13 &lt;&gt; 0),(EXP(LN(F13/D13)/(F$5-D$5))-1)*100,0)</f>
        <v>0.71919176330084156</v>
      </c>
      <c r="H65" s="40">
        <f t="shared" si="37"/>
        <v>12.317837159996101</v>
      </c>
      <c r="I65" s="40">
        <f t="shared" si="37"/>
        <v>13.466041777850164</v>
      </c>
      <c r="J65" s="40">
        <f t="shared" si="37"/>
        <v>13.094059508065534</v>
      </c>
      <c r="K65" s="40">
        <f t="shared" si="37"/>
        <v>12.790658359378765</v>
      </c>
      <c r="L65" s="40">
        <f t="shared" si="37"/>
        <v>12.22008321785041</v>
      </c>
    </row>
    <row r="66" spans="1:12" x14ac:dyDescent="0.2">
      <c r="A66" t="str">
        <f>A14</f>
        <v>23 Teaching and other educational professionals</v>
      </c>
      <c r="B66" s="49">
        <f t="shared" si="36"/>
        <v>2.5983792009174111</v>
      </c>
      <c r="C66" s="44">
        <f t="shared" si="36"/>
        <v>-0.42898270968363406</v>
      </c>
      <c r="D66" s="49">
        <f t="shared" si="36"/>
        <v>0.64695016010583029</v>
      </c>
      <c r="E66" s="49">
        <f t="shared" si="36"/>
        <v>0.81699896785940584</v>
      </c>
      <c r="F66" s="44">
        <f>IF(AND(F$5-D$5 &lt;&gt; 0,F14 &lt;&gt; 0,D14 &lt;&gt; 0),(EXP(LN(F14/D14)/(F$5-D$5))-1)*100,0)</f>
        <v>0.76028413286324259</v>
      </c>
      <c r="H66" s="40">
        <f t="shared" si="37"/>
        <v>18.290733595444884</v>
      </c>
      <c r="I66" s="40">
        <f t="shared" si="37"/>
        <v>17.693233580737388</v>
      </c>
      <c r="J66" s="40">
        <f t="shared" si="37"/>
        <v>17.270552081237501</v>
      </c>
      <c r="K66" s="40">
        <f t="shared" si="37"/>
        <v>16.454636547769013</v>
      </c>
      <c r="L66" s="40">
        <f t="shared" si="37"/>
        <v>16.216732219248549</v>
      </c>
    </row>
    <row r="67" spans="1:12" x14ac:dyDescent="0.2">
      <c r="A67" t="str">
        <f>A15</f>
        <v>24 Business, media and public service professionals</v>
      </c>
      <c r="B67" s="49">
        <f t="shared" si="36"/>
        <v>3.7330673173978424</v>
      </c>
      <c r="C67" s="44">
        <f t="shared" si="36"/>
        <v>4.4280732798099409</v>
      </c>
      <c r="D67" s="49">
        <f t="shared" si="36"/>
        <v>2.4798297909252698</v>
      </c>
      <c r="E67" s="49">
        <f t="shared" si="36"/>
        <v>1.0857731546724203</v>
      </c>
      <c r="F67" s="44">
        <f>IF(AND(F$5-D$5 &lt;&gt; 0,F15 &lt;&gt; 0,D15 &lt;&gt; 0),(EXP(LN(F15/D15)/(F$5-D$5))-1)*100,0)</f>
        <v>1.548338784261083</v>
      </c>
      <c r="H67" s="40">
        <f t="shared" si="37"/>
        <v>29.677684911197229</v>
      </c>
      <c r="I67" s="40">
        <f t="shared" si="37"/>
        <v>29.999428793926413</v>
      </c>
      <c r="J67" s="40">
        <f t="shared" si="37"/>
        <v>30.711166770842297</v>
      </c>
      <c r="K67" s="40">
        <f t="shared" si="37"/>
        <v>32.023387480859498</v>
      </c>
      <c r="L67" s="40">
        <f t="shared" si="37"/>
        <v>32.411940816259602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1.7577989974704389</v>
      </c>
      <c r="C69" s="44">
        <f t="shared" si="39"/>
        <v>2.8863944724987434</v>
      </c>
      <c r="D69" s="44">
        <f t="shared" si="39"/>
        <v>-0.16548190880456559</v>
      </c>
      <c r="E69" s="44">
        <f t="shared" si="39"/>
        <v>0.71915839861229625</v>
      </c>
      <c r="F69" s="44">
        <f t="shared" ref="F69:F74" si="40">IF(AND(F$5-D$5 &lt;&gt; 0,F17 &lt;&gt; 0,D17 &lt;&gt; 0),(EXP(LN(F17/D17)/(F$5-D$5))-1)*100,0)</f>
        <v>0.42341072459892715</v>
      </c>
      <c r="H69" s="44">
        <f>(B17/B$51)*100</f>
        <v>13.823142406009906</v>
      </c>
      <c r="I69" s="44">
        <f>(C17/C$51)*100</f>
        <v>13.786758179194647</v>
      </c>
      <c r="J69" s="44">
        <f>(D17/D$51)*100</f>
        <v>14.550987672859565</v>
      </c>
      <c r="K69" s="44">
        <f>(E17/E$51)*100</f>
        <v>13.945926865366259</v>
      </c>
      <c r="L69" s="44">
        <f>(F17/F$51)*100</f>
        <v>14.341057120354094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3.7651673769679261</v>
      </c>
      <c r="C70" s="44">
        <f t="shared" si="39"/>
        <v>6.6778411010313121</v>
      </c>
      <c r="D70" s="49">
        <f t="shared" si="39"/>
        <v>-1.9244505961960257</v>
      </c>
      <c r="E70" s="49">
        <f t="shared" si="39"/>
        <v>0.84750416740491108</v>
      </c>
      <c r="F70" s="44">
        <f t="shared" si="40"/>
        <v>-8.507817993282929E-2</v>
      </c>
      <c r="H70" s="40">
        <f t="shared" ref="H70:L74" si="41">(B18/B$17)*100</f>
        <v>14.741789946918438</v>
      </c>
      <c r="I70" s="40">
        <f t="shared" si="41"/>
        <v>15.939906284175942</v>
      </c>
      <c r="J70" s="40">
        <f t="shared" si="41"/>
        <v>16.527304688504497</v>
      </c>
      <c r="K70" s="40">
        <f t="shared" si="41"/>
        <v>15.121753431033685</v>
      </c>
      <c r="L70" s="40">
        <f t="shared" si="41"/>
        <v>15.315557693123734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4.6237177331925672</v>
      </c>
      <c r="C71" s="44">
        <f t="shared" si="39"/>
        <v>1.630643491587791</v>
      </c>
      <c r="D71" s="49">
        <f t="shared" si="39"/>
        <v>-6.013999460651176E-2</v>
      </c>
      <c r="E71" s="49">
        <f t="shared" si="39"/>
        <v>0.63050431722673217</v>
      </c>
      <c r="F71" s="44">
        <f t="shared" si="40"/>
        <v>0.39976086152093693</v>
      </c>
      <c r="H71" s="40">
        <f t="shared" si="41"/>
        <v>9.1628190920861137</v>
      </c>
      <c r="I71" s="40">
        <f t="shared" si="41"/>
        <v>10.239503212610177</v>
      </c>
      <c r="J71" s="40">
        <f t="shared" si="41"/>
        <v>10.114527833025729</v>
      </c>
      <c r="K71" s="40">
        <f t="shared" si="41"/>
        <v>10.168003055832806</v>
      </c>
      <c r="L71" s="40">
        <f t="shared" si="41"/>
        <v>10.078856877936792</v>
      </c>
    </row>
    <row r="72" spans="1:12" x14ac:dyDescent="0.2">
      <c r="A72" t="str">
        <f t="shared" si="38"/>
        <v>33 Protective service occupations</v>
      </c>
      <c r="B72" s="49">
        <f t="shared" si="39"/>
        <v>-1.4367973516964949</v>
      </c>
      <c r="C72" s="44">
        <f t="shared" si="39"/>
        <v>3.841511003261866</v>
      </c>
      <c r="D72" s="49">
        <f t="shared" si="39"/>
        <v>4.0073278338857099</v>
      </c>
      <c r="E72" s="49">
        <f t="shared" si="39"/>
        <v>1.3936876214932781</v>
      </c>
      <c r="F72" s="44">
        <f t="shared" si="40"/>
        <v>2.2575206196608466</v>
      </c>
      <c r="H72" s="40">
        <f t="shared" si="41"/>
        <v>8.9487519678803924</v>
      </c>
      <c r="I72" s="40">
        <f t="shared" si="41"/>
        <v>7.8768192368573731</v>
      </c>
      <c r="J72" s="40">
        <f t="shared" si="41"/>
        <v>7.9499414441378162</v>
      </c>
      <c r="K72" s="40">
        <f t="shared" si="41"/>
        <v>9.7561842427999679</v>
      </c>
      <c r="L72" s="40">
        <f t="shared" si="41"/>
        <v>10.429615425895939</v>
      </c>
    </row>
    <row r="73" spans="1:12" x14ac:dyDescent="0.2">
      <c r="A73" t="str">
        <f t="shared" si="38"/>
        <v>34 Culture, media and sports occupations</v>
      </c>
      <c r="B73" s="49">
        <f t="shared" si="39"/>
        <v>-0.67208520148174244</v>
      </c>
      <c r="C73" s="44">
        <f t="shared" si="39"/>
        <v>5.3296812663259363</v>
      </c>
      <c r="D73" s="49">
        <f t="shared" si="39"/>
        <v>0.20503993241267615</v>
      </c>
      <c r="E73" s="49">
        <f t="shared" si="39"/>
        <v>1.019299850362354</v>
      </c>
      <c r="F73" s="44">
        <f t="shared" si="40"/>
        <v>0.74714733971812386</v>
      </c>
      <c r="H73" s="40">
        <f t="shared" si="41"/>
        <v>18.379148117638575</v>
      </c>
      <c r="I73" s="40">
        <f t="shared" si="41"/>
        <v>16.685523327316158</v>
      </c>
      <c r="J73" s="40">
        <f t="shared" si="41"/>
        <v>17.081761518019054</v>
      </c>
      <c r="K73" s="40">
        <f t="shared" si="41"/>
        <v>17.40110597715341</v>
      </c>
      <c r="L73" s="40">
        <f t="shared" si="41"/>
        <v>17.926665368343034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2.0128408501053574</v>
      </c>
      <c r="C74" s="44">
        <f t="shared" si="39"/>
        <v>0.9401653473314342</v>
      </c>
      <c r="D74" s="49">
        <f t="shared" si="39"/>
        <v>-0.48713727868049395</v>
      </c>
      <c r="E74" s="49">
        <f t="shared" si="39"/>
        <v>0.43957341457550037</v>
      </c>
      <c r="F74" s="44">
        <f t="shared" si="40"/>
        <v>0.12971491222943943</v>
      </c>
      <c r="H74" s="40">
        <f t="shared" si="41"/>
        <v>48.767490875476483</v>
      </c>
      <c r="I74" s="40">
        <f t="shared" si="41"/>
        <v>49.258247939040359</v>
      </c>
      <c r="J74" s="40">
        <f t="shared" si="41"/>
        <v>48.326464516312903</v>
      </c>
      <c r="K74" s="40">
        <f t="shared" si="41"/>
        <v>47.552953293180131</v>
      </c>
      <c r="L74" s="40">
        <f t="shared" si="41"/>
        <v>46.249304634700493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-0.67691423981245391</v>
      </c>
      <c r="C76" s="44">
        <f t="shared" si="42"/>
        <v>0.3270293637370969</v>
      </c>
      <c r="D76" s="44">
        <f t="shared" si="42"/>
        <v>-1.3357073988498613</v>
      </c>
      <c r="E76" s="44">
        <f t="shared" si="42"/>
        <v>-1.0813984292516676</v>
      </c>
      <c r="F76" s="44">
        <f>IF(AND(F$5-D$5 &lt;&gt; 0,F24 &lt;&gt; 0,D24 &lt;&gt; 0),(EXP(LN(F24/D24)/(F$5-D$5))-1)*100,0)</f>
        <v>-1.1662408342421937</v>
      </c>
      <c r="H76" s="44">
        <f>(B24/B$51)*100</f>
        <v>10.608886112607754</v>
      </c>
      <c r="I76" s="44">
        <f>(C24/C$51)*100</f>
        <v>9.6040665164390671</v>
      </c>
      <c r="J76" s="44">
        <f>(D24/D$51)*100</f>
        <v>9.8842900015987922</v>
      </c>
      <c r="K76" s="44">
        <f>(E24/E$51)*100</f>
        <v>8.9309321973108649</v>
      </c>
      <c r="L76" s="44">
        <f>(F24/F$51)*100</f>
        <v>7.6681283409121521</v>
      </c>
    </row>
    <row r="77" spans="1:12" x14ac:dyDescent="0.2">
      <c r="A77" t="str">
        <f>A25</f>
        <v>41 Administrative occupations</v>
      </c>
      <c r="B77" s="49">
        <f t="shared" si="42"/>
        <v>-0.2727092189710012</v>
      </c>
      <c r="C77" s="44">
        <f t="shared" si="42"/>
        <v>1.550429676311782</v>
      </c>
      <c r="D77" s="49">
        <f t="shared" si="42"/>
        <v>-1.7388930717678108</v>
      </c>
      <c r="E77" s="49">
        <f t="shared" si="42"/>
        <v>-0.76099297845364511</v>
      </c>
      <c r="F77" s="44">
        <f>IF(AND(F$5-D$5 &lt;&gt; 0,F25 &lt;&gt; 0,D25 &lt;&gt; 0),(EXP(LN(F25/D25)/(F$5-D$5))-1)*100,0)</f>
        <v>-1.0880362672037736</v>
      </c>
      <c r="H77" s="40">
        <f t="shared" ref="H77:L78" si="43">(B25/B$24)*100</f>
        <v>77.437379239565303</v>
      </c>
      <c r="I77" s="40">
        <f t="shared" si="43"/>
        <v>78.705651054148973</v>
      </c>
      <c r="J77" s="40">
        <f t="shared" si="43"/>
        <v>79.665397582195226</v>
      </c>
      <c r="K77" s="40">
        <f t="shared" si="43"/>
        <v>78.050907466408731</v>
      </c>
      <c r="L77" s="40">
        <f t="shared" si="43"/>
        <v>80.616210108122189</v>
      </c>
    </row>
    <row r="78" spans="1:12" x14ac:dyDescent="0.2">
      <c r="A78" t="str">
        <f>A26</f>
        <v>42 Secretarial and related occupations</v>
      </c>
      <c r="B78" s="49">
        <f t="shared" si="42"/>
        <v>-2.1031068211284198</v>
      </c>
      <c r="C78" s="44">
        <f t="shared" si="42"/>
        <v>-4.1947580055734175</v>
      </c>
      <c r="D78" s="49">
        <f t="shared" si="42"/>
        <v>0.18349611251409215</v>
      </c>
      <c r="E78" s="49">
        <f t="shared" si="42"/>
        <v>-2.3032356405340071</v>
      </c>
      <c r="F78" s="44">
        <f>IF(AND(F$5-D$5 &lt;&gt; 0,F26 &lt;&gt; 0,D26 &lt;&gt; 0),(EXP(LN(F26/D26)/(F$5-D$5))-1)*100,0)</f>
        <v>-1.4812601734751518</v>
      </c>
      <c r="H78" s="40">
        <f t="shared" si="43"/>
        <v>22.562620760434697</v>
      </c>
      <c r="I78" s="40">
        <f t="shared" si="43"/>
        <v>21.294348945851027</v>
      </c>
      <c r="J78" s="40">
        <f t="shared" si="43"/>
        <v>20.334602417804788</v>
      </c>
      <c r="K78" s="40">
        <f t="shared" si="43"/>
        <v>21.949092533591276</v>
      </c>
      <c r="L78" s="40">
        <f t="shared" si="43"/>
        <v>19.3837898918778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0.2803804189828174</v>
      </c>
      <c r="C80" s="44">
        <f t="shared" si="44"/>
        <v>-12.500624599770438</v>
      </c>
      <c r="D80" s="44">
        <f t="shared" si="44"/>
        <v>1.0272241180422137</v>
      </c>
      <c r="E80" s="44">
        <f t="shared" si="44"/>
        <v>-0.12745117356478541</v>
      </c>
      <c r="F80" s="44">
        <f>IF(AND(F$5-D$5 &lt;&gt; 0,F28 &lt;&gt; 0,D28 &lt;&gt; 0),(EXP(LN(F28/D28)/(F$5-D$5))-1)*100,0)</f>
        <v>0.25596673765104772</v>
      </c>
      <c r="H80" s="44">
        <f>(B28/B$51)*100</f>
        <v>8.7089456121020543</v>
      </c>
      <c r="I80" s="44">
        <f>(C28/C$51)*100</f>
        <v>8.1924542874143658</v>
      </c>
      <c r="J80" s="44">
        <f>(D28/D$51)*100</f>
        <v>7.353453427333573</v>
      </c>
      <c r="K80" s="44">
        <f>(E28/E$51)*100</f>
        <v>7.4788483731719717</v>
      </c>
      <c r="L80" s="44">
        <f>(F28/F$51)*100</f>
        <v>7.0682021914140076</v>
      </c>
    </row>
    <row r="81" spans="1:12" x14ac:dyDescent="0.2">
      <c r="A81" t="str">
        <f>A29</f>
        <v>51 Skilled agricultural and related trades</v>
      </c>
      <c r="B81" s="49">
        <f t="shared" si="44"/>
        <v>2.2838458408393159</v>
      </c>
      <c r="C81" s="44">
        <f t="shared" si="44"/>
        <v>-17.174617071994135</v>
      </c>
      <c r="D81" s="49">
        <f t="shared" si="44"/>
        <v>1.7503924567089602</v>
      </c>
      <c r="E81" s="49">
        <f t="shared" si="44"/>
        <v>1.7086946343070286</v>
      </c>
      <c r="F81" s="44">
        <f>IF(AND(F$5-D$5 &lt;&gt; 0,F29 &lt;&gt; 0,D29 &lt;&gt; 0),(EXP(LN(F29/D29)/(F$5-D$5))-1)*100,0)</f>
        <v>1.7225920094309677</v>
      </c>
      <c r="H81" s="40">
        <f t="shared" ref="H81:L84" si="45">(B29/B$28)*100</f>
        <v>9.6087737709165726</v>
      </c>
      <c r="I81" s="40">
        <f t="shared" si="45"/>
        <v>10.399974471020959</v>
      </c>
      <c r="J81" s="40">
        <f t="shared" si="45"/>
        <v>9.8444344781178437</v>
      </c>
      <c r="K81" s="40">
        <f t="shared" si="45"/>
        <v>10.20185476631481</v>
      </c>
      <c r="L81" s="40">
        <f t="shared" si="45"/>
        <v>12.240484425002965</v>
      </c>
    </row>
    <row r="82" spans="1:12" x14ac:dyDescent="0.2">
      <c r="A82" t="str">
        <f>A30</f>
        <v>52 Skilled metal, electrical and electronic trades</v>
      </c>
      <c r="B82" s="49">
        <f t="shared" si="44"/>
        <v>0.89465818505169992</v>
      </c>
      <c r="C82" s="44">
        <f t="shared" si="44"/>
        <v>-14.366685974951876</v>
      </c>
      <c r="D82" s="49">
        <f t="shared" si="44"/>
        <v>0.80701444947868239</v>
      </c>
      <c r="E82" s="49">
        <f t="shared" si="44"/>
        <v>-0.44519773843018084</v>
      </c>
      <c r="F82" s="44">
        <f>IF(AND(F$5-D$5 &lt;&gt; 0,F30 &lt;&gt; 0,D30 &lt;&gt; 0),(EXP(LN(F30/D30)/(F$5-D$5))-1)*100,0)</f>
        <v>-2.9531601017829257E-2</v>
      </c>
      <c r="H82" s="40">
        <f t="shared" si="45"/>
        <v>39.82705591642447</v>
      </c>
      <c r="I82" s="40">
        <f t="shared" si="45"/>
        <v>40.811918055585373</v>
      </c>
      <c r="J82" s="40">
        <f t="shared" si="45"/>
        <v>39.941539911944382</v>
      </c>
      <c r="K82" s="40">
        <f t="shared" si="45"/>
        <v>39.508129335810743</v>
      </c>
      <c r="L82" s="40">
        <f t="shared" si="45"/>
        <v>38.269013946294741</v>
      </c>
    </row>
    <row r="83" spans="1:12" x14ac:dyDescent="0.2">
      <c r="A83" t="str">
        <f>A31</f>
        <v>53 Skilled construction and building trades</v>
      </c>
      <c r="B83" s="49">
        <f t="shared" si="44"/>
        <v>0.31531448212436253</v>
      </c>
      <c r="C83" s="44">
        <f t="shared" si="44"/>
        <v>-12.014051633080625</v>
      </c>
      <c r="D83" s="49">
        <f t="shared" si="44"/>
        <v>1.3115074508828872</v>
      </c>
      <c r="E83" s="49">
        <f t="shared" si="44"/>
        <v>-0.81855691610970283</v>
      </c>
      <c r="F83" s="44">
        <f>IF(AND(F$5-D$5 &lt;&gt; 0,F31 &lt;&gt; 0,D31 &lt;&gt; 0),(EXP(LN(F31/D31)/(F$5-D$5))-1)*100,0)</f>
        <v>-0.11355858047571443</v>
      </c>
      <c r="H83" s="40">
        <f t="shared" si="45"/>
        <v>27.047137793050517</v>
      </c>
      <c r="I83" s="40">
        <f t="shared" si="45"/>
        <v>27.084846476092828</v>
      </c>
      <c r="J83" s="40">
        <f t="shared" si="45"/>
        <v>27.235461883824939</v>
      </c>
      <c r="K83" s="40">
        <f t="shared" si="45"/>
        <v>27.620817657988489</v>
      </c>
      <c r="L83" s="40">
        <f t="shared" si="45"/>
        <v>25.767923641492136</v>
      </c>
    </row>
    <row r="84" spans="1:12" x14ac:dyDescent="0.2">
      <c r="A84" t="str">
        <f>A32</f>
        <v>54 Textiles, printing and other skilled trades</v>
      </c>
      <c r="B84" s="49">
        <f t="shared" si="44"/>
        <v>-1.7117525925877675</v>
      </c>
      <c r="C84" s="44">
        <f t="shared" si="44"/>
        <v>-7.3590842464043575</v>
      </c>
      <c r="D84" s="49">
        <f t="shared" si="44"/>
        <v>0.75371683642704301</v>
      </c>
      <c r="E84" s="49">
        <f t="shared" si="44"/>
        <v>0.32720323342534385</v>
      </c>
      <c r="F84" s="44">
        <f>IF(AND(F$5-D$5 &lt;&gt; 0,F32 &lt;&gt; 0,D32 &lt;&gt; 0),(EXP(LN(F32/D32)/(F$5-D$5))-1)*100,0)</f>
        <v>0.46917344160899432</v>
      </c>
      <c r="H84" s="40">
        <f t="shared" si="45"/>
        <v>23.517032519608446</v>
      </c>
      <c r="I84" s="40">
        <f t="shared" si="45"/>
        <v>21.703260997300827</v>
      </c>
      <c r="J84" s="40">
        <f t="shared" si="45"/>
        <v>22.978563726112831</v>
      </c>
      <c r="K84" s="40">
        <f t="shared" si="45"/>
        <v>22.669198239885965</v>
      </c>
      <c r="L84" s="40">
        <f t="shared" si="45"/>
        <v>23.722577987210151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1.8749197253331351</v>
      </c>
      <c r="C86" s="44">
        <f t="shared" si="46"/>
        <v>-5.7595525150035858</v>
      </c>
      <c r="D86" s="44">
        <f t="shared" si="46"/>
        <v>1.1872763706949785</v>
      </c>
      <c r="E86" s="44">
        <f t="shared" si="46"/>
        <v>0.66345987610734181</v>
      </c>
      <c r="F86" s="44">
        <f>IF(AND(F$5-D$5 &lt;&gt; 0,F34 &lt;&gt; 0,D34 &lt;&gt; 0),(EXP(LN(F34/D34)/(F$5-D$5))-1)*100,0)</f>
        <v>0.8377633853871469</v>
      </c>
      <c r="H86" s="44">
        <f>(B34/B$51)*100</f>
        <v>8.5184121964768149</v>
      </c>
      <c r="I86" s="44">
        <f>(C34/C$51)*100</f>
        <v>8.535172966598898</v>
      </c>
      <c r="J86" s="44">
        <f>(D34/D$51)*100</f>
        <v>8.251293450770298</v>
      </c>
      <c r="K86" s="44">
        <f>(E34/E$51)*100</f>
        <v>8.4586848637402543</v>
      </c>
      <c r="L86" s="44">
        <f>(F34/F$51)*100</f>
        <v>8.6503619354366865</v>
      </c>
    </row>
    <row r="87" spans="1:12" x14ac:dyDescent="0.2">
      <c r="A87" t="str">
        <f>A35</f>
        <v>61 Caring personal service occupations</v>
      </c>
      <c r="B87" s="49">
        <f t="shared" si="46"/>
        <v>2.3337528938702556</v>
      </c>
      <c r="C87" s="44">
        <f t="shared" si="46"/>
        <v>-5.1689240824582487</v>
      </c>
      <c r="D87" s="49">
        <f t="shared" si="46"/>
        <v>1.5349413665958211</v>
      </c>
      <c r="E87" s="49">
        <f t="shared" si="46"/>
        <v>0.7697947645076697</v>
      </c>
      <c r="F87" s="44">
        <f>IF(AND(F$5-D$5 &lt;&gt; 0,F35 &lt;&gt; 0,D35 &lt;&gt; 0),(EXP(LN(F35/D35)/(F$5-D$5))-1)*100,0)</f>
        <v>1.0242008112373524</v>
      </c>
      <c r="H87" s="40">
        <f t="shared" ref="H87:L89" si="47">(B35/B$34)*100</f>
        <v>69.7264620762097</v>
      </c>
      <c r="I87" s="40">
        <f t="shared" si="47"/>
        <v>70.991134533859537</v>
      </c>
      <c r="J87" s="40">
        <f t="shared" si="47"/>
        <v>71.436053712761193</v>
      </c>
      <c r="K87" s="40">
        <f t="shared" si="47"/>
        <v>72.671736113622359</v>
      </c>
      <c r="L87" s="40">
        <f t="shared" si="47"/>
        <v>73.443056485394678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0.98940779361516018</v>
      </c>
      <c r="C88" s="44">
        <f t="shared" si="46"/>
        <v>-8.3204885006190494</v>
      </c>
      <c r="D88" s="49">
        <f t="shared" si="46"/>
        <v>0.48720856171771132</v>
      </c>
      <c r="E88" s="49">
        <f t="shared" si="46"/>
        <v>0.36750948602572997</v>
      </c>
      <c r="F88" s="44">
        <f>IF(AND(F$5-D$5 &lt;&gt; 0,F36 &lt;&gt; 0,D36 &lt;&gt; 0),(EXP(LN(F36/D36)/(F$5-D$5))-1)*100,0)</f>
        <v>0.40739332686254848</v>
      </c>
      <c r="H88" s="40">
        <f t="shared" si="47"/>
        <v>29.020209957432748</v>
      </c>
      <c r="I88" s="40">
        <f t="shared" si="47"/>
        <v>28.024297452432684</v>
      </c>
      <c r="J88" s="40">
        <f t="shared" si="47"/>
        <v>27.262751494907896</v>
      </c>
      <c r="K88" s="40">
        <f t="shared" si="47"/>
        <v>26.332619517990487</v>
      </c>
      <c r="L88" s="40">
        <f t="shared" si="47"/>
        <v>25.568603467408835</v>
      </c>
    </row>
    <row r="89" spans="1:12" x14ac:dyDescent="0.2">
      <c r="A89" t="str">
        <f>A37</f>
        <v>63 Community and civil enforcement occupations</v>
      </c>
      <c r="B89" s="49">
        <f t="shared" si="46"/>
        <v>-4.0903011075269831</v>
      </c>
      <c r="C89" s="44">
        <f t="shared" si="46"/>
        <v>24.547190023591824</v>
      </c>
      <c r="D89" s="49">
        <f t="shared" si="46"/>
        <v>-4.08681976696319</v>
      </c>
      <c r="E89" s="49">
        <f t="shared" si="46"/>
        <v>0.58936545073899893</v>
      </c>
      <c r="F89" s="44">
        <f>IF(AND(F$5-D$5 &lt;&gt; 0,F37 &lt;&gt; 0,D37 &lt;&gt; 0),(EXP(LN(F37/D37)/(F$5-D$5))-1)*100,0)</f>
        <v>-0.99416077463557739</v>
      </c>
      <c r="H89" s="40">
        <f t="shared" si="47"/>
        <v>1.2533279663575694</v>
      </c>
      <c r="I89" s="40">
        <f t="shared" si="47"/>
        <v>0.98456801370778102</v>
      </c>
      <c r="J89" s="40">
        <f t="shared" si="47"/>
        <v>1.3011947923309251</v>
      </c>
      <c r="K89" s="40">
        <f t="shared" si="47"/>
        <v>0.99564436838715742</v>
      </c>
      <c r="L89" s="40">
        <f t="shared" si="47"/>
        <v>0.9883400471964785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-1.2180290924257431E-2</v>
      </c>
      <c r="C91" s="44">
        <f t="shared" si="48"/>
        <v>-0.44524455338437186</v>
      </c>
      <c r="D91" s="44">
        <f t="shared" si="48"/>
        <v>0.16365257739536787</v>
      </c>
      <c r="E91" s="44">
        <f t="shared" si="48"/>
        <v>3.2931096466604082E-2</v>
      </c>
      <c r="F91" s="44">
        <f t="shared" ref="F91:F93" si="49">IF(AND(F$5-D$5 &lt;&gt; 0,F39 &lt;&gt; 0,D39 &lt;&gt; 0),(EXP(LN(F39/D39)/(F$5-D$5))-1)*100,0)</f>
        <v>7.6485956677085909E-2</v>
      </c>
      <c r="H91" s="44">
        <f>(B39/B$51)*100</f>
        <v>7.9582435105799405</v>
      </c>
      <c r="I91" s="44">
        <f>(C39/C$51)*100</f>
        <v>7.399292143431337</v>
      </c>
      <c r="J91" s="44">
        <f>(D39/D$51)*100</f>
        <v>7.5565672397529831</v>
      </c>
      <c r="K91" s="44">
        <f>(E39/E$51)*100</f>
        <v>7.3625218741306595</v>
      </c>
      <c r="L91" s="44">
        <f>(F39/F$51)*100</f>
        <v>7.0708144762841485</v>
      </c>
    </row>
    <row r="92" spans="1:12" s="30" customFormat="1" x14ac:dyDescent="0.2">
      <c r="A92" t="str">
        <f>A40</f>
        <v>71 Sales occupations</v>
      </c>
      <c r="B92" s="49">
        <f t="shared" si="48"/>
        <v>-0.5539224872789239</v>
      </c>
      <c r="C92" s="44">
        <f t="shared" si="48"/>
        <v>-0.91970184102633246</v>
      </c>
      <c r="D92" s="49">
        <f t="shared" si="48"/>
        <v>-1.4256813587020023</v>
      </c>
      <c r="E92" s="49">
        <f t="shared" si="48"/>
        <v>-0.50363102026549367</v>
      </c>
      <c r="F92" s="44">
        <f t="shared" si="49"/>
        <v>-0.81193547402418353</v>
      </c>
      <c r="G92"/>
      <c r="H92" s="40">
        <f>(B40/B$34)*100</f>
        <v>74.67412122047773</v>
      </c>
      <c r="I92" s="40">
        <f t="shared" ref="H92:L93" si="50">(C40/C$34)*100</f>
        <v>67.803425176743147</v>
      </c>
      <c r="J92" s="40">
        <f t="shared" si="50"/>
        <v>71.285565402062772</v>
      </c>
      <c r="K92" s="40">
        <f t="shared" si="50"/>
        <v>62.544768072534673</v>
      </c>
      <c r="L92" s="40">
        <f t="shared" si="50"/>
        <v>55.660201215681347</v>
      </c>
    </row>
    <row r="93" spans="1:12" s="30" customFormat="1" x14ac:dyDescent="0.2">
      <c r="A93" t="str">
        <f>A41</f>
        <v>72 Customer service occupations</v>
      </c>
      <c r="B93" s="49">
        <f t="shared" si="48"/>
        <v>2.0624457320014722</v>
      </c>
      <c r="C93" s="44">
        <f t="shared" si="48"/>
        <v>1.257913503275776</v>
      </c>
      <c r="D93" s="49">
        <f t="shared" si="48"/>
        <v>5.0675466367724242</v>
      </c>
      <c r="E93" s="49">
        <f t="shared" si="48"/>
        <v>1.296060807164845</v>
      </c>
      <c r="F93" s="44">
        <f t="shared" si="49"/>
        <v>2.5379353351882461</v>
      </c>
      <c r="G93"/>
      <c r="H93" s="40">
        <f t="shared" si="50"/>
        <v>18.749903433687752</v>
      </c>
      <c r="I93" s="40">
        <f t="shared" si="50"/>
        <v>18.888340442856393</v>
      </c>
      <c r="J93" s="40">
        <f t="shared" si="50"/>
        <v>20.294830869597405</v>
      </c>
      <c r="K93" s="40">
        <f t="shared" si="50"/>
        <v>24.496208068939698</v>
      </c>
      <c r="L93" s="40">
        <f t="shared" si="50"/>
        <v>26.07989855191526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1.9784664913294225</v>
      </c>
      <c r="C95" s="44">
        <f t="shared" si="51"/>
        <v>-16.821801031225426</v>
      </c>
      <c r="D95" s="44">
        <f t="shared" si="51"/>
        <v>2.4569838721831605</v>
      </c>
      <c r="E95" s="44">
        <f t="shared" si="51"/>
        <v>1.6225892886190252E-2</v>
      </c>
      <c r="F95" s="44">
        <f>IF(AND(F$5-D$5 &lt;&gt; 0,F43 &lt;&gt; 0,D43 &lt;&gt; 0),(EXP(LN(F43/D43)/(F$5-D$5))-1)*100,0)</f>
        <v>0.8232820300162258</v>
      </c>
      <c r="H95" s="44">
        <f>(B43/B$51)*100</f>
        <v>4.6481299092097093</v>
      </c>
      <c r="I95" s="44">
        <f>(C43/C$51)*100</f>
        <v>4.6762392461606312</v>
      </c>
      <c r="J95" s="44">
        <f>(D43/D$51)*100</f>
        <v>3.9900524213052133</v>
      </c>
      <c r="K95" s="44">
        <f>(E43/E$51)*100</f>
        <v>4.3534916658324176</v>
      </c>
      <c r="L95" s="44">
        <f>(F43/F$51)*100</f>
        <v>4.1740268865459953</v>
      </c>
    </row>
    <row r="96" spans="1:12" x14ac:dyDescent="0.2">
      <c r="A96" t="str">
        <f>A44</f>
        <v>81 Process, plant and machine operatives</v>
      </c>
      <c r="B96" s="49">
        <f t="shared" si="51"/>
        <v>0.30951717792360167</v>
      </c>
      <c r="C96" s="44">
        <f t="shared" si="51"/>
        <v>-13.601152403975592</v>
      </c>
      <c r="D96" s="49">
        <f t="shared" si="51"/>
        <v>4.4267221317891181</v>
      </c>
      <c r="E96" s="49">
        <f t="shared" si="51"/>
        <v>4.3576500099162807E-2</v>
      </c>
      <c r="F96" s="44">
        <f>IF(AND(F$5-D$5 &lt;&gt; 0,F44 &lt;&gt; 0,D44 &lt;&gt; 0),(EXP(LN(F44/D44)/(F$5-D$5))-1)*100,0)</f>
        <v>1.4837923704185796</v>
      </c>
      <c r="H96" s="40">
        <f>(B44/B$43)*100</f>
        <v>31.151432951485287</v>
      </c>
      <c r="I96" s="40">
        <f t="shared" ref="H96:L97" si="52">(C44/C$43)*100</f>
        <v>29.161689473140012</v>
      </c>
      <c r="J96" s="40">
        <f t="shared" si="52"/>
        <v>30.290826149989819</v>
      </c>
      <c r="K96" s="40">
        <f t="shared" si="52"/>
        <v>33.316664380110858</v>
      </c>
      <c r="L96" s="40">
        <f t="shared" si="52"/>
        <v>33.407884894739979</v>
      </c>
    </row>
    <row r="97" spans="1:12" x14ac:dyDescent="0.2">
      <c r="A97" t="str">
        <f>A45</f>
        <v>82 Transport and mobile machine drivers and operatives</v>
      </c>
      <c r="B97" s="49">
        <f t="shared" si="51"/>
        <v>2.7074151080040076</v>
      </c>
      <c r="C97" s="44">
        <f t="shared" si="51"/>
        <v>-18.147631001921059</v>
      </c>
      <c r="D97" s="49">
        <f t="shared" si="51"/>
        <v>1.5516637554128243</v>
      </c>
      <c r="E97" s="49">
        <f t="shared" si="51"/>
        <v>2.5355867727228087E-3</v>
      </c>
      <c r="F97" s="44">
        <f>IF(AND(F$5-D$5 &lt;&gt; 0,F45 &lt;&gt; 0,D45 &lt;&gt; 0),(EXP(LN(F45/D45)/(F$5-D$5))-1)*100,0)</f>
        <v>0.51626798091335413</v>
      </c>
      <c r="H97" s="40">
        <f t="shared" si="52"/>
        <v>68.848567048514724</v>
      </c>
      <c r="I97" s="40">
        <f t="shared" si="52"/>
        <v>70.838310526859999</v>
      </c>
      <c r="J97" s="40">
        <f t="shared" si="52"/>
        <v>69.709173850010174</v>
      </c>
      <c r="K97" s="40">
        <f t="shared" si="52"/>
        <v>66.683335619889135</v>
      </c>
      <c r="L97" s="40">
        <f t="shared" si="52"/>
        <v>66.592115105260021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1.162962754147201</v>
      </c>
      <c r="C99" s="44">
        <f t="shared" si="53"/>
        <v>-9.6447454593070034</v>
      </c>
      <c r="D99" s="44">
        <f t="shared" si="53"/>
        <v>0.24495622812479301</v>
      </c>
      <c r="E99" s="44">
        <f t="shared" si="53"/>
        <v>-0.4445437130531027</v>
      </c>
      <c r="F99" s="44">
        <f>IF(AND(F$5-D$5 &lt;&gt; 0,F47 &lt;&gt; 0,D47 &lt;&gt; 0),(EXP(LN(F47/D47)/(F$5-D$5))-1)*100,0)</f>
        <v>-0.21523895940269711</v>
      </c>
      <c r="H99" s="44">
        <f>(B47/B$51)*100</f>
        <v>10.632291546603504</v>
      </c>
      <c r="I99" s="44">
        <f>(C47/C$51)*100</f>
        <v>10.358517260830375</v>
      </c>
      <c r="J99" s="44">
        <f>(D47/D$51)*100</f>
        <v>9.6011526418602191</v>
      </c>
      <c r="K99" s="44">
        <f>(E47/E$51)*100</f>
        <v>9.3926320195035515</v>
      </c>
      <c r="L99" s="44">
        <f>(F47/F$51)*100</f>
        <v>8.5990580398875327</v>
      </c>
    </row>
    <row r="100" spans="1:12" x14ac:dyDescent="0.2">
      <c r="A100" t="str">
        <f>A48</f>
        <v>91 Elementary trades and related occupations</v>
      </c>
      <c r="B100" s="49">
        <f t="shared" si="53"/>
        <v>-2.2023252296706985</v>
      </c>
      <c r="C100" s="44">
        <f t="shared" si="53"/>
        <v>-12.437747896177386</v>
      </c>
      <c r="D100" s="49">
        <f t="shared" si="53"/>
        <v>-3.3101981274972547</v>
      </c>
      <c r="E100" s="49">
        <f t="shared" si="53"/>
        <v>-0.66170451640543693</v>
      </c>
      <c r="F100" s="44">
        <f>IF(AND(F$5-D$5 &lt;&gt; 0,F48 &lt;&gt; 0,D48 &lt;&gt; 0),(EXP(LN(F48/D48)/(F$5-D$5))-1)*100,0)</f>
        <v>-1.5524998637371556</v>
      </c>
      <c r="H100" s="40">
        <f t="shared" ref="H100:L101" si="54">(B48/B$47)*100</f>
        <v>11.984980503228835</v>
      </c>
      <c r="I100" s="40">
        <f t="shared" si="54"/>
        <v>10.468037950377857</v>
      </c>
      <c r="J100" s="40">
        <f t="shared" si="54"/>
        <v>10.144456818840128</v>
      </c>
      <c r="K100" s="40">
        <f t="shared" si="54"/>
        <v>8.4687535912533232</v>
      </c>
      <c r="L100" s="40">
        <f t="shared" si="54"/>
        <v>8.285827027442064</v>
      </c>
    </row>
    <row r="101" spans="1:12" x14ac:dyDescent="0.2">
      <c r="A101" t="str">
        <f>A49</f>
        <v>92 Elementary administration and service occupations</v>
      </c>
      <c r="B101" s="49">
        <f t="shared" si="53"/>
        <v>1.5960605240264991</v>
      </c>
      <c r="C101" s="44">
        <f t="shared" si="53"/>
        <v>-9.3181888326527851</v>
      </c>
      <c r="D101" s="49">
        <f t="shared" si="53"/>
        <v>0.61608876201850737</v>
      </c>
      <c r="E101" s="49">
        <f t="shared" si="53"/>
        <v>-0.4246652771007331</v>
      </c>
      <c r="F101" s="44">
        <f>IF(AND(F$5-D$5 &lt;&gt; 0,F49 &lt;&gt; 0,D49 &lt;&gt; 0),(EXP(LN(F49/D49)/(F$5-D$5))-1)*100,0)</f>
        <v>-7.8948948202262059E-2</v>
      </c>
      <c r="H101" s="40">
        <f t="shared" si="54"/>
        <v>88.015019496771174</v>
      </c>
      <c r="I101" s="40">
        <f t="shared" si="54"/>
        <v>89.531962049622138</v>
      </c>
      <c r="J101" s="40">
        <f t="shared" si="54"/>
        <v>89.855543181159874</v>
      </c>
      <c r="K101" s="40">
        <f t="shared" si="54"/>
        <v>91.531246408746668</v>
      </c>
      <c r="L101" s="40">
        <f t="shared" si="54"/>
        <v>91.714172972557932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1.8248691592297916</v>
      </c>
      <c r="C103" s="206">
        <f t="shared" ref="C103" si="56">IF(AND(D$5-C$5 &lt;&gt; 0,D51 &lt;&gt; 0,C51 &lt;&gt; 0),(EXP(LN(D51/C51)/(D$5-C$5))-1)*100,0)</f>
        <v>-2.517281134991789</v>
      </c>
      <c r="D103" s="50">
        <f>IF(AND(E$5-D$5 &lt;&gt; 0,E51 &lt;&gt; 0,D51 &lt;&gt; 0),(EXP(LN(E51/D51)/(E$5-D$5))-1)*100,0)</f>
        <v>0.68615208816649176</v>
      </c>
      <c r="E103" s="50">
        <f>IF(AND(F$5-E$5 &lt;&gt; 0,F51 &lt;&gt; 0,E51 &lt;&gt; 0),(EXP(LN(F51/E51)/(F$5-E$5))-1)*100,0)</f>
        <v>0.43815121297514636</v>
      </c>
      <c r="F103" s="206">
        <f>IF(AND(F$5-D$5 &lt;&gt; 0,F51 &lt;&gt; 0,D51 &lt;&gt; 0),(EXP(LN(F51/D51)/(F$5-D$5))-1)*100,0)</f>
        <v>0.52075022441306906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Thames Valley Berkshire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14.348570910672967</v>
      </c>
      <c r="C9" s="330">
        <v>32.809689882755229</v>
      </c>
      <c r="D9" s="330">
        <f>SUM(B9:C9)</f>
        <v>47.158260793428198</v>
      </c>
      <c r="E9" s="331"/>
      <c r="F9" s="330">
        <v>18.780575980544736</v>
      </c>
      <c r="G9" s="330">
        <v>36.629516955014253</v>
      </c>
      <c r="H9" s="330">
        <f>SUM(F9:G9)</f>
        <v>55.410092935558993</v>
      </c>
      <c r="I9" s="331"/>
      <c r="J9" s="330">
        <v>21.975779684004824</v>
      </c>
      <c r="K9" s="330">
        <v>35.729801366699363</v>
      </c>
      <c r="L9" s="330">
        <f>SUM(J9:K9)</f>
        <v>57.705581050704183</v>
      </c>
      <c r="M9" s="236"/>
      <c r="N9" s="328">
        <f>IF(B9&gt;0,(EXP(LN(F9/B9)/($F$6-$B$6))-1)*100,0)</f>
        <v>5.5309995972588233</v>
      </c>
      <c r="O9" s="328">
        <f>IF(F9&gt;0,(EXP(LN(J9/F9)/($J$6-$F$6))-1)*100,0)</f>
        <v>1.0529568492498198</v>
      </c>
      <c r="P9" s="328"/>
      <c r="Q9" s="328">
        <f>IF(C9&gt;0,(EXP(LN(G9/C9)/($F$6-$B$6))-1)*100,0)</f>
        <v>2.2270464266407108</v>
      </c>
      <c r="R9" s="328">
        <f>IF(G9&gt;0,(EXP(LN(K9/G9)/($J$6-$F$6))-1)*100,0)</f>
        <v>-0.16565781457787976</v>
      </c>
      <c r="S9" s="327"/>
      <c r="T9" s="328">
        <f>IF(D9&gt;0,(EXP(LN(H9/D9)/($F$6-$B$6))-1)*100,0)</f>
        <v>3.2776196552280812</v>
      </c>
      <c r="U9" s="328">
        <f>IF(H9&gt;0,(EXP(LN(L9/H9)/($J$6-$F$6))-1)*100,0)</f>
        <v>0.2709807177478929</v>
      </c>
    </row>
    <row r="10" spans="1:21" x14ac:dyDescent="0.2">
      <c r="A10" s="329" t="str">
        <f>name!D5</f>
        <v>12 Other managers and proprietors</v>
      </c>
      <c r="B10" s="330">
        <v>8.0625540469829922</v>
      </c>
      <c r="C10" s="330">
        <v>11.444112841906266</v>
      </c>
      <c r="D10" s="330">
        <f t="shared" ref="D10:D33" si="0">SUM(B10:C10)</f>
        <v>19.506666888889256</v>
      </c>
      <c r="E10" s="331"/>
      <c r="F10" s="330">
        <v>9.047417565157577</v>
      </c>
      <c r="G10" s="330">
        <v>11.541469615801768</v>
      </c>
      <c r="H10" s="330">
        <f t="shared" ref="H10:H33" si="1">SUM(F10:G10)</f>
        <v>20.588887180959347</v>
      </c>
      <c r="I10" s="331"/>
      <c r="J10" s="330">
        <v>13.28945843063762</v>
      </c>
      <c r="K10" s="330">
        <v>17.11648367540673</v>
      </c>
      <c r="L10" s="330">
        <f t="shared" ref="L10:L33" si="2">SUM(J10:K10)</f>
        <v>30.40594210604435</v>
      </c>
      <c r="M10" s="236"/>
      <c r="N10" s="328">
        <f t="shared" ref="N10:N36" si="3">IF(B10&gt;0,(EXP(LN(F10/B10)/($F$6-$B$6))-1)*100,0)</f>
        <v>2.3317495288805112</v>
      </c>
      <c r="O10" s="328">
        <f t="shared" ref="O10:O34" si="4">IF(F10&gt;0,(EXP(LN(J10/F10)/($J$6-$F$6))-1)*100,0)</f>
        <v>2.5964128619944127</v>
      </c>
      <c r="P10" s="328"/>
      <c r="Q10" s="328">
        <f t="shared" ref="Q10:Q34" si="5">IF(C10&gt;0,(EXP(LN(G10/C10)/($F$6-$B$6))-1)*100,0)</f>
        <v>0.16956694643375236</v>
      </c>
      <c r="R10" s="328">
        <f t="shared" ref="R10:R34" si="6">IF(G10&gt;0,(EXP(LN(K10/G10)/($J$6-$F$6))-1)*100,0)</f>
        <v>2.6621202039193159</v>
      </c>
      <c r="S10" s="327"/>
      <c r="T10" s="328">
        <f t="shared" ref="T10:T34" si="7">IF(D10&gt;0,(EXP(LN(H10/D10)/($F$6-$B$6))-1)*100,0)</f>
        <v>1.085755486522566</v>
      </c>
      <c r="U10" s="328">
        <f t="shared" ref="U10:U34" si="8">IF(H10&gt;0,(EXP(LN(L10/H10)/($J$6-$F$6))-1)*100,0)</f>
        <v>2.63331880189972</v>
      </c>
    </row>
    <row r="11" spans="1:21" x14ac:dyDescent="0.2">
      <c r="A11" s="329" t="str">
        <f>name!D6</f>
        <v>21 Science, research, engineering and technology professionals</v>
      </c>
      <c r="B11" s="330">
        <v>9.702812117956622</v>
      </c>
      <c r="C11" s="330">
        <v>41.092982269496943</v>
      </c>
      <c r="D11" s="330">
        <f t="shared" si="0"/>
        <v>50.795794387453569</v>
      </c>
      <c r="E11" s="331"/>
      <c r="F11" s="330">
        <v>12.856946177884341</v>
      </c>
      <c r="G11" s="330">
        <v>45.316756349838691</v>
      </c>
      <c r="H11" s="330">
        <f t="shared" si="1"/>
        <v>58.17370252772303</v>
      </c>
      <c r="I11" s="331"/>
      <c r="J11" s="330">
        <v>18.025915997785397</v>
      </c>
      <c r="K11" s="330">
        <v>51.787029173495021</v>
      </c>
      <c r="L11" s="330">
        <f t="shared" si="2"/>
        <v>69.812945171280418</v>
      </c>
      <c r="M11" s="236"/>
      <c r="N11" s="328">
        <f t="shared" si="3"/>
        <v>5.7908339726815194</v>
      </c>
      <c r="O11" s="328">
        <f t="shared" si="4"/>
        <v>2.2784099651552703</v>
      </c>
      <c r="P11" s="328"/>
      <c r="Q11" s="328">
        <f t="shared" si="5"/>
        <v>1.9760606707673878</v>
      </c>
      <c r="R11" s="328">
        <f t="shared" si="6"/>
        <v>0.89372242492196108</v>
      </c>
      <c r="S11" s="327"/>
      <c r="T11" s="328">
        <f t="shared" si="7"/>
        <v>2.7495171906224414</v>
      </c>
      <c r="U11" s="328">
        <f t="shared" si="8"/>
        <v>1.2233291838567917</v>
      </c>
    </row>
    <row r="12" spans="1:21" x14ac:dyDescent="0.2">
      <c r="A12" s="329" t="str">
        <f>name!D7</f>
        <v>22 Health professionals</v>
      </c>
      <c r="B12" s="330">
        <v>12.244654041057577</v>
      </c>
      <c r="C12" s="330">
        <v>3.5104537731325496</v>
      </c>
      <c r="D12" s="330">
        <f t="shared" si="0"/>
        <v>15.755107814190128</v>
      </c>
      <c r="E12" s="331"/>
      <c r="F12" s="330">
        <v>14.897026579717044</v>
      </c>
      <c r="G12" s="330">
        <v>4.6725342390038467</v>
      </c>
      <c r="H12" s="330">
        <f t="shared" si="1"/>
        <v>19.569560818720891</v>
      </c>
      <c r="I12" s="331"/>
      <c r="J12" s="330">
        <v>16.557753680072043</v>
      </c>
      <c r="K12" s="330">
        <v>5.2326140844120301</v>
      </c>
      <c r="L12" s="330">
        <f t="shared" si="2"/>
        <v>21.790367764484074</v>
      </c>
      <c r="M12" s="236"/>
      <c r="N12" s="328">
        <f t="shared" si="3"/>
        <v>3.9993475463052208</v>
      </c>
      <c r="O12" s="328">
        <f t="shared" si="4"/>
        <v>0.70710733283421146</v>
      </c>
      <c r="P12" s="328"/>
      <c r="Q12" s="328">
        <f t="shared" si="5"/>
        <v>5.8858303796130995</v>
      </c>
      <c r="R12" s="328">
        <f t="shared" si="6"/>
        <v>0.75758452697933798</v>
      </c>
      <c r="S12" s="327"/>
      <c r="T12" s="328">
        <f t="shared" si="7"/>
        <v>4.4316019418174646</v>
      </c>
      <c r="U12" s="328">
        <f t="shared" si="8"/>
        <v>0.71919176330084156</v>
      </c>
    </row>
    <row r="13" spans="1:21" x14ac:dyDescent="0.2">
      <c r="A13" s="329" t="str">
        <f>name!D8</f>
        <v>23 Teaching and other educational professionals</v>
      </c>
      <c r="B13" s="330">
        <v>15.995865335997808</v>
      </c>
      <c r="C13" s="330">
        <v>7.3988650906021105</v>
      </c>
      <c r="D13" s="330">
        <f t="shared" si="0"/>
        <v>23.394730426599917</v>
      </c>
      <c r="E13" s="331"/>
      <c r="F13" s="330">
        <v>17.620644917310017</v>
      </c>
      <c r="G13" s="330">
        <v>8.1908399868544013</v>
      </c>
      <c r="H13" s="330">
        <f t="shared" si="1"/>
        <v>25.811484904164416</v>
      </c>
      <c r="I13" s="331"/>
      <c r="J13" s="330">
        <v>19.355432999015584</v>
      </c>
      <c r="K13" s="330">
        <v>9.5616007638481317</v>
      </c>
      <c r="L13" s="330">
        <f t="shared" si="2"/>
        <v>28.917033762863717</v>
      </c>
      <c r="M13" s="236"/>
      <c r="N13" s="328">
        <f t="shared" si="3"/>
        <v>1.953657904558681</v>
      </c>
      <c r="O13" s="328">
        <f t="shared" si="4"/>
        <v>0.62797644883705317</v>
      </c>
      <c r="P13" s="328"/>
      <c r="Q13" s="328">
        <f t="shared" si="5"/>
        <v>2.0546192233045657</v>
      </c>
      <c r="R13" s="328">
        <f t="shared" si="6"/>
        <v>1.0369305932007356</v>
      </c>
      <c r="S13" s="327"/>
      <c r="T13" s="328">
        <f t="shared" si="7"/>
        <v>1.9856313778355172</v>
      </c>
      <c r="U13" s="328">
        <f t="shared" si="8"/>
        <v>0.76028413286322039</v>
      </c>
    </row>
    <row r="14" spans="1:21" x14ac:dyDescent="0.2">
      <c r="A14" s="329" t="str">
        <f>name!D9</f>
        <v>24 Business, media and public service professionals</v>
      </c>
      <c r="B14" s="330">
        <v>14.962390922671947</v>
      </c>
      <c r="C14" s="330">
        <v>22.996799426912343</v>
      </c>
      <c r="D14" s="330">
        <f t="shared" si="0"/>
        <v>37.95919034958429</v>
      </c>
      <c r="E14" s="331"/>
      <c r="F14" s="330">
        <v>19.771406375506384</v>
      </c>
      <c r="G14" s="330">
        <v>26.12757900528236</v>
      </c>
      <c r="H14" s="330">
        <f t="shared" si="1"/>
        <v>45.898985380788744</v>
      </c>
      <c r="I14" s="331"/>
      <c r="J14" s="330">
        <v>25.066955227490872</v>
      </c>
      <c r="K14" s="330">
        <v>32.728732228656121</v>
      </c>
      <c r="L14" s="330">
        <f t="shared" si="2"/>
        <v>57.795687456146993</v>
      </c>
      <c r="M14" s="236"/>
      <c r="N14" s="328">
        <f t="shared" si="3"/>
        <v>5.7322107720559234</v>
      </c>
      <c r="O14" s="328">
        <f t="shared" si="4"/>
        <v>1.5946725412281593</v>
      </c>
      <c r="P14" s="328"/>
      <c r="Q14" s="328">
        <f t="shared" si="5"/>
        <v>2.585588557958296</v>
      </c>
      <c r="R14" s="328">
        <f t="shared" si="6"/>
        <v>1.5130790689355411</v>
      </c>
      <c r="S14" s="327"/>
      <c r="T14" s="328">
        <f t="shared" si="7"/>
        <v>3.8716974802113446</v>
      </c>
      <c r="U14" s="328">
        <f t="shared" si="8"/>
        <v>1.548338784261083</v>
      </c>
    </row>
    <row r="15" spans="1:21" x14ac:dyDescent="0.2">
      <c r="A15" s="329" t="str">
        <f>name!D10</f>
        <v>31 Science, engineering and technology associate professionals</v>
      </c>
      <c r="B15" s="330">
        <v>3.4896813112855392</v>
      </c>
      <c r="C15" s="330">
        <v>7.8057051880488926</v>
      </c>
      <c r="D15" s="330">
        <f t="shared" si="0"/>
        <v>11.295386499334432</v>
      </c>
      <c r="E15" s="331"/>
      <c r="F15" s="330">
        <v>4.3714159767022531</v>
      </c>
      <c r="G15" s="330">
        <v>9.5981102632611037</v>
      </c>
      <c r="H15" s="330">
        <f t="shared" si="1"/>
        <v>13.969526239963358</v>
      </c>
      <c r="I15" s="331"/>
      <c r="J15" s="330">
        <v>5.3976610468929227</v>
      </c>
      <c r="K15" s="330">
        <v>8.3946477222922642</v>
      </c>
      <c r="L15" s="330">
        <f t="shared" si="2"/>
        <v>13.792308769185187</v>
      </c>
      <c r="M15" s="236"/>
      <c r="N15" s="328">
        <f t="shared" si="3"/>
        <v>4.608571972097919</v>
      </c>
      <c r="O15" s="328">
        <f t="shared" si="4"/>
        <v>1.4157869373548904</v>
      </c>
      <c r="P15" s="328"/>
      <c r="Q15" s="328">
        <f t="shared" si="5"/>
        <v>4.2208757301940292</v>
      </c>
      <c r="R15" s="328">
        <f t="shared" si="6"/>
        <v>-0.88916933003096998</v>
      </c>
      <c r="S15" s="327"/>
      <c r="T15" s="328">
        <f t="shared" si="7"/>
        <v>4.3412694923440576</v>
      </c>
      <c r="U15" s="328">
        <f t="shared" si="8"/>
        <v>-8.5078179932840392E-2</v>
      </c>
    </row>
    <row r="16" spans="1:21" x14ac:dyDescent="0.2">
      <c r="A16" s="329" t="str">
        <f>name!D11</f>
        <v>32 Health and social care associate professionals</v>
      </c>
      <c r="B16" s="330">
        <v>5.5645740296401058</v>
      </c>
      <c r="C16" s="330">
        <v>1.4561190775919566</v>
      </c>
      <c r="D16" s="330">
        <f t="shared" si="0"/>
        <v>7.0206931072320629</v>
      </c>
      <c r="E16" s="331"/>
      <c r="F16" s="330">
        <v>6.7804926950553845</v>
      </c>
      <c r="G16" s="330">
        <v>1.7687029924041597</v>
      </c>
      <c r="H16" s="330">
        <f t="shared" si="1"/>
        <v>8.5491956874595445</v>
      </c>
      <c r="I16" s="331"/>
      <c r="J16" s="330">
        <v>7.407855077974598</v>
      </c>
      <c r="K16" s="330">
        <v>1.6685826780819089</v>
      </c>
      <c r="L16" s="330">
        <f t="shared" si="2"/>
        <v>9.0764377560565066</v>
      </c>
      <c r="M16" s="236"/>
      <c r="N16" s="328">
        <f t="shared" si="3"/>
        <v>4.0317407582694642</v>
      </c>
      <c r="O16" s="328">
        <f t="shared" si="4"/>
        <v>0.59168468652537332</v>
      </c>
      <c r="P16" s="328"/>
      <c r="Q16" s="328">
        <f t="shared" si="5"/>
        <v>3.9660642864820517</v>
      </c>
      <c r="R16" s="328">
        <f t="shared" si="6"/>
        <v>-0.38772596098479717</v>
      </c>
      <c r="S16" s="327"/>
      <c r="T16" s="328">
        <f t="shared" si="7"/>
        <v>4.0181328309098374</v>
      </c>
      <c r="U16" s="328">
        <f t="shared" si="8"/>
        <v>0.39976086152093693</v>
      </c>
    </row>
    <row r="17" spans="1:21" x14ac:dyDescent="0.2">
      <c r="A17" s="329" t="str">
        <f>name!D12</f>
        <v>33 Protective service occupations</v>
      </c>
      <c r="B17" s="330">
        <v>1.4004321444741681</v>
      </c>
      <c r="C17" s="330">
        <v>5.4562394352899775</v>
      </c>
      <c r="D17" s="330">
        <f t="shared" si="0"/>
        <v>6.8566715797641455</v>
      </c>
      <c r="E17" s="331"/>
      <c r="F17" s="330">
        <v>1.6356699799380048</v>
      </c>
      <c r="G17" s="330">
        <v>5.083932381316977</v>
      </c>
      <c r="H17" s="330">
        <f t="shared" si="1"/>
        <v>6.7196023612549816</v>
      </c>
      <c r="I17" s="331"/>
      <c r="J17" s="330">
        <v>2.9107472211618588</v>
      </c>
      <c r="K17" s="330">
        <v>6.4815634723232032</v>
      </c>
      <c r="L17" s="330">
        <f t="shared" si="2"/>
        <v>9.3923106934850615</v>
      </c>
      <c r="M17" s="236"/>
      <c r="N17" s="328">
        <f t="shared" si="3"/>
        <v>3.1541541985446786</v>
      </c>
      <c r="O17" s="328">
        <f t="shared" si="4"/>
        <v>3.9171563412830901</v>
      </c>
      <c r="P17" s="328"/>
      <c r="Q17" s="328">
        <f t="shared" si="5"/>
        <v>-1.4035520897740517</v>
      </c>
      <c r="R17" s="328">
        <f t="shared" si="6"/>
        <v>1.6323577585484639</v>
      </c>
      <c r="S17" s="327"/>
      <c r="T17" s="328">
        <f t="shared" si="7"/>
        <v>-0.40304859380563274</v>
      </c>
      <c r="U17" s="328">
        <f t="shared" si="8"/>
        <v>2.2575206196608466</v>
      </c>
    </row>
    <row r="18" spans="1:21" x14ac:dyDescent="0.2">
      <c r="A18" s="329" t="str">
        <f>name!D13</f>
        <v>34 Culture, media and sports occupations</v>
      </c>
      <c r="B18" s="330">
        <v>6.2607745596957862</v>
      </c>
      <c r="C18" s="330">
        <v>7.8216117899101762</v>
      </c>
      <c r="D18" s="330">
        <f t="shared" si="0"/>
        <v>14.082386349605962</v>
      </c>
      <c r="E18" s="331"/>
      <c r="F18" s="330">
        <v>7.0982300915715699</v>
      </c>
      <c r="G18" s="330">
        <v>7.3399448103976326</v>
      </c>
      <c r="H18" s="330">
        <f t="shared" si="1"/>
        <v>14.438174901969202</v>
      </c>
      <c r="I18" s="331"/>
      <c r="J18" s="330">
        <v>7.5244360851084524</v>
      </c>
      <c r="K18" s="330">
        <v>8.6192858031943285</v>
      </c>
      <c r="L18" s="330">
        <f t="shared" si="2"/>
        <v>16.143721888302782</v>
      </c>
      <c r="M18" s="236"/>
      <c r="N18" s="328">
        <f t="shared" si="3"/>
        <v>2.5426180686623168</v>
      </c>
      <c r="O18" s="328">
        <f t="shared" si="4"/>
        <v>0.38949255089315571</v>
      </c>
      <c r="P18" s="327"/>
      <c r="Q18" s="328">
        <f t="shared" si="5"/>
        <v>-1.2631409720376019</v>
      </c>
      <c r="R18" s="328">
        <f t="shared" si="6"/>
        <v>1.0768965966773569</v>
      </c>
      <c r="S18" s="327"/>
      <c r="T18" s="328">
        <f t="shared" si="7"/>
        <v>0.50026541411312131</v>
      </c>
      <c r="U18" s="328">
        <f t="shared" si="8"/>
        <v>0.74714733971812386</v>
      </c>
    </row>
    <row r="19" spans="1:21" x14ac:dyDescent="0.2">
      <c r="A19" s="329" t="str">
        <f>name!D14</f>
        <v>35 Business and public service associate professionals</v>
      </c>
      <c r="B19" s="330">
        <v>17.383044465610833</v>
      </c>
      <c r="C19" s="330">
        <v>19.983358123541379</v>
      </c>
      <c r="D19" s="330">
        <f t="shared" si="0"/>
        <v>37.366402589152216</v>
      </c>
      <c r="E19" s="331"/>
      <c r="F19" s="330">
        <v>19.366178115400576</v>
      </c>
      <c r="G19" s="330">
        <v>21.481245397935609</v>
      </c>
      <c r="H19" s="330">
        <f t="shared" si="1"/>
        <v>40.847423513336182</v>
      </c>
      <c r="I19" s="331"/>
      <c r="J19" s="330">
        <v>21.123040166129577</v>
      </c>
      <c r="K19" s="330">
        <v>20.526418682390862</v>
      </c>
      <c r="L19" s="330">
        <f t="shared" si="2"/>
        <v>41.649458848520439</v>
      </c>
      <c r="M19" s="236"/>
      <c r="N19" s="328">
        <f t="shared" si="3"/>
        <v>2.1841686973431695</v>
      </c>
      <c r="O19" s="328">
        <f t="shared" si="4"/>
        <v>0.58058722751939129</v>
      </c>
      <c r="P19" s="327"/>
      <c r="Q19" s="328">
        <f t="shared" si="5"/>
        <v>1.4561077297490232</v>
      </c>
      <c r="R19" s="328">
        <f t="shared" si="6"/>
        <v>-0.30265756378266007</v>
      </c>
      <c r="S19" s="327"/>
      <c r="T19" s="328">
        <f t="shared" si="7"/>
        <v>1.797397670919243</v>
      </c>
      <c r="U19" s="328">
        <f t="shared" si="8"/>
        <v>0.12971491222946163</v>
      </c>
    </row>
    <row r="20" spans="1:21" x14ac:dyDescent="0.2">
      <c r="A20" s="329" t="str">
        <f>name!D15</f>
        <v>41 Administrative occupations</v>
      </c>
      <c r="B20" s="330">
        <v>33.52767716311066</v>
      </c>
      <c r="C20" s="330">
        <v>12.009334696081529</v>
      </c>
      <c r="D20" s="330">
        <f t="shared" si="0"/>
        <v>45.537011859192191</v>
      </c>
      <c r="E20" s="331"/>
      <c r="F20" s="330">
        <v>32.630913098978652</v>
      </c>
      <c r="G20" s="330">
        <v>13.109741785291485</v>
      </c>
      <c r="H20" s="330">
        <f t="shared" si="1"/>
        <v>45.740654884270135</v>
      </c>
      <c r="I20" s="331"/>
      <c r="J20" s="330">
        <v>25.6909913166844</v>
      </c>
      <c r="K20" s="330">
        <v>13.127150328783534</v>
      </c>
      <c r="L20" s="330">
        <f t="shared" si="2"/>
        <v>38.818141645467932</v>
      </c>
      <c r="M20" s="236"/>
      <c r="N20" s="328">
        <f t="shared" si="3"/>
        <v>-0.54075638170424378</v>
      </c>
      <c r="O20" s="328">
        <f t="shared" si="4"/>
        <v>-1.581492280976915</v>
      </c>
      <c r="P20" s="327"/>
      <c r="Q20" s="328">
        <f t="shared" si="5"/>
        <v>1.7688900365693927</v>
      </c>
      <c r="R20" s="328">
        <f t="shared" si="6"/>
        <v>8.847245091936351E-3</v>
      </c>
      <c r="S20" s="327"/>
      <c r="T20" s="328">
        <f t="shared" si="7"/>
        <v>8.9281097652071928E-2</v>
      </c>
      <c r="U20" s="328">
        <f t="shared" si="8"/>
        <v>-1.0880362672037736</v>
      </c>
    </row>
    <row r="21" spans="1:21" x14ac:dyDescent="0.2">
      <c r="A21" s="329" t="str">
        <f>name!D16</f>
        <v>42 Secretarial and related occupations</v>
      </c>
      <c r="B21" s="330">
        <v>12.639327797455604</v>
      </c>
      <c r="C21" s="330">
        <v>0.62860997667584495</v>
      </c>
      <c r="D21" s="330">
        <f t="shared" si="0"/>
        <v>13.267937774131449</v>
      </c>
      <c r="E21" s="331"/>
      <c r="F21" s="330">
        <v>11.205503906587818</v>
      </c>
      <c r="G21" s="330">
        <v>0.46980381332910037</v>
      </c>
      <c r="H21" s="330">
        <f t="shared" si="1"/>
        <v>11.675307719916919</v>
      </c>
      <c r="I21" s="331"/>
      <c r="J21" s="330">
        <v>8.6028396010649661</v>
      </c>
      <c r="K21" s="330">
        <v>0.7308006263747524</v>
      </c>
      <c r="L21" s="330">
        <f t="shared" si="2"/>
        <v>9.3336402274397194</v>
      </c>
      <c r="M21" s="236"/>
      <c r="N21" s="328">
        <f t="shared" si="3"/>
        <v>-2.3793977072124939</v>
      </c>
      <c r="O21" s="328">
        <f t="shared" si="4"/>
        <v>-1.7466510216780251</v>
      </c>
      <c r="P21" s="327"/>
      <c r="Q21" s="328">
        <f t="shared" si="5"/>
        <v>-5.6575710104954657</v>
      </c>
      <c r="R21" s="328">
        <f t="shared" si="6"/>
        <v>2.9893123054899551</v>
      </c>
      <c r="S21" s="327"/>
      <c r="T21" s="328">
        <f t="shared" si="7"/>
        <v>-2.5250587809544922</v>
      </c>
      <c r="U21" s="328">
        <f t="shared" si="8"/>
        <v>-1.4812601734751518</v>
      </c>
    </row>
    <row r="22" spans="1:21" x14ac:dyDescent="0.2">
      <c r="A22" s="329" t="str">
        <f>name!D17</f>
        <v>51 Skilled agricultural and related trades</v>
      </c>
      <c r="B22" s="330">
        <v>0.91672873484139683</v>
      </c>
      <c r="C22" s="330">
        <v>3.7217721301876319</v>
      </c>
      <c r="D22" s="330">
        <f t="shared" si="0"/>
        <v>4.6385008650290285</v>
      </c>
      <c r="E22" s="331"/>
      <c r="F22" s="330">
        <v>1.0046310301133281</v>
      </c>
      <c r="G22" s="330">
        <v>3.2004008271956379</v>
      </c>
      <c r="H22" s="330">
        <f t="shared" si="1"/>
        <v>4.205031857308966</v>
      </c>
      <c r="I22" s="331"/>
      <c r="J22" s="330">
        <v>1.5545079772373018</v>
      </c>
      <c r="K22" s="330">
        <v>3.8783776191523298</v>
      </c>
      <c r="L22" s="330">
        <f t="shared" si="2"/>
        <v>5.4328855963896316</v>
      </c>
      <c r="M22" s="236"/>
      <c r="N22" s="328">
        <f t="shared" si="3"/>
        <v>1.8481509301855326</v>
      </c>
      <c r="O22" s="328">
        <f t="shared" si="4"/>
        <v>2.9530201171316994</v>
      </c>
      <c r="P22" s="327"/>
      <c r="Q22" s="328">
        <f t="shared" si="5"/>
        <v>-2.9733763663689183</v>
      </c>
      <c r="R22" s="328">
        <f t="shared" si="6"/>
        <v>1.2891782759011372</v>
      </c>
      <c r="S22" s="327"/>
      <c r="T22" s="328">
        <f t="shared" si="7"/>
        <v>-1.9430615094426451</v>
      </c>
      <c r="U22" s="328">
        <f t="shared" si="8"/>
        <v>1.7225920094309677</v>
      </c>
    </row>
    <row r="23" spans="1:21" x14ac:dyDescent="0.2">
      <c r="A23" s="329" t="str">
        <f>name!D18</f>
        <v>52 Skilled metal, electrical and electronic trades</v>
      </c>
      <c r="B23" s="330">
        <v>0.51154179071480299</v>
      </c>
      <c r="C23" s="330">
        <v>18.714411252227155</v>
      </c>
      <c r="D23" s="330">
        <f t="shared" si="0"/>
        <v>19.225953042941956</v>
      </c>
      <c r="E23" s="331"/>
      <c r="F23" s="330">
        <v>0.65465348970612203</v>
      </c>
      <c r="G23" s="330">
        <v>16.406300913823529</v>
      </c>
      <c r="H23" s="330">
        <f t="shared" si="1"/>
        <v>17.060954403529649</v>
      </c>
      <c r="I23" s="331"/>
      <c r="J23" s="330">
        <v>1.8090812505362019</v>
      </c>
      <c r="K23" s="330">
        <v>15.176453589259054</v>
      </c>
      <c r="L23" s="330">
        <f t="shared" si="2"/>
        <v>16.985534839795257</v>
      </c>
      <c r="M23" s="236"/>
      <c r="N23" s="328">
        <f t="shared" si="3"/>
        <v>5.0572609173439531</v>
      </c>
      <c r="O23" s="328">
        <f t="shared" si="4"/>
        <v>7.0113326104942475</v>
      </c>
      <c r="P23" s="327"/>
      <c r="Q23" s="328">
        <f t="shared" si="5"/>
        <v>-2.5982183907050427</v>
      </c>
      <c r="R23" s="328">
        <f t="shared" si="6"/>
        <v>-0.51812204217682734</v>
      </c>
      <c r="S23" s="327"/>
      <c r="T23" s="328">
        <f t="shared" si="7"/>
        <v>-2.3610525636345137</v>
      </c>
      <c r="U23" s="328">
        <f t="shared" si="8"/>
        <v>-2.9531601017818154E-2</v>
      </c>
    </row>
    <row r="24" spans="1:21" x14ac:dyDescent="0.2">
      <c r="A24" s="329" t="str">
        <f>name!D19</f>
        <v>53 Skilled construction and building trades</v>
      </c>
      <c r="B24" s="330">
        <v>0.21852769822256526</v>
      </c>
      <c r="C24" s="330">
        <v>12.838098989082283</v>
      </c>
      <c r="D24" s="330">
        <f t="shared" si="0"/>
        <v>13.056626687304849</v>
      </c>
      <c r="E24" s="331"/>
      <c r="F24" s="330">
        <v>0.25287382453910362</v>
      </c>
      <c r="G24" s="330">
        <v>11.380703007586272</v>
      </c>
      <c r="H24" s="330">
        <f t="shared" si="1"/>
        <v>11.633576832125375</v>
      </c>
      <c r="I24" s="331"/>
      <c r="J24" s="330">
        <v>0.29516277401547258</v>
      </c>
      <c r="K24" s="330">
        <v>11.141817686886235</v>
      </c>
      <c r="L24" s="330">
        <f t="shared" si="2"/>
        <v>11.436980460901708</v>
      </c>
      <c r="M24" s="236"/>
      <c r="N24" s="328">
        <f t="shared" si="3"/>
        <v>2.9625943934135979</v>
      </c>
      <c r="O24" s="328">
        <f t="shared" si="4"/>
        <v>1.0362410625603502</v>
      </c>
      <c r="P24" s="327"/>
      <c r="Q24" s="328">
        <f t="shared" si="5"/>
        <v>-2.3811529506955753</v>
      </c>
      <c r="R24" s="328">
        <f t="shared" si="6"/>
        <v>-0.14132546622664943</v>
      </c>
      <c r="S24" s="327"/>
      <c r="T24" s="328">
        <f t="shared" si="7"/>
        <v>-2.2815757726072916</v>
      </c>
      <c r="U24" s="328">
        <f t="shared" si="8"/>
        <v>-0.11355858047571443</v>
      </c>
    </row>
    <row r="25" spans="1:21" x14ac:dyDescent="0.2">
      <c r="A25" s="329" t="str">
        <f>name!D20</f>
        <v>54 Textiles, printing and other skilled trades</v>
      </c>
      <c r="B25" s="330">
        <v>4.3530910398874942</v>
      </c>
      <c r="C25" s="330">
        <v>6.9994268032622573</v>
      </c>
      <c r="D25" s="330">
        <f t="shared" si="0"/>
        <v>11.352517843149752</v>
      </c>
      <c r="E25" s="331"/>
      <c r="F25" s="330">
        <v>4.2659420428097086</v>
      </c>
      <c r="G25" s="330">
        <v>5.5493086674558132</v>
      </c>
      <c r="H25" s="330">
        <f t="shared" si="1"/>
        <v>9.8152507102655218</v>
      </c>
      <c r="I25" s="331"/>
      <c r="J25" s="330">
        <v>4.7622731601164414</v>
      </c>
      <c r="K25" s="330">
        <v>5.7668895577155048</v>
      </c>
      <c r="L25" s="330">
        <f t="shared" si="2"/>
        <v>10.529162717831946</v>
      </c>
      <c r="M25" s="236"/>
      <c r="N25" s="328">
        <f t="shared" si="3"/>
        <v>-0.40364600106784776</v>
      </c>
      <c r="O25" s="328">
        <f t="shared" si="4"/>
        <v>0.73644568577460046</v>
      </c>
      <c r="P25" s="327"/>
      <c r="Q25" s="328">
        <f t="shared" si="5"/>
        <v>-4.5369554041515769</v>
      </c>
      <c r="R25" s="328">
        <f t="shared" si="6"/>
        <v>0.2567256984179922</v>
      </c>
      <c r="S25" s="327"/>
      <c r="T25" s="328">
        <f t="shared" si="7"/>
        <v>-2.8681096739097023</v>
      </c>
      <c r="U25" s="328">
        <f t="shared" si="8"/>
        <v>0.46917344160899432</v>
      </c>
    </row>
    <row r="26" spans="1:21" x14ac:dyDescent="0.2">
      <c r="A26" s="329" t="str">
        <f>name!D21</f>
        <v>61 Caring personal service occupations</v>
      </c>
      <c r="B26" s="330">
        <v>26.443579918787151</v>
      </c>
      <c r="C26" s="330">
        <v>6.479493918868207</v>
      </c>
      <c r="D26" s="330">
        <f t="shared" si="0"/>
        <v>32.923073837655359</v>
      </c>
      <c r="E26" s="331"/>
      <c r="F26" s="330">
        <v>27.559264953100545</v>
      </c>
      <c r="G26" s="330">
        <v>6.6801755416337034</v>
      </c>
      <c r="H26" s="330">
        <f t="shared" si="1"/>
        <v>34.239440494734247</v>
      </c>
      <c r="I26" s="331"/>
      <c r="J26" s="330">
        <v>30.173125511633167</v>
      </c>
      <c r="K26" s="330">
        <v>9.7209138218440998</v>
      </c>
      <c r="L26" s="330">
        <f t="shared" si="2"/>
        <v>39.894039333477266</v>
      </c>
      <c r="M26" s="236"/>
      <c r="N26" s="328">
        <f t="shared" si="3"/>
        <v>0.82993242906268527</v>
      </c>
      <c r="O26" s="328">
        <f t="shared" si="4"/>
        <v>0.6059140743563951</v>
      </c>
      <c r="P26" s="327"/>
      <c r="Q26" s="328">
        <f t="shared" si="5"/>
        <v>0.61190166644429222</v>
      </c>
      <c r="R26" s="328">
        <f t="shared" si="6"/>
        <v>2.532437319816272</v>
      </c>
      <c r="S26" s="327"/>
      <c r="T26" s="328">
        <f t="shared" si="7"/>
        <v>0.78717135123336224</v>
      </c>
      <c r="U26" s="328">
        <f t="shared" si="8"/>
        <v>1.0242008112373524</v>
      </c>
    </row>
    <row r="27" spans="1:21" x14ac:dyDescent="0.2">
      <c r="A27" s="329" t="str">
        <f>name!D22</f>
        <v>62 Leisure, travel and related personal service occupations</v>
      </c>
      <c r="B27" s="330">
        <v>9.6066253918807565</v>
      </c>
      <c r="C27" s="330">
        <v>4.0959845895140745</v>
      </c>
      <c r="D27" s="330">
        <f t="shared" si="0"/>
        <v>13.702609981394831</v>
      </c>
      <c r="E27" s="331"/>
      <c r="F27" s="330">
        <v>9.0239443455600874</v>
      </c>
      <c r="G27" s="330">
        <v>4.0431458563427425</v>
      </c>
      <c r="H27" s="330">
        <f t="shared" si="1"/>
        <v>13.067090201902829</v>
      </c>
      <c r="I27" s="331"/>
      <c r="J27" s="330">
        <v>9.0249501526493354</v>
      </c>
      <c r="K27" s="330">
        <v>4.8638355439773031</v>
      </c>
      <c r="L27" s="330">
        <f t="shared" si="2"/>
        <v>13.888785696626638</v>
      </c>
      <c r="M27" s="236"/>
      <c r="N27" s="328">
        <f t="shared" si="3"/>
        <v>-1.2436317435142175</v>
      </c>
      <c r="O27" s="328">
        <f t="shared" si="4"/>
        <v>7.4302672818937765E-4</v>
      </c>
      <c r="P27" s="327"/>
      <c r="Q27" s="328">
        <f t="shared" si="5"/>
        <v>-0.25934430269934916</v>
      </c>
      <c r="R27" s="328">
        <f t="shared" si="6"/>
        <v>1.2396491812364463</v>
      </c>
      <c r="S27" s="327"/>
      <c r="T27" s="328">
        <f t="shared" si="7"/>
        <v>-0.94529281520783215</v>
      </c>
      <c r="U27" s="328">
        <f t="shared" si="8"/>
        <v>0.40739332686254848</v>
      </c>
    </row>
    <row r="28" spans="1:21" x14ac:dyDescent="0.2">
      <c r="A28" s="329" t="str">
        <f>name!D23</f>
        <v>63 Community and civil enforcement occupations</v>
      </c>
      <c r="B28" s="330">
        <v>0.13853332582297756</v>
      </c>
      <c r="C28" s="330">
        <v>0.4532564760758846</v>
      </c>
      <c r="D28" s="330">
        <f t="shared" si="0"/>
        <v>0.5917898018988621</v>
      </c>
      <c r="E28" s="331"/>
      <c r="F28" s="330">
        <v>0.14138535557532936</v>
      </c>
      <c r="G28" s="330">
        <v>0.48227985755659469</v>
      </c>
      <c r="H28" s="330">
        <f t="shared" si="1"/>
        <v>0.62366521313192402</v>
      </c>
      <c r="I28" s="331"/>
      <c r="J28" s="330">
        <v>0.18380340068163348</v>
      </c>
      <c r="K28" s="330">
        <v>0.35305983193107965</v>
      </c>
      <c r="L28" s="330">
        <f>SUM(J28:K28)</f>
        <v>0.53686323261271318</v>
      </c>
      <c r="M28" s="236"/>
      <c r="N28" s="328">
        <f t="shared" si="3"/>
        <v>0.40839696472354525</v>
      </c>
      <c r="O28" s="328">
        <f t="shared" si="4"/>
        <v>1.7645713452590028</v>
      </c>
      <c r="P28" s="327"/>
      <c r="Q28" s="328">
        <f t="shared" si="5"/>
        <v>1.2490649662625142</v>
      </c>
      <c r="R28" s="328">
        <f t="shared" si="6"/>
        <v>-2.0577795383059483</v>
      </c>
      <c r="S28" s="327"/>
      <c r="T28" s="328">
        <f t="shared" si="7"/>
        <v>1.0547678575040687</v>
      </c>
      <c r="U28" s="328">
        <f t="shared" si="8"/>
        <v>-0.99416077463557739</v>
      </c>
    </row>
    <row r="29" spans="1:21" x14ac:dyDescent="0.2">
      <c r="A29" s="329" t="str">
        <f>name!D24</f>
        <v>71 Sales occupations</v>
      </c>
      <c r="B29" s="330">
        <v>20.066222404150285</v>
      </c>
      <c r="C29" s="330">
        <v>15.193011084804249</v>
      </c>
      <c r="D29" s="330">
        <f t="shared" si="0"/>
        <v>35.259233488954536</v>
      </c>
      <c r="E29" s="331"/>
      <c r="F29" s="330">
        <v>18.778384905704897</v>
      </c>
      <c r="G29" s="330">
        <v>15.388926246890314</v>
      </c>
      <c r="H29" s="330">
        <f t="shared" si="1"/>
        <v>34.167311152595211</v>
      </c>
      <c r="I29" s="331"/>
      <c r="J29" s="330">
        <v>15.605915991367128</v>
      </c>
      <c r="K29" s="330">
        <v>14.628531795391837</v>
      </c>
      <c r="L29" s="330">
        <f t="shared" si="2"/>
        <v>30.234447786758963</v>
      </c>
      <c r="M29" s="236"/>
      <c r="N29" s="328">
        <f t="shared" si="3"/>
        <v>-1.3178681557933558</v>
      </c>
      <c r="O29" s="328">
        <f t="shared" si="4"/>
        <v>-1.2261303178657701</v>
      </c>
      <c r="P29" s="327"/>
      <c r="Q29" s="328">
        <f t="shared" si="5"/>
        <v>0.25658162513590987</v>
      </c>
      <c r="R29" s="328">
        <f t="shared" si="6"/>
        <v>-0.3372588114403996</v>
      </c>
      <c r="S29" s="327"/>
      <c r="T29" s="328">
        <f t="shared" si="7"/>
        <v>-0.62718622799980972</v>
      </c>
      <c r="U29" s="328">
        <f t="shared" si="8"/>
        <v>-0.81193547402417243</v>
      </c>
    </row>
    <row r="30" spans="1:21" x14ac:dyDescent="0.2">
      <c r="A30" s="329" t="str">
        <f>name!D25</f>
        <v>72 Customer service occupations</v>
      </c>
      <c r="B30" s="330">
        <v>5.5174268429488054</v>
      </c>
      <c r="C30" s="330">
        <v>3.3358038648061399</v>
      </c>
      <c r="D30" s="330">
        <f t="shared" si="0"/>
        <v>8.8532307077549461</v>
      </c>
      <c r="E30" s="331"/>
      <c r="F30" s="330">
        <v>6.2130881227721888</v>
      </c>
      <c r="G30" s="330">
        <v>3.5142640725821312</v>
      </c>
      <c r="H30" s="330">
        <f t="shared" si="1"/>
        <v>9.7273521953543209</v>
      </c>
      <c r="I30" s="331"/>
      <c r="J30" s="330">
        <v>8.3824854166057481</v>
      </c>
      <c r="K30" s="330">
        <v>5.7840341760273679</v>
      </c>
      <c r="L30" s="330">
        <f t="shared" si="2"/>
        <v>14.166519592633115</v>
      </c>
      <c r="M30" s="236"/>
      <c r="N30" s="328">
        <f t="shared" si="3"/>
        <v>2.4033551200635106</v>
      </c>
      <c r="O30" s="328">
        <f t="shared" si="4"/>
        <v>2.0166409272476704</v>
      </c>
      <c r="P30" s="327"/>
      <c r="Q30" s="328">
        <f t="shared" si="5"/>
        <v>1.0477800994409758</v>
      </c>
      <c r="R30" s="328">
        <f t="shared" si="6"/>
        <v>3.3775964512440471</v>
      </c>
      <c r="S30" s="327"/>
      <c r="T30" s="328">
        <f t="shared" si="7"/>
        <v>1.9010295195422522</v>
      </c>
      <c r="U30" s="328">
        <f t="shared" si="8"/>
        <v>2.5379353351882239</v>
      </c>
    </row>
    <row r="31" spans="1:21" x14ac:dyDescent="0.2">
      <c r="A31" s="329" t="str">
        <f>name!D26</f>
        <v>81 Process, plant and machine operatives</v>
      </c>
      <c r="B31" s="330">
        <v>1.3719920834540613</v>
      </c>
      <c r="C31" s="330">
        <v>6.6540305739680177</v>
      </c>
      <c r="D31" s="330">
        <f t="shared" si="0"/>
        <v>8.0260226574220788</v>
      </c>
      <c r="E31" s="331"/>
      <c r="F31" s="330">
        <v>1.215276828162329</v>
      </c>
      <c r="G31" s="330">
        <v>5.805366197587646</v>
      </c>
      <c r="H31" s="330">
        <f t="shared" si="1"/>
        <v>7.0206430257499752</v>
      </c>
      <c r="I31" s="331"/>
      <c r="J31" s="330">
        <v>1.4764516534296379</v>
      </c>
      <c r="K31" s="330">
        <v>7.2799810196604691</v>
      </c>
      <c r="L31" s="330">
        <f t="shared" si="2"/>
        <v>8.7564326730901065</v>
      </c>
      <c r="M31" s="236"/>
      <c r="N31" s="328">
        <f t="shared" si="3"/>
        <v>-2.3966503771877368</v>
      </c>
      <c r="O31" s="328">
        <f t="shared" si="4"/>
        <v>1.3062565195687492</v>
      </c>
      <c r="P31" s="327"/>
      <c r="Q31" s="328">
        <f t="shared" si="5"/>
        <v>-2.6919060963616293</v>
      </c>
      <c r="R31" s="328">
        <f t="shared" si="6"/>
        <v>1.5204128315930987</v>
      </c>
      <c r="S31" s="327"/>
      <c r="T31" s="328">
        <f t="shared" si="7"/>
        <v>-2.6411799054506302</v>
      </c>
      <c r="U31" s="328">
        <f t="shared" si="8"/>
        <v>1.4837923704186018</v>
      </c>
    </row>
    <row r="32" spans="1:21" x14ac:dyDescent="0.2">
      <c r="A32" s="329" t="str">
        <f>name!D27</f>
        <v>82 Transport and mobile machine drivers and operatives</v>
      </c>
      <c r="B32" s="330">
        <v>1.6383173793913679</v>
      </c>
      <c r="C32" s="330">
        <v>16.100197568636855</v>
      </c>
      <c r="D32" s="330">
        <f t="shared" si="0"/>
        <v>17.738514948028222</v>
      </c>
      <c r="E32" s="331"/>
      <c r="F32" s="330">
        <v>1.3899752668754053</v>
      </c>
      <c r="G32" s="330">
        <v>14.76683811277656</v>
      </c>
      <c r="H32" s="330">
        <f t="shared" si="1"/>
        <v>16.156813379651965</v>
      </c>
      <c r="I32" s="331"/>
      <c r="J32" s="330">
        <v>2.4087346347860348</v>
      </c>
      <c r="K32" s="330">
        <v>15.045509305382861</v>
      </c>
      <c r="L32" s="330">
        <f t="shared" si="2"/>
        <v>17.454243940168897</v>
      </c>
      <c r="M32" s="236"/>
      <c r="N32" s="328">
        <f t="shared" si="3"/>
        <v>-3.2342188502682556</v>
      </c>
      <c r="O32" s="328">
        <f t="shared" si="4"/>
        <v>3.7334429015175141</v>
      </c>
      <c r="P32" s="327"/>
      <c r="Q32" s="328">
        <f t="shared" si="5"/>
        <v>-1.7140903033601829</v>
      </c>
      <c r="R32" s="328">
        <f t="shared" si="6"/>
        <v>0.12471479085081061</v>
      </c>
      <c r="S32" s="327"/>
      <c r="T32" s="328">
        <f t="shared" si="7"/>
        <v>-1.8505907275984224</v>
      </c>
      <c r="U32" s="328">
        <f t="shared" si="8"/>
        <v>0.51626798091335413</v>
      </c>
    </row>
    <row r="33" spans="1:21" x14ac:dyDescent="0.2">
      <c r="A33" s="329" t="str">
        <f>name!D28</f>
        <v>91 Elementary trades and related occupations</v>
      </c>
      <c r="B33" s="330">
        <v>1.3834152140574494</v>
      </c>
      <c r="C33" s="330">
        <v>5.679895379112688</v>
      </c>
      <c r="D33" s="330">
        <f t="shared" si="0"/>
        <v>7.0633105931701374</v>
      </c>
      <c r="E33" s="331"/>
      <c r="F33" s="330">
        <v>0.98158424965702418</v>
      </c>
      <c r="G33" s="330">
        <v>4.6761083027025636</v>
      </c>
      <c r="H33" s="330">
        <f t="shared" si="1"/>
        <v>5.6576925523595882</v>
      </c>
      <c r="I33" s="331"/>
      <c r="J33" s="330">
        <v>0.84103357134118373</v>
      </c>
      <c r="K33" s="330">
        <v>3.6331081141244046</v>
      </c>
      <c r="L33" s="330">
        <f t="shared" si="2"/>
        <v>4.4741416854655887</v>
      </c>
      <c r="M33" s="236"/>
      <c r="N33" s="328">
        <f t="shared" si="3"/>
        <v>-6.6326555645534135</v>
      </c>
      <c r="O33" s="328">
        <f t="shared" si="4"/>
        <v>-1.0249529882567443</v>
      </c>
      <c r="P33" s="327"/>
      <c r="Q33" s="328">
        <f t="shared" si="5"/>
        <v>-3.8146687479583052</v>
      </c>
      <c r="R33" s="328">
        <f t="shared" si="6"/>
        <v>-1.6684426705134703</v>
      </c>
      <c r="S33" s="327"/>
      <c r="T33" s="328">
        <f t="shared" si="7"/>
        <v>-4.3409181905905037</v>
      </c>
      <c r="U33" s="328">
        <f t="shared" si="8"/>
        <v>-1.5524998637371556</v>
      </c>
    </row>
    <row r="34" spans="1:21" x14ac:dyDescent="0.2">
      <c r="A34" s="329" t="str">
        <f>name!D29</f>
        <v>92 Elementary administration and service occupations</v>
      </c>
      <c r="B34" s="330">
        <v>26.861348565234746</v>
      </c>
      <c r="C34" s="330">
        <v>25.010026561502919</v>
      </c>
      <c r="D34" s="330">
        <f t="shared" ref="D34" si="9">SUM(B34:C34)</f>
        <v>51.871375126737661</v>
      </c>
      <c r="E34" s="331"/>
      <c r="F34" s="330">
        <v>25.979666873901046</v>
      </c>
      <c r="G34" s="330">
        <v>24.13391205130349</v>
      </c>
      <c r="H34" s="330">
        <f t="shared" ref="H34" si="10">SUM(F34:G34)</f>
        <v>50.113578925204536</v>
      </c>
      <c r="I34" s="331"/>
      <c r="J34" s="330">
        <v>25.190866472475285</v>
      </c>
      <c r="K34" s="330">
        <v>24.332518831791781</v>
      </c>
      <c r="L34" s="330">
        <f t="shared" ref="L34" si="11">SUM(J34:K34)</f>
        <v>49.523385304267066</v>
      </c>
      <c r="M34" s="236"/>
      <c r="N34" s="328">
        <f t="shared" si="3"/>
        <v>-0.66526143813095961</v>
      </c>
      <c r="O34" s="328">
        <f t="shared" si="4"/>
        <v>-0.20534023125540202</v>
      </c>
      <c r="P34" s="327"/>
      <c r="Q34" s="328">
        <f t="shared" si="5"/>
        <v>-0.71063926169157021</v>
      </c>
      <c r="R34" s="328">
        <f t="shared" si="6"/>
        <v>5.4652854510184312E-2</v>
      </c>
      <c r="S34" s="327"/>
      <c r="T34" s="328">
        <f t="shared" si="7"/>
        <v>-0.68713021478560288</v>
      </c>
      <c r="U34" s="328">
        <f t="shared" si="8"/>
        <v>-7.8948948202262059E-2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254.60970923600647</v>
      </c>
      <c r="C36" s="333">
        <f t="shared" ref="C36:D36" si="12">SUM(C9:C34)</f>
        <v>299.6892907639936</v>
      </c>
      <c r="D36" s="333">
        <f t="shared" si="12"/>
        <v>554.29900000000009</v>
      </c>
      <c r="E36" s="333"/>
      <c r="F36" s="333">
        <f>SUM(F9:F34)</f>
        <v>273.52309274883152</v>
      </c>
      <c r="G36" s="333">
        <f t="shared" ref="G36:H36" si="13">SUM(G9:G34)</f>
        <v>307.3579072511684</v>
      </c>
      <c r="H36" s="333">
        <f t="shared" si="13"/>
        <v>580.88099999999986</v>
      </c>
      <c r="I36" s="333"/>
      <c r="J36" s="333">
        <f>SUM(J9:J34)</f>
        <v>294.6372585008977</v>
      </c>
      <c r="K36" s="333">
        <f t="shared" ref="K36:L36" si="14">SUM(K9:K34)</f>
        <v>333.30974149910259</v>
      </c>
      <c r="L36" s="333">
        <f t="shared" si="14"/>
        <v>627.94700000000023</v>
      </c>
      <c r="M36" s="258"/>
      <c r="N36" s="334">
        <f t="shared" si="3"/>
        <v>1.443402523545112</v>
      </c>
      <c r="O36" s="334">
        <f>IF(F36&gt;0,(EXP(LN(J36/F36)/($J$6-$F$6))-1)*100,0)</f>
        <v>0.49695685499366871</v>
      </c>
      <c r="P36" s="335"/>
      <c r="Q36" s="334">
        <f t="shared" ref="Q36" si="15">IF(C36&gt;0,(EXP(LN(G36/C36)/($F$6-$B$6))-1)*100,0)</f>
        <v>0.50661195484933419</v>
      </c>
      <c r="R36" s="334">
        <f t="shared" ref="R36" si="16">IF(G36&gt;0,(EXP(LN(K36/G36)/($J$6-$F$6))-1)*100,0)</f>
        <v>0.54185825075006022</v>
      </c>
      <c r="S36" s="335"/>
      <c r="T36" s="334">
        <f t="shared" ref="T36" si="17">IF(D36&gt;0,(EXP(LN(H36/D36)/($F$6-$B$6))-1)*100,0)</f>
        <v>0.94123530379766063</v>
      </c>
      <c r="U36" s="334">
        <f t="shared" ref="U36" si="18">IF(H36&gt;0,(EXP(LN(L36/H36)/($J$6-$F$6))-1)*100,0)</f>
        <v>0.52075022441306906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Thames Valley Berkshire</v>
      </c>
      <c r="Q1" s="19" t="str">
        <f>CONCATENATE("Occupation Table 5.1  Males: Employment Change by Status (SOC 2020), ",B$5,"-",L$5,", ",Info!B5)</f>
        <v>Occupation Table 5.1  Males: Employment Change by Status (SOC 2020), 2015-2035, Thames Valley Berkshire</v>
      </c>
      <c r="AG1" s="19" t="str">
        <f>CONCATENATE("Occupation Table 5.2  Females: Employment Change by Status (SOC 2020), ",R$5,"-",AB$5,", ",Info!B5)</f>
        <v>Occupation Table 5.2  Females: Employment Change by Status (SOC 2020), 2015-2035, Thames Valley Berkshire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48.593255578164261</v>
      </c>
      <c r="C8" s="11">
        <v>6.7480022360369381</v>
      </c>
      <c r="D8" s="11">
        <v>11.323669868116253</v>
      </c>
      <c r="E8" s="11">
        <f>SUM(B8:D8)</f>
        <v>66.664927682317455</v>
      </c>
      <c r="F8" s="11"/>
      <c r="G8" s="11">
        <v>53.506778616858746</v>
      </c>
      <c r="H8" s="11">
        <v>10.505121251435751</v>
      </c>
      <c r="I8" s="11">
        <v>11.987080248223883</v>
      </c>
      <c r="J8" s="11">
        <f>SUM(G8:I8)</f>
        <v>75.998980116518368</v>
      </c>
      <c r="K8" s="11"/>
      <c r="L8" s="11">
        <v>60.636108796914996</v>
      </c>
      <c r="M8" s="11">
        <v>13.453070875853028</v>
      </c>
      <c r="N8" s="11">
        <v>14.022343483980512</v>
      </c>
      <c r="O8" s="11">
        <f>SUM(L8:N8)</f>
        <v>88.111523156748532</v>
      </c>
      <c r="Q8" s="10" t="str">
        <f>name!E4</f>
        <v>Managers, directors and senior officials</v>
      </c>
      <c r="R8" s="11">
        <v>34.284852162472028</v>
      </c>
      <c r="S8" s="11">
        <v>2.4596288332441616</v>
      </c>
      <c r="T8" s="11">
        <v>7.5093217289453209</v>
      </c>
      <c r="U8" s="11">
        <f>SUM(R8:T8)</f>
        <v>44.253802724661512</v>
      </c>
      <c r="V8" s="11"/>
      <c r="W8" s="11">
        <v>36.658415456696005</v>
      </c>
      <c r="X8" s="11">
        <v>4.0619179481872552</v>
      </c>
      <c r="Y8" s="11">
        <v>7.4506531659328115</v>
      </c>
      <c r="Z8" s="11">
        <f>SUM(W8:Y8)</f>
        <v>48.170986570816076</v>
      </c>
      <c r="AA8" s="11"/>
      <c r="AB8" s="11">
        <v>38.607830976582491</v>
      </c>
      <c r="AC8" s="11">
        <v>5.2682302704690498</v>
      </c>
      <c r="AD8" s="11">
        <v>8.9702237950545882</v>
      </c>
      <c r="AE8" s="11">
        <f>SUM(AB8:AD8)</f>
        <v>52.846285042106125</v>
      </c>
      <c r="AG8" s="10" t="str">
        <f>name!E4</f>
        <v>Managers, directors and senior officials</v>
      </c>
      <c r="AH8" s="11">
        <v>14.308403415692254</v>
      </c>
      <c r="AI8" s="11">
        <v>4.2883734027927769</v>
      </c>
      <c r="AJ8" s="11">
        <v>3.8143481391709373</v>
      </c>
      <c r="AK8" s="11">
        <f>SUM(AH8:AJ8)</f>
        <v>22.411124957655971</v>
      </c>
      <c r="AL8" s="11"/>
      <c r="AM8" s="11">
        <v>16.848363160162741</v>
      </c>
      <c r="AN8" s="11">
        <v>6.4432033032484943</v>
      </c>
      <c r="AO8" s="11">
        <v>4.5364270822910697</v>
      </c>
      <c r="AP8" s="11">
        <f>SUM(AM8:AO8)</f>
        <v>27.827993545702306</v>
      </c>
      <c r="AQ8" s="11"/>
      <c r="AR8" s="11">
        <v>22.028277820332523</v>
      </c>
      <c r="AS8" s="11">
        <v>8.1848406053839664</v>
      </c>
      <c r="AT8" s="11">
        <v>5.0521196889259192</v>
      </c>
      <c r="AU8" s="11">
        <f>SUM(AR8:AT8)</f>
        <v>35.265238114642408</v>
      </c>
    </row>
    <row r="9" spans="1:47" x14ac:dyDescent="0.2">
      <c r="A9" t="str">
        <f>name!E5</f>
        <v>Professional occupations</v>
      </c>
      <c r="B9" s="11">
        <v>90.402201502284569</v>
      </c>
      <c r="C9" s="11">
        <v>19.134798151518044</v>
      </c>
      <c r="D9" s="11">
        <v>18.36782332402516</v>
      </c>
      <c r="E9" s="11">
        <f t="shared" ref="E9:E18" si="0">SUM(B9:D9)</f>
        <v>127.90482297782776</v>
      </c>
      <c r="F9" s="11"/>
      <c r="G9" s="11">
        <v>106.73836327205814</v>
      </c>
      <c r="H9" s="11">
        <v>25.125759140658253</v>
      </c>
      <c r="I9" s="11">
        <v>17.589611218680698</v>
      </c>
      <c r="J9" s="11">
        <f t="shared" ref="J9:J16" si="1">SUM(G9:I9)</f>
        <v>149.45373363139709</v>
      </c>
      <c r="K9" s="11"/>
      <c r="L9" s="11">
        <v>129.94411984427802</v>
      </c>
      <c r="M9" s="11">
        <v>30.616487757708782</v>
      </c>
      <c r="N9" s="11">
        <v>17.755426552788371</v>
      </c>
      <c r="O9" s="11">
        <f t="shared" ref="O9:O16" si="2">SUM(L9:N9)</f>
        <v>178.3160341547752</v>
      </c>
      <c r="Q9" s="10" t="str">
        <f>name!E5</f>
        <v>Professional occupations</v>
      </c>
      <c r="R9" s="11">
        <v>59.056247319383544</v>
      </c>
      <c r="S9" s="11">
        <v>4.2059304216246263</v>
      </c>
      <c r="T9" s="11">
        <v>11.736922819135655</v>
      </c>
      <c r="U9" s="11">
        <f t="shared" ref="U9:U16" si="3">SUM(R9:T9)</f>
        <v>74.99910056014383</v>
      </c>
      <c r="V9" s="11"/>
      <c r="W9" s="11">
        <v>67.383471482752796</v>
      </c>
      <c r="X9" s="11">
        <v>6.8342466418253318</v>
      </c>
      <c r="Y9" s="11">
        <v>10.089991456401204</v>
      </c>
      <c r="Z9" s="11">
        <f t="shared" ref="Z9:Z16" si="4">SUM(W9:Y9)</f>
        <v>84.307709580979335</v>
      </c>
      <c r="AA9" s="11"/>
      <c r="AB9" s="11">
        <v>80.169890563588382</v>
      </c>
      <c r="AC9" s="11">
        <v>9.4517545496042565</v>
      </c>
      <c r="AD9" s="11">
        <v>9.6883311372186611</v>
      </c>
      <c r="AE9" s="11">
        <f t="shared" ref="AE9:AE16" si="5">SUM(AB9:AD9)</f>
        <v>99.309976250411296</v>
      </c>
      <c r="AG9" s="10" t="str">
        <f>name!E5</f>
        <v>Professional occupations</v>
      </c>
      <c r="AH9" s="11">
        <v>31.345954182901004</v>
      </c>
      <c r="AI9" s="11">
        <v>14.928867729893424</v>
      </c>
      <c r="AJ9" s="11">
        <v>6.6309005048895182</v>
      </c>
      <c r="AK9" s="11">
        <f t="shared" ref="AK9:AK18" si="6">SUM(AH9:AJ9)</f>
        <v>52.905722417683947</v>
      </c>
      <c r="AL9" s="11"/>
      <c r="AM9" s="11">
        <v>39.35489178930537</v>
      </c>
      <c r="AN9" s="11">
        <v>18.291512498832923</v>
      </c>
      <c r="AO9" s="11">
        <v>7.4996197622795018</v>
      </c>
      <c r="AP9" s="11">
        <f t="shared" ref="AP9:AP18" si="7">SUM(AM9:AO9)</f>
        <v>65.146024050417793</v>
      </c>
      <c r="AQ9" s="11"/>
      <c r="AR9" s="11">
        <v>49.774229280689646</v>
      </c>
      <c r="AS9" s="11">
        <v>21.164733208104533</v>
      </c>
      <c r="AT9" s="11">
        <v>8.0670954155697085</v>
      </c>
      <c r="AU9" s="11">
        <f t="shared" ref="AU9:AU18" si="8">SUM(AR9:AT9)</f>
        <v>79.006057904363885</v>
      </c>
    </row>
    <row r="10" spans="1:47" x14ac:dyDescent="0.2">
      <c r="A10" t="str">
        <f>name!E6</f>
        <v>Associate professional occupations</v>
      </c>
      <c r="B10" s="11">
        <v>50.290665154175706</v>
      </c>
      <c r="C10" s="11">
        <v>12.153444147971742</v>
      </c>
      <c r="D10" s="11">
        <v>14.177430822941396</v>
      </c>
      <c r="E10" s="11">
        <f t="shared" si="0"/>
        <v>76.621540125088842</v>
      </c>
      <c r="F10" s="11"/>
      <c r="G10" s="11">
        <v>56.321060999848953</v>
      </c>
      <c r="H10" s="11">
        <v>14.800582035670185</v>
      </c>
      <c r="I10" s="11">
        <v>13.402279668464118</v>
      </c>
      <c r="J10" s="11">
        <f t="shared" si="1"/>
        <v>84.52392270398326</v>
      </c>
      <c r="K10" s="11"/>
      <c r="L10" s="11">
        <v>60.040936572912841</v>
      </c>
      <c r="M10" s="11">
        <v>15.364048036657813</v>
      </c>
      <c r="N10" s="11">
        <v>14.64925334597932</v>
      </c>
      <c r="O10" s="11">
        <f t="shared" si="2"/>
        <v>90.054237955549965</v>
      </c>
      <c r="Q10" s="10" t="str">
        <f>name!E6</f>
        <v>Associate professional occupations</v>
      </c>
      <c r="R10" s="11">
        <v>32.223480297213655</v>
      </c>
      <c r="S10" s="11">
        <v>3.4288058793060818</v>
      </c>
      <c r="T10" s="11">
        <v>6.8707474378626863</v>
      </c>
      <c r="U10" s="11">
        <f t="shared" si="3"/>
        <v>42.523033614382427</v>
      </c>
      <c r="V10" s="11"/>
      <c r="W10" s="11">
        <v>34.651435489140738</v>
      </c>
      <c r="X10" s="11">
        <v>4.8251463190760528</v>
      </c>
      <c r="Y10" s="11">
        <v>5.7953540370986891</v>
      </c>
      <c r="Z10" s="11">
        <f t="shared" si="4"/>
        <v>45.271935845315483</v>
      </c>
      <c r="AA10" s="11"/>
      <c r="AB10" s="11">
        <v>34.973353281009423</v>
      </c>
      <c r="AC10" s="11">
        <v>4.4738681087993788</v>
      </c>
      <c r="AD10" s="11">
        <v>6.2432769684737686</v>
      </c>
      <c r="AE10" s="11">
        <f t="shared" si="5"/>
        <v>45.690498358282568</v>
      </c>
      <c r="AG10" s="10" t="str">
        <f>name!E6</f>
        <v>Associate professional occupations</v>
      </c>
      <c r="AH10" s="11">
        <v>18.067184856962061</v>
      </c>
      <c r="AI10" s="11">
        <v>8.7246382686656681</v>
      </c>
      <c r="AJ10" s="11">
        <v>7.306683385078717</v>
      </c>
      <c r="AK10" s="11">
        <f t="shared" si="6"/>
        <v>34.098506510706443</v>
      </c>
      <c r="AL10" s="11"/>
      <c r="AM10" s="11">
        <v>21.669625510708229</v>
      </c>
      <c r="AN10" s="11">
        <v>9.9754357165941308</v>
      </c>
      <c r="AO10" s="11">
        <v>7.6069256313654288</v>
      </c>
      <c r="AP10" s="11">
        <f t="shared" si="7"/>
        <v>39.251986858667792</v>
      </c>
      <c r="AQ10" s="11"/>
      <c r="AR10" s="11">
        <v>25.067583291903411</v>
      </c>
      <c r="AS10" s="11">
        <v>10.890179927858435</v>
      </c>
      <c r="AT10" s="11">
        <v>8.4059763775055583</v>
      </c>
      <c r="AU10" s="11">
        <f t="shared" si="8"/>
        <v>44.363739597267404</v>
      </c>
    </row>
    <row r="11" spans="1:47" x14ac:dyDescent="0.2">
      <c r="A11" t="str">
        <f>name!E7</f>
        <v>Administrative and secretarial occupations</v>
      </c>
      <c r="B11" s="11">
        <v>32.144282685039641</v>
      </c>
      <c r="C11" s="11">
        <v>23.13061462329625</v>
      </c>
      <c r="D11" s="11">
        <v>3.5300523249877305</v>
      </c>
      <c r="E11" s="11">
        <f t="shared" si="0"/>
        <v>58.804949633323623</v>
      </c>
      <c r="F11" s="11"/>
      <c r="G11" s="11">
        <v>31.506325623477917</v>
      </c>
      <c r="H11" s="11">
        <v>22.848623862171934</v>
      </c>
      <c r="I11" s="11">
        <v>3.0610131185372191</v>
      </c>
      <c r="J11" s="11">
        <f t="shared" si="1"/>
        <v>57.415962604187072</v>
      </c>
      <c r="K11" s="11"/>
      <c r="L11" s="11">
        <v>25.98696860506443</v>
      </c>
      <c r="M11" s="11">
        <v>18.796438397447297</v>
      </c>
      <c r="N11" s="11">
        <v>3.3683748703959417</v>
      </c>
      <c r="O11" s="11">
        <f t="shared" si="2"/>
        <v>48.151781872907662</v>
      </c>
      <c r="Q11" s="10" t="str">
        <f>name!E7</f>
        <v>Administrative and secretarial occupations</v>
      </c>
      <c r="R11" s="11">
        <v>9.4413556312156075</v>
      </c>
      <c r="S11" s="11">
        <v>2.2383102337769309</v>
      </c>
      <c r="T11" s="11">
        <v>0.95827880776483598</v>
      </c>
      <c r="U11" s="11">
        <f t="shared" si="3"/>
        <v>12.637944672757374</v>
      </c>
      <c r="V11" s="11"/>
      <c r="W11" s="11">
        <v>9.9895589182777211</v>
      </c>
      <c r="X11" s="11">
        <v>2.8532554400150247</v>
      </c>
      <c r="Y11" s="11">
        <v>0.73673124032784731</v>
      </c>
      <c r="Z11" s="11">
        <f t="shared" si="4"/>
        <v>13.579545598620593</v>
      </c>
      <c r="AA11" s="11"/>
      <c r="AB11" s="11">
        <v>10.426801009496083</v>
      </c>
      <c r="AC11" s="11">
        <v>2.3414758711241479</v>
      </c>
      <c r="AD11" s="11">
        <v>1.0896740745380626</v>
      </c>
      <c r="AE11" s="11">
        <f t="shared" si="5"/>
        <v>13.857950955158294</v>
      </c>
      <c r="AG11" s="10" t="str">
        <f>name!E7</f>
        <v>Administrative and secretarial occupations</v>
      </c>
      <c r="AH11" s="11">
        <v>22.702927053824023</v>
      </c>
      <c r="AI11" s="11">
        <v>20.892304389519317</v>
      </c>
      <c r="AJ11" s="11">
        <v>2.5717735172228973</v>
      </c>
      <c r="AK11" s="11">
        <f t="shared" si="6"/>
        <v>46.167004960566231</v>
      </c>
      <c r="AL11" s="11"/>
      <c r="AM11" s="11">
        <v>21.516766705200194</v>
      </c>
      <c r="AN11" s="11">
        <v>19.995368422156904</v>
      </c>
      <c r="AO11" s="11">
        <v>2.3242818782093728</v>
      </c>
      <c r="AP11" s="11">
        <f t="shared" si="7"/>
        <v>43.836417005566474</v>
      </c>
      <c r="AQ11" s="11"/>
      <c r="AR11" s="11">
        <v>15.560167595568345</v>
      </c>
      <c r="AS11" s="11">
        <v>16.45496252632314</v>
      </c>
      <c r="AT11" s="11">
        <v>2.2787007958578771</v>
      </c>
      <c r="AU11" s="11">
        <f t="shared" si="8"/>
        <v>34.293830917749368</v>
      </c>
    </row>
    <row r="12" spans="1:47" x14ac:dyDescent="0.2">
      <c r="A12" t="str">
        <f>name!E8</f>
        <v>Skilled trades occupations</v>
      </c>
      <c r="B12" s="11">
        <v>28.752159091015972</v>
      </c>
      <c r="C12" s="11">
        <v>4.800687317543427</v>
      </c>
      <c r="D12" s="11">
        <v>14.720752029866157</v>
      </c>
      <c r="E12" s="11">
        <f t="shared" si="0"/>
        <v>48.273598438425552</v>
      </c>
      <c r="F12" s="11"/>
      <c r="G12" s="11">
        <v>24.434742811579738</v>
      </c>
      <c r="H12" s="11">
        <v>4.4279632682963994</v>
      </c>
      <c r="I12" s="11">
        <v>13.852107723353367</v>
      </c>
      <c r="J12" s="11">
        <f t="shared" si="1"/>
        <v>42.714813803229504</v>
      </c>
      <c r="K12" s="11"/>
      <c r="L12" s="11">
        <v>22.326043274416993</v>
      </c>
      <c r="M12" s="11">
        <v>5.5102757180191153</v>
      </c>
      <c r="N12" s="11">
        <v>16.548244622482414</v>
      </c>
      <c r="O12" s="11">
        <f t="shared" si="2"/>
        <v>44.38456361491852</v>
      </c>
      <c r="Q12" s="10" t="str">
        <f>name!E8</f>
        <v>Skilled trades occupations</v>
      </c>
      <c r="R12" s="11">
        <v>26.237555628403921</v>
      </c>
      <c r="S12" s="11">
        <v>2.9894744045093846</v>
      </c>
      <c r="T12" s="11">
        <v>13.046679141845997</v>
      </c>
      <c r="U12" s="11">
        <f t="shared" si="3"/>
        <v>42.273709174759304</v>
      </c>
      <c r="V12" s="11"/>
      <c r="W12" s="11">
        <v>21.857437903748565</v>
      </c>
      <c r="X12" s="11">
        <v>2.6342192939584046</v>
      </c>
      <c r="Y12" s="11">
        <v>12.045056218354269</v>
      </c>
      <c r="Z12" s="11">
        <f t="shared" si="4"/>
        <v>36.536713416061239</v>
      </c>
      <c r="AA12" s="11"/>
      <c r="AB12" s="11">
        <v>18.725998143515785</v>
      </c>
      <c r="AC12" s="11">
        <v>3.2748777899880515</v>
      </c>
      <c r="AD12" s="11">
        <v>13.962662519509278</v>
      </c>
      <c r="AE12" s="11">
        <f t="shared" si="5"/>
        <v>35.963538453013115</v>
      </c>
      <c r="AG12" s="10" t="str">
        <f>name!E8</f>
        <v>Skilled trades occupations</v>
      </c>
      <c r="AH12" s="11">
        <v>2.5146034626120559</v>
      </c>
      <c r="AI12" s="11">
        <v>1.8112129130340442</v>
      </c>
      <c r="AJ12" s="11">
        <v>1.674072888020161</v>
      </c>
      <c r="AK12" s="11">
        <f t="shared" si="6"/>
        <v>5.9998892636662617</v>
      </c>
      <c r="AL12" s="11"/>
      <c r="AM12" s="11">
        <v>2.5773049078311732</v>
      </c>
      <c r="AN12" s="11">
        <v>1.7937439743379942</v>
      </c>
      <c r="AO12" s="11">
        <v>1.8070515049990923</v>
      </c>
      <c r="AP12" s="11">
        <f t="shared" si="7"/>
        <v>6.1781003871682589</v>
      </c>
      <c r="AQ12" s="11"/>
      <c r="AR12" s="11">
        <v>3.60004513090121</v>
      </c>
      <c r="AS12" s="11">
        <v>2.2353979280310621</v>
      </c>
      <c r="AT12" s="11">
        <v>2.5855821029731443</v>
      </c>
      <c r="AU12" s="11">
        <f t="shared" si="8"/>
        <v>8.4210251619054155</v>
      </c>
    </row>
    <row r="13" spans="1:47" x14ac:dyDescent="0.2">
      <c r="A13" t="str">
        <f>name!E9</f>
        <v>Caring, leisure and other service occupations</v>
      </c>
      <c r="B13" s="11">
        <v>22.052591122630098</v>
      </c>
      <c r="C13" s="11">
        <v>18.677025792839324</v>
      </c>
      <c r="D13" s="11">
        <v>6.4878567054796354</v>
      </c>
      <c r="E13" s="11">
        <f t="shared" si="0"/>
        <v>47.217473620949058</v>
      </c>
      <c r="F13" s="11"/>
      <c r="G13" s="11">
        <v>21.487615657445581</v>
      </c>
      <c r="H13" s="11">
        <v>19.701293193161522</v>
      </c>
      <c r="I13" s="11">
        <v>6.7412870591618752</v>
      </c>
      <c r="J13" s="11">
        <f t="shared" si="1"/>
        <v>47.930195909768983</v>
      </c>
      <c r="K13" s="11"/>
      <c r="L13" s="11">
        <v>25.818127578669685</v>
      </c>
      <c r="M13" s="11">
        <v>20.663639627260512</v>
      </c>
      <c r="N13" s="11">
        <v>7.837921056786433</v>
      </c>
      <c r="O13" s="11">
        <f t="shared" si="2"/>
        <v>54.319688262716632</v>
      </c>
      <c r="Q13" s="10" t="str">
        <f>name!E9</f>
        <v>Caring, leisure and other service occupations</v>
      </c>
      <c r="R13" s="11">
        <v>7.2236604926378281</v>
      </c>
      <c r="S13" s="11">
        <v>2.921516038953853</v>
      </c>
      <c r="T13" s="11">
        <v>0.88355845286649559</v>
      </c>
      <c r="U13" s="11">
        <f t="shared" si="3"/>
        <v>11.028734984458175</v>
      </c>
      <c r="V13" s="11"/>
      <c r="W13" s="11">
        <v>6.8936326589617574</v>
      </c>
      <c r="X13" s="11">
        <v>3.509973895452188</v>
      </c>
      <c r="Y13" s="11">
        <v>0.80199470111910298</v>
      </c>
      <c r="Z13" s="11">
        <f t="shared" si="4"/>
        <v>11.205601255533049</v>
      </c>
      <c r="AA13" s="11"/>
      <c r="AB13" s="11">
        <v>9.2838977389392898</v>
      </c>
      <c r="AC13" s="11">
        <v>4.3997707785631288</v>
      </c>
      <c r="AD13" s="11">
        <v>1.2541406802500705</v>
      </c>
      <c r="AE13" s="11">
        <f t="shared" si="5"/>
        <v>14.93780919775249</v>
      </c>
      <c r="AG13" s="10" t="str">
        <f>name!E9</f>
        <v>Caring, leisure and other service occupations</v>
      </c>
      <c r="AH13" s="11">
        <v>14.82893062999227</v>
      </c>
      <c r="AI13" s="11">
        <v>15.755509753885466</v>
      </c>
      <c r="AJ13" s="11">
        <v>5.6042982526131411</v>
      </c>
      <c r="AK13" s="11">
        <f t="shared" si="6"/>
        <v>36.188738636490875</v>
      </c>
      <c r="AL13" s="11"/>
      <c r="AM13" s="11">
        <v>14.593982998483831</v>
      </c>
      <c r="AN13" s="11">
        <v>16.191319297709335</v>
      </c>
      <c r="AO13" s="11">
        <v>5.9392923580427723</v>
      </c>
      <c r="AP13" s="11">
        <f t="shared" si="7"/>
        <v>36.724594654235936</v>
      </c>
      <c r="AQ13" s="11"/>
      <c r="AR13" s="11">
        <v>16.534229839730386</v>
      </c>
      <c r="AS13" s="11">
        <v>16.263868848697388</v>
      </c>
      <c r="AT13" s="11">
        <v>6.5837803765363629</v>
      </c>
      <c r="AU13" s="11">
        <f t="shared" si="8"/>
        <v>39.381879064964131</v>
      </c>
    </row>
    <row r="14" spans="1:47" x14ac:dyDescent="0.2">
      <c r="A14" t="str">
        <f>name!E10</f>
        <v>Sales and customer service occupations</v>
      </c>
      <c r="B14" s="11">
        <v>16.090152647397577</v>
      </c>
      <c r="C14" s="11">
        <v>24.91534344997978</v>
      </c>
      <c r="D14" s="11">
        <v>3.1069680993320952</v>
      </c>
      <c r="E14" s="11">
        <f t="shared" si="0"/>
        <v>44.112464196709453</v>
      </c>
      <c r="F14" s="11"/>
      <c r="G14" s="11">
        <v>15.284644583982216</v>
      </c>
      <c r="H14" s="11">
        <v>26.522063263788283</v>
      </c>
      <c r="I14" s="11">
        <v>2.0879555001790338</v>
      </c>
      <c r="J14" s="11">
        <f t="shared" si="1"/>
        <v>43.894663347949532</v>
      </c>
      <c r="K14" s="11"/>
      <c r="L14" s="11">
        <v>16.017330216614798</v>
      </c>
      <c r="M14" s="11">
        <v>26.441030423599237</v>
      </c>
      <c r="N14" s="11">
        <v>1.9426067391780371</v>
      </c>
      <c r="O14" s="11">
        <f t="shared" si="2"/>
        <v>44.400967379392078</v>
      </c>
      <c r="Q14" s="10" t="str">
        <f>name!E10</f>
        <v>Sales and customer service occupations</v>
      </c>
      <c r="R14" s="11">
        <v>8.5068569182301683</v>
      </c>
      <c r="S14" s="11">
        <v>8.2807586712755494</v>
      </c>
      <c r="T14" s="11">
        <v>1.7411993601046538</v>
      </c>
      <c r="U14" s="11">
        <f t="shared" si="3"/>
        <v>18.528814949610375</v>
      </c>
      <c r="V14" s="11"/>
      <c r="W14" s="11">
        <v>8.2421136659126137</v>
      </c>
      <c r="X14" s="11">
        <v>9.4586977655174795</v>
      </c>
      <c r="Y14" s="11">
        <v>1.2023788880423605</v>
      </c>
      <c r="Z14" s="11">
        <f t="shared" si="4"/>
        <v>18.903190319472454</v>
      </c>
      <c r="AA14" s="11"/>
      <c r="AB14" s="11">
        <v>9.2632997475672738</v>
      </c>
      <c r="AC14" s="11">
        <v>10.023284090718574</v>
      </c>
      <c r="AD14" s="11">
        <v>1.1259821331333644</v>
      </c>
      <c r="AE14" s="11">
        <f t="shared" si="5"/>
        <v>20.412565971419212</v>
      </c>
      <c r="AG14" s="10" t="str">
        <f>name!E10</f>
        <v>Sales and customer service occupations</v>
      </c>
      <c r="AH14" s="11">
        <v>7.5832957291674061</v>
      </c>
      <c r="AI14" s="11">
        <v>16.634584778704259</v>
      </c>
      <c r="AJ14" s="11">
        <v>1.3657687392274407</v>
      </c>
      <c r="AK14" s="11">
        <f t="shared" si="6"/>
        <v>25.583649247099107</v>
      </c>
      <c r="AL14" s="11"/>
      <c r="AM14" s="11">
        <v>7.0425309180695947</v>
      </c>
      <c r="AN14" s="11">
        <v>17.06336549827083</v>
      </c>
      <c r="AO14" s="11">
        <v>0.88557661213667227</v>
      </c>
      <c r="AP14" s="11">
        <f t="shared" si="7"/>
        <v>24.991473028477095</v>
      </c>
      <c r="AQ14" s="11"/>
      <c r="AR14" s="11">
        <v>6.7540304690475308</v>
      </c>
      <c r="AS14" s="11">
        <v>16.417746332880686</v>
      </c>
      <c r="AT14" s="11">
        <v>0.81662460604467291</v>
      </c>
      <c r="AU14" s="11">
        <f t="shared" si="8"/>
        <v>23.988401407972891</v>
      </c>
    </row>
    <row r="15" spans="1:47" x14ac:dyDescent="0.2">
      <c r="A15" t="str">
        <f>name!E11</f>
        <v>Process, plant and machine operatives</v>
      </c>
      <c r="B15" s="11">
        <v>17.187086060999579</v>
      </c>
      <c r="C15" s="11">
        <v>3.8397233282975209</v>
      </c>
      <c r="D15" s="11">
        <v>4.7377282161532062</v>
      </c>
      <c r="E15" s="11">
        <f t="shared" si="0"/>
        <v>25.764537605450307</v>
      </c>
      <c r="F15" s="11"/>
      <c r="G15" s="11">
        <v>14.315458876209659</v>
      </c>
      <c r="H15" s="11">
        <v>4.6587330127031068</v>
      </c>
      <c r="I15" s="11">
        <v>4.2032645164891784</v>
      </c>
      <c r="J15" s="11">
        <f t="shared" si="1"/>
        <v>23.177456405401944</v>
      </c>
      <c r="K15" s="11"/>
      <c r="L15" s="11">
        <v>14.542374163821393</v>
      </c>
      <c r="M15" s="11">
        <v>6.3803494656035875</v>
      </c>
      <c r="N15" s="11">
        <v>5.2879529838340211</v>
      </c>
      <c r="O15" s="11">
        <f t="shared" si="2"/>
        <v>26.210676613259</v>
      </c>
      <c r="Q15" s="10" t="str">
        <f>name!E11</f>
        <v>Process, plant and machine operatives</v>
      </c>
      <c r="R15" s="11">
        <v>15.756222694270919</v>
      </c>
      <c r="S15" s="11">
        <v>2.9416048181000454</v>
      </c>
      <c r="T15" s="11">
        <v>4.0564006302339131</v>
      </c>
      <c r="U15" s="11">
        <f t="shared" si="3"/>
        <v>22.754228142604877</v>
      </c>
      <c r="V15" s="11"/>
      <c r="W15" s="11">
        <v>13.160418250462874</v>
      </c>
      <c r="X15" s="11">
        <v>3.8995916063092029</v>
      </c>
      <c r="Y15" s="11">
        <v>3.5121944535921257</v>
      </c>
      <c r="Z15" s="11">
        <f t="shared" si="4"/>
        <v>20.572204310364203</v>
      </c>
      <c r="AA15" s="11"/>
      <c r="AB15" s="11">
        <v>13.166392567928744</v>
      </c>
      <c r="AC15" s="11">
        <v>4.7560287299437034</v>
      </c>
      <c r="AD15" s="11">
        <v>4.4030690271708908</v>
      </c>
      <c r="AE15" s="11">
        <f t="shared" si="5"/>
        <v>22.325490325043337</v>
      </c>
      <c r="AG15" s="10" t="str">
        <f>name!E11</f>
        <v>Process, plant and machine operatives</v>
      </c>
      <c r="AH15" s="11">
        <v>1.4308633667286625</v>
      </c>
      <c r="AI15" s="11">
        <v>0.89811851019747335</v>
      </c>
      <c r="AJ15" s="11">
        <v>0.68132758591929377</v>
      </c>
      <c r="AK15" s="11">
        <f t="shared" si="6"/>
        <v>3.0103094628454299</v>
      </c>
      <c r="AL15" s="11"/>
      <c r="AM15" s="11">
        <v>1.1550406257467785</v>
      </c>
      <c r="AN15" s="11">
        <v>0.75914140639390026</v>
      </c>
      <c r="AO15" s="11">
        <v>0.69107006289705419</v>
      </c>
      <c r="AP15" s="11">
        <f t="shared" si="7"/>
        <v>2.6052520950377329</v>
      </c>
      <c r="AQ15" s="11"/>
      <c r="AR15" s="11">
        <v>1.3759815958926558</v>
      </c>
      <c r="AS15" s="11">
        <v>1.6243207356598892</v>
      </c>
      <c r="AT15" s="11">
        <v>0.88488395666313047</v>
      </c>
      <c r="AU15" s="11">
        <f t="shared" si="8"/>
        <v>3.8851862882156754</v>
      </c>
    </row>
    <row r="16" spans="1:47" x14ac:dyDescent="0.2">
      <c r="A16" t="str">
        <f>name!E12</f>
        <v>Elementary occupations</v>
      </c>
      <c r="B16" s="11">
        <v>23.004423316701317</v>
      </c>
      <c r="C16" s="11">
        <v>32.626441259470596</v>
      </c>
      <c r="D16" s="11">
        <v>3.3038211437358567</v>
      </c>
      <c r="E16" s="11">
        <f t="shared" si="0"/>
        <v>58.934685719907776</v>
      </c>
      <c r="F16" s="11"/>
      <c r="G16" s="11">
        <v>19.920659510623956</v>
      </c>
      <c r="H16" s="11">
        <v>33.049144058055973</v>
      </c>
      <c r="I16" s="11">
        <v>2.801467908884212</v>
      </c>
      <c r="J16" s="11">
        <f t="shared" si="1"/>
        <v>55.771271477564142</v>
      </c>
      <c r="K16" s="11"/>
      <c r="L16" s="11">
        <v>19.138049137345593</v>
      </c>
      <c r="M16" s="11">
        <v>31.152231709664076</v>
      </c>
      <c r="N16" s="11">
        <v>3.7072461427229806</v>
      </c>
      <c r="O16" s="11">
        <f t="shared" si="2"/>
        <v>53.997526989732648</v>
      </c>
      <c r="Q16" s="10" t="str">
        <f>name!E12</f>
        <v>Elementary occupations</v>
      </c>
      <c r="R16" s="11">
        <v>16.825604189459963</v>
      </c>
      <c r="S16" s="11">
        <v>11.765239896564493</v>
      </c>
      <c r="T16" s="11">
        <v>2.0990778545911337</v>
      </c>
      <c r="U16" s="11">
        <f t="shared" si="3"/>
        <v>30.689921940615587</v>
      </c>
      <c r="V16" s="11"/>
      <c r="W16" s="11">
        <v>14.390738586720454</v>
      </c>
      <c r="X16" s="11">
        <v>12.450753799213567</v>
      </c>
      <c r="Y16" s="11">
        <v>1.9685279680720438</v>
      </c>
      <c r="Z16" s="11">
        <f t="shared" si="4"/>
        <v>28.810020354006063</v>
      </c>
      <c r="AA16" s="11"/>
      <c r="AB16" s="11">
        <v>13.031921468383237</v>
      </c>
      <c r="AC16" s="11">
        <v>12.22663627949326</v>
      </c>
      <c r="AD16" s="11">
        <v>2.7070691980396906</v>
      </c>
      <c r="AE16" s="11">
        <f t="shared" si="5"/>
        <v>27.965626945916185</v>
      </c>
      <c r="AG16" s="10" t="str">
        <f>name!E12</f>
        <v>Elementary occupations</v>
      </c>
      <c r="AH16" s="11">
        <v>6.1788191272413666</v>
      </c>
      <c r="AI16" s="11">
        <v>20.861201362906115</v>
      </c>
      <c r="AJ16" s="11">
        <v>1.2047432891447223</v>
      </c>
      <c r="AK16" s="11">
        <f t="shared" si="6"/>
        <v>28.244763779292207</v>
      </c>
      <c r="AL16" s="11"/>
      <c r="AM16" s="11">
        <v>5.5299209239035099</v>
      </c>
      <c r="AN16" s="11">
        <v>20.598390258842397</v>
      </c>
      <c r="AO16" s="11">
        <v>0.83293994081216816</v>
      </c>
      <c r="AP16" s="11">
        <f t="shared" si="7"/>
        <v>26.961251123558075</v>
      </c>
      <c r="AQ16" s="11"/>
      <c r="AR16" s="11">
        <v>6.1061276689623618</v>
      </c>
      <c r="AS16" s="11">
        <v>18.925595430170809</v>
      </c>
      <c r="AT16" s="11">
        <v>1.0001769446832909</v>
      </c>
      <c r="AU16" s="11">
        <f t="shared" si="8"/>
        <v>26.03190004381646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328.51681715840874</v>
      </c>
      <c r="C18" s="34">
        <f t="shared" ref="C18:D18" si="9">SUM(C8:C16)</f>
        <v>146.02608030695365</v>
      </c>
      <c r="D18" s="34">
        <f t="shared" si="9"/>
        <v>79.756102534637478</v>
      </c>
      <c r="E18" s="34">
        <f t="shared" si="0"/>
        <v>554.29899999999986</v>
      </c>
      <c r="F18" s="34"/>
      <c r="G18" s="34">
        <f>SUM(G8:G16)</f>
        <v>343.51564995208497</v>
      </c>
      <c r="H18" s="34">
        <f t="shared" ref="H18:I18" si="10">SUM(H8:H16)</f>
        <v>161.63928308594137</v>
      </c>
      <c r="I18" s="34">
        <f t="shared" si="10"/>
        <v>75.726066961973586</v>
      </c>
      <c r="J18" s="34">
        <f t="shared" ref="J18" si="11">SUM(G18:I18)</f>
        <v>580.88099999999997</v>
      </c>
      <c r="K18" s="34"/>
      <c r="L18" s="34">
        <f>SUM(L8:L16)</f>
        <v>374.45005819003876</v>
      </c>
      <c r="M18" s="34">
        <f t="shared" ref="M18:N18" si="12">SUM(M8:M16)</f>
        <v>168.37757201181344</v>
      </c>
      <c r="N18" s="34">
        <f t="shared" si="12"/>
        <v>85.119369798148014</v>
      </c>
      <c r="O18" s="34">
        <f>SUM(L18:N18)</f>
        <v>627.94700000000023</v>
      </c>
      <c r="Q18" s="231" t="str">
        <f>name!E3</f>
        <v>All occupations</v>
      </c>
      <c r="R18" s="34">
        <f>SUM(R8:R16)</f>
        <v>209.55583533328763</v>
      </c>
      <c r="S18" s="34">
        <f t="shared" ref="S18:T18" si="13">SUM(S8:S16)</f>
        <v>41.231269197355125</v>
      </c>
      <c r="T18" s="34">
        <f t="shared" si="13"/>
        <v>48.902186233350697</v>
      </c>
      <c r="U18" s="34">
        <f t="shared" ref="U18" si="14">SUM(R18:T18)</f>
        <v>299.68929076399343</v>
      </c>
      <c r="V18" s="34"/>
      <c r="W18" s="34">
        <f>SUM(W8:W16)</f>
        <v>213.22722241267354</v>
      </c>
      <c r="X18" s="34">
        <f t="shared" ref="X18:Y18" si="15">SUM(X8:X16)</f>
        <v>50.527802709554507</v>
      </c>
      <c r="Y18" s="34">
        <f t="shared" si="15"/>
        <v>43.602882128940458</v>
      </c>
      <c r="Z18" s="34">
        <f t="shared" ref="Z18" si="16">SUM(W18:Y18)</f>
        <v>307.35790725116851</v>
      </c>
      <c r="AA18" s="34"/>
      <c r="AB18" s="34">
        <f>SUM(AB8:AB16)</f>
        <v>227.64938549701068</v>
      </c>
      <c r="AC18" s="34">
        <f t="shared" ref="AC18:AD18" si="17">SUM(AC8:AC16)</f>
        <v>56.215926468703543</v>
      </c>
      <c r="AD18" s="34">
        <f t="shared" si="17"/>
        <v>49.444429533388373</v>
      </c>
      <c r="AE18" s="34">
        <f t="shared" ref="AE18" si="18">SUM(AB18:AD18)</f>
        <v>333.30974149910259</v>
      </c>
      <c r="AG18" s="231" t="str">
        <f>name!E3</f>
        <v>All occupations</v>
      </c>
      <c r="AH18" s="34">
        <f>SUM(AH8:AH16)</f>
        <v>118.96098182512111</v>
      </c>
      <c r="AI18" s="34">
        <f t="shared" ref="AI18:AJ18" si="19">SUM(AI8:AI16)</f>
        <v>104.79481110959854</v>
      </c>
      <c r="AJ18" s="34">
        <f t="shared" si="19"/>
        <v>30.85391630128683</v>
      </c>
      <c r="AK18" s="34">
        <f t="shared" si="6"/>
        <v>254.60970923600647</v>
      </c>
      <c r="AL18" s="34"/>
      <c r="AM18" s="34">
        <f>SUM(AM8:AM16)</f>
        <v>130.28842753941143</v>
      </c>
      <c r="AN18" s="34">
        <f t="shared" ref="AN18:AO18" si="20">SUM(AN8:AN16)</f>
        <v>111.11148037638689</v>
      </c>
      <c r="AO18" s="34">
        <f t="shared" si="20"/>
        <v>32.123184833033129</v>
      </c>
      <c r="AP18" s="34">
        <f t="shared" si="7"/>
        <v>273.52309274883146</v>
      </c>
      <c r="AQ18" s="34"/>
      <c r="AR18" s="34">
        <f>SUM(AR8:AR16)</f>
        <v>146.80067269302808</v>
      </c>
      <c r="AS18" s="34">
        <f t="shared" ref="AS18:AT18" si="21">SUM(AS8:AS16)</f>
        <v>112.1616455431099</v>
      </c>
      <c r="AT18" s="34">
        <f t="shared" si="21"/>
        <v>35.674940264759655</v>
      </c>
      <c r="AU18" s="34">
        <f t="shared" si="8"/>
        <v>294.63725850089764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14.791710207862174</v>
      </c>
      <c r="C26" s="18">
        <f t="shared" ref="C26:O26" si="22">C8/C$18*100</f>
        <v>4.6210938634059904</v>
      </c>
      <c r="D26" s="18">
        <f t="shared" si="22"/>
        <v>14.197872649554895</v>
      </c>
      <c r="E26" s="18">
        <f t="shared" si="22"/>
        <v>12.026889401264926</v>
      </c>
      <c r="F26" s="18"/>
      <c r="G26" s="18">
        <f t="shared" si="22"/>
        <v>15.57622734926985</v>
      </c>
      <c r="H26" s="18">
        <f t="shared" si="22"/>
        <v>6.499113984470176</v>
      </c>
      <c r="I26" s="18">
        <f t="shared" si="22"/>
        <v>15.829529683937348</v>
      </c>
      <c r="J26" s="18">
        <f t="shared" si="22"/>
        <v>13.083399201646873</v>
      </c>
      <c r="K26" s="18"/>
      <c r="L26" s="18">
        <f t="shared" si="22"/>
        <v>16.193376785681071</v>
      </c>
      <c r="M26" s="18">
        <f t="shared" si="22"/>
        <v>7.9898235347574413</v>
      </c>
      <c r="N26" s="18">
        <f t="shared" si="22"/>
        <v>16.473739781242607</v>
      </c>
      <c r="O26" s="18">
        <f t="shared" si="22"/>
        <v>14.031681520374889</v>
      </c>
      <c r="Q26" t="str">
        <f>$A$8</f>
        <v>Managers, directors and senior officials</v>
      </c>
      <c r="R26" s="18">
        <f>R8/R$18*100</f>
        <v>16.360724151605588</v>
      </c>
      <c r="S26" s="18">
        <f t="shared" ref="S26:U26" si="23">S8/S$18*100</f>
        <v>5.9654453552497966</v>
      </c>
      <c r="T26" s="18">
        <f t="shared" si="23"/>
        <v>15.355799622357283</v>
      </c>
      <c r="U26" s="18">
        <f t="shared" si="23"/>
        <v>14.76656126478392</v>
      </c>
      <c r="V26" s="18"/>
      <c r="W26" s="18">
        <f t="shared" ref="W26:Z26" si="24">W8/W$18*100</f>
        <v>17.192183550441982</v>
      </c>
      <c r="X26" s="18">
        <f t="shared" si="24"/>
        <v>8.0389760297634538</v>
      </c>
      <c r="Y26" s="18">
        <f t="shared" si="24"/>
        <v>17.087524498724829</v>
      </c>
      <c r="Z26" s="18">
        <f t="shared" si="24"/>
        <v>15.672603643624965</v>
      </c>
      <c r="AA26" s="18"/>
      <c r="AB26" s="18">
        <f t="shared" ref="AB26:AE26" si="25">AB8/AB$18*100</f>
        <v>16.959338981870197</v>
      </c>
      <c r="AC26" s="18">
        <f t="shared" si="25"/>
        <v>9.3714194560183444</v>
      </c>
      <c r="AD26" s="18">
        <f t="shared" si="25"/>
        <v>18.142031124046561</v>
      </c>
      <c r="AE26" s="18">
        <f t="shared" si="25"/>
        <v>15.855007658769077</v>
      </c>
      <c r="AG26" t="str">
        <f>$A$8</f>
        <v>Managers, directors and senior officials</v>
      </c>
      <c r="AH26" s="18">
        <f>AH8/AH$18*100</f>
        <v>12.027812141569543</v>
      </c>
      <c r="AI26" s="18">
        <f t="shared" ref="AI26:AK26" si="26">AI8/AI$18*100</f>
        <v>4.0921619662139825</v>
      </c>
      <c r="AJ26" s="18">
        <f t="shared" si="26"/>
        <v>12.362606101358523</v>
      </c>
      <c r="AK26" s="18">
        <f t="shared" si="26"/>
        <v>8.8021486002650171</v>
      </c>
      <c r="AL26" s="18"/>
      <c r="AM26" s="18">
        <f t="shared" ref="AM26:AP26" si="27">AM8/AM$18*100</f>
        <v>12.931588383063582</v>
      </c>
      <c r="AN26" s="18">
        <f t="shared" si="27"/>
        <v>5.7988637010526114</v>
      </c>
      <c r="AO26" s="18">
        <f t="shared" si="27"/>
        <v>14.121971734341049</v>
      </c>
      <c r="AP26" s="18">
        <f t="shared" si="27"/>
        <v>10.17391009513627</v>
      </c>
      <c r="AQ26" s="18"/>
      <c r="AR26" s="18">
        <f t="shared" ref="AR26:AU26" si="28">AR8/AR$18*100</f>
        <v>15.005570081000522</v>
      </c>
      <c r="AS26" s="18">
        <f t="shared" si="28"/>
        <v>7.297361380310778</v>
      </c>
      <c r="AT26" s="18">
        <f t="shared" si="28"/>
        <v>14.161536505546707</v>
      </c>
      <c r="AU26" s="18">
        <f t="shared" si="28"/>
        <v>11.969035516441641</v>
      </c>
    </row>
    <row r="27" spans="1:47" x14ac:dyDescent="0.2">
      <c r="A27" t="str">
        <f>$A$9</f>
        <v>Professional occupations</v>
      </c>
      <c r="B27" s="18">
        <f t="shared" ref="B27:B34" si="29">B9/B$18*100</f>
        <v>27.518287278027898</v>
      </c>
      <c r="C27" s="18">
        <f t="shared" ref="C27:O27" si="30">C9/C$18*100</f>
        <v>13.103685390510931</v>
      </c>
      <c r="D27" s="18">
        <f t="shared" si="30"/>
        <v>23.029991110771935</v>
      </c>
      <c r="E27" s="18">
        <f t="shared" si="30"/>
        <v>23.075059305145381</v>
      </c>
      <c r="F27" s="18"/>
      <c r="G27" s="18">
        <f t="shared" si="30"/>
        <v>31.072343657980785</v>
      </c>
      <c r="H27" s="18">
        <f t="shared" si="30"/>
        <v>15.544339631412022</v>
      </c>
      <c r="I27" s="18">
        <f t="shared" si="30"/>
        <v>23.227947686116398</v>
      </c>
      <c r="J27" s="18">
        <f t="shared" si="30"/>
        <v>25.728803942872482</v>
      </c>
      <c r="K27" s="18"/>
      <c r="L27" s="18">
        <f t="shared" si="30"/>
        <v>34.702657137345007</v>
      </c>
      <c r="M27" s="18">
        <f t="shared" si="30"/>
        <v>18.183233902173573</v>
      </c>
      <c r="N27" s="18">
        <f t="shared" si="30"/>
        <v>20.859443150123845</v>
      </c>
      <c r="O27" s="18">
        <f t="shared" si="30"/>
        <v>28.396669488790476</v>
      </c>
      <c r="Q27" t="str">
        <f>$A$9</f>
        <v>Professional occupations</v>
      </c>
      <c r="R27" s="18">
        <f t="shared" ref="R27:U27" si="31">R9/R$18*100</f>
        <v>28.181628645872671</v>
      </c>
      <c r="S27" s="18">
        <f t="shared" si="31"/>
        <v>10.200826953671427</v>
      </c>
      <c r="T27" s="18">
        <f t="shared" si="31"/>
        <v>24.000814121335164</v>
      </c>
      <c r="U27" s="18">
        <f t="shared" si="31"/>
        <v>25.02561915674389</v>
      </c>
      <c r="V27" s="18"/>
      <c r="W27" s="18">
        <f t="shared" ref="W27:Z27" si="32">W9/W$18*100</f>
        <v>31.601720793577126</v>
      </c>
      <c r="X27" s="18">
        <f t="shared" si="32"/>
        <v>13.525715102060071</v>
      </c>
      <c r="Y27" s="18">
        <f t="shared" si="32"/>
        <v>23.140652552653609</v>
      </c>
      <c r="Z27" s="18">
        <f t="shared" si="32"/>
        <v>27.429816377583631</v>
      </c>
      <c r="AA27" s="18"/>
      <c r="AB27" s="18">
        <f t="shared" ref="AB27:AE27" si="33">AB9/AB$18*100</f>
        <v>35.216387862659573</v>
      </c>
      <c r="AC27" s="18">
        <f t="shared" si="33"/>
        <v>16.813303886161556</v>
      </c>
      <c r="AD27" s="18">
        <f t="shared" si="33"/>
        <v>19.594383490007537</v>
      </c>
      <c r="AE27" s="18">
        <f t="shared" si="33"/>
        <v>29.795101638419613</v>
      </c>
      <c r="AG27" t="str">
        <f>$A$9</f>
        <v>Professional occupations</v>
      </c>
      <c r="AH27" s="18">
        <f t="shared" ref="AH27:AK27" si="34">AH9/AH$18*100</f>
        <v>26.349777634637551</v>
      </c>
      <c r="AI27" s="18">
        <f>AI9/AI$18*100</f>
        <v>14.245808138611201</v>
      </c>
      <c r="AJ27" s="18">
        <f t="shared" si="34"/>
        <v>21.491276634509319</v>
      </c>
      <c r="AK27" s="18">
        <f t="shared" si="34"/>
        <v>20.779145687898264</v>
      </c>
      <c r="AL27" s="18"/>
      <c r="AM27" s="18">
        <f t="shared" ref="AM27:AP27" si="35">AM9/AM$18*100</f>
        <v>30.205976488127284</v>
      </c>
      <c r="AN27" s="18">
        <f t="shared" si="35"/>
        <v>16.462306538326153</v>
      </c>
      <c r="AO27" s="18">
        <f t="shared" si="35"/>
        <v>23.346439032307416</v>
      </c>
      <c r="AP27" s="18">
        <f t="shared" si="35"/>
        <v>23.817376220676017</v>
      </c>
      <c r="AQ27" s="18"/>
      <c r="AR27" s="18">
        <f t="shared" ref="AR27:AU27" si="36">AR9/AR$18*100</f>
        <v>33.905995366091766</v>
      </c>
      <c r="AS27" s="18">
        <f t="shared" si="36"/>
        <v>18.869849051893375</v>
      </c>
      <c r="AT27" s="18">
        <f t="shared" si="36"/>
        <v>22.612779042375944</v>
      </c>
      <c r="AU27" s="18">
        <f t="shared" si="36"/>
        <v>26.814686746117406</v>
      </c>
    </row>
    <row r="28" spans="1:47" x14ac:dyDescent="0.2">
      <c r="A28" t="str">
        <f>$A$10</f>
        <v>Associate professional occupations</v>
      </c>
      <c r="B28" s="18">
        <f t="shared" si="29"/>
        <v>15.308399000446258</v>
      </c>
      <c r="C28" s="18">
        <f t="shared" ref="C28:O28" si="37">C10/C$18*100</f>
        <v>8.3227900950464697</v>
      </c>
      <c r="D28" s="18">
        <f t="shared" si="37"/>
        <v>17.775982492103655</v>
      </c>
      <c r="E28" s="18">
        <f t="shared" si="37"/>
        <v>13.823142406009909</v>
      </c>
      <c r="F28" s="18"/>
      <c r="G28" s="18">
        <f t="shared" si="37"/>
        <v>16.395486204982177</v>
      </c>
      <c r="H28" s="18">
        <f t="shared" si="37"/>
        <v>9.1565501610155753</v>
      </c>
      <c r="I28" s="18">
        <f t="shared" si="37"/>
        <v>17.698370199516862</v>
      </c>
      <c r="J28" s="18">
        <f t="shared" si="37"/>
        <v>14.550987672859547</v>
      </c>
      <c r="K28" s="18"/>
      <c r="L28" s="18">
        <f t="shared" si="37"/>
        <v>16.034431096934483</v>
      </c>
      <c r="M28" s="18">
        <f t="shared" si="37"/>
        <v>9.1247592259970727</v>
      </c>
      <c r="N28" s="18">
        <f t="shared" si="37"/>
        <v>17.210246481756787</v>
      </c>
      <c r="O28" s="18">
        <f t="shared" si="37"/>
        <v>14.341057120354094</v>
      </c>
      <c r="Q28" t="str">
        <f>$A$10</f>
        <v>Associate professional occupations</v>
      </c>
      <c r="R28" s="18">
        <f t="shared" ref="R28:U28" si="38">R10/R$18*100</f>
        <v>15.377037936435361</v>
      </c>
      <c r="S28" s="18">
        <f t="shared" si="38"/>
        <v>8.3160328218225938</v>
      </c>
      <c r="T28" s="18">
        <f t="shared" si="38"/>
        <v>14.049980107386121</v>
      </c>
      <c r="U28" s="18">
        <f t="shared" si="38"/>
        <v>14.189040090815089</v>
      </c>
      <c r="V28" s="18"/>
      <c r="W28" s="18">
        <f t="shared" ref="W28:Z28" si="39">W10/W$18*100</f>
        <v>16.250943522622734</v>
      </c>
      <c r="X28" s="18">
        <f t="shared" si="39"/>
        <v>9.5494877281961177</v>
      </c>
      <c r="Y28" s="18">
        <f t="shared" si="39"/>
        <v>13.291217814365877</v>
      </c>
      <c r="Z28" s="18">
        <f t="shared" si="39"/>
        <v>14.729387068711365</v>
      </c>
      <c r="AA28" s="18"/>
      <c r="AB28" s="18">
        <f t="shared" ref="AB28:AE28" si="40">AB10/AB$18*100</f>
        <v>15.362814709407008</v>
      </c>
      <c r="AC28" s="18">
        <f t="shared" si="40"/>
        <v>7.958364096854412</v>
      </c>
      <c r="AD28" s="18">
        <f t="shared" si="40"/>
        <v>12.626856103694889</v>
      </c>
      <c r="AE28" s="18">
        <f t="shared" si="40"/>
        <v>13.708119706547967</v>
      </c>
      <c r="AG28" t="str">
        <f>$A$10</f>
        <v>Associate professional occupations</v>
      </c>
      <c r="AH28" s="18">
        <f t="shared" ref="AH28:AK28" si="41">AH10/AH$18*100</f>
        <v>15.187488014786036</v>
      </c>
      <c r="AI28" s="18">
        <f t="shared" si="41"/>
        <v>8.325448728125572</v>
      </c>
      <c r="AJ28" s="18">
        <f t="shared" si="41"/>
        <v>23.681542769901061</v>
      </c>
      <c r="AK28" s="18">
        <f t="shared" si="41"/>
        <v>13.392461196010153</v>
      </c>
      <c r="AL28" s="18"/>
      <c r="AM28" s="18">
        <f t="shared" ref="AM28:AP28" si="42">AM10/AM$18*100</f>
        <v>16.632041632518209</v>
      </c>
      <c r="AN28" s="18">
        <f t="shared" si="42"/>
        <v>8.9778623080195068</v>
      </c>
      <c r="AO28" s="18">
        <f t="shared" si="42"/>
        <v>23.680483958561368</v>
      </c>
      <c r="AP28" s="18">
        <f t="shared" si="42"/>
        <v>14.35052026656915</v>
      </c>
      <c r="AQ28" s="18"/>
      <c r="AR28" s="18">
        <f t="shared" ref="AR28:AU28" si="43">AR10/AR$18*100</f>
        <v>17.075932168459289</v>
      </c>
      <c r="AS28" s="18">
        <f t="shared" si="43"/>
        <v>9.7093617654465838</v>
      </c>
      <c r="AT28" s="18">
        <f t="shared" si="43"/>
        <v>23.562692229113928</v>
      </c>
      <c r="AU28" s="18">
        <f t="shared" si="43"/>
        <v>15.057070454357438</v>
      </c>
    </row>
    <row r="29" spans="1:47" x14ac:dyDescent="0.2">
      <c r="A29" t="str">
        <f>$A$11</f>
        <v>Administrative and secretarial occupations</v>
      </c>
      <c r="B29" s="18">
        <f t="shared" si="29"/>
        <v>9.7846688529007242</v>
      </c>
      <c r="C29" s="18">
        <f t="shared" ref="C29:O29" si="44">C11/C$18*100</f>
        <v>15.840057183398073</v>
      </c>
      <c r="D29" s="18">
        <f t="shared" si="44"/>
        <v>4.426059214032751</v>
      </c>
      <c r="E29" s="18">
        <f t="shared" si="44"/>
        <v>10.608886112607752</v>
      </c>
      <c r="F29" s="18"/>
      <c r="G29" s="18">
        <f t="shared" si="44"/>
        <v>9.1717293310719779</v>
      </c>
      <c r="H29" s="18">
        <f t="shared" si="44"/>
        <v>14.135563723097953</v>
      </c>
      <c r="I29" s="18">
        <f t="shared" si="44"/>
        <v>4.0422185402476138</v>
      </c>
      <c r="J29" s="18">
        <f t="shared" si="44"/>
        <v>9.8842900015987922</v>
      </c>
      <c r="K29" s="18"/>
      <c r="L29" s="18">
        <f t="shared" si="44"/>
        <v>6.9400359371491058</v>
      </c>
      <c r="M29" s="18">
        <f t="shared" si="44"/>
        <v>11.163267276551849</v>
      </c>
      <c r="N29" s="18">
        <f t="shared" si="44"/>
        <v>3.9572366176860827</v>
      </c>
      <c r="O29" s="18">
        <f t="shared" si="44"/>
        <v>7.6681283409121548</v>
      </c>
      <c r="Q29" t="str">
        <f>$A$11</f>
        <v>Administrative and secretarial occupations</v>
      </c>
      <c r="R29" s="18">
        <f t="shared" ref="R29:U29" si="45">R11/R$18*100</f>
        <v>4.5054128968537785</v>
      </c>
      <c r="S29" s="18">
        <f t="shared" si="45"/>
        <v>5.4286716789220559</v>
      </c>
      <c r="T29" s="18">
        <f t="shared" si="45"/>
        <v>1.9595827540145871</v>
      </c>
      <c r="U29" s="18">
        <f t="shared" si="45"/>
        <v>4.2170157767532004</v>
      </c>
      <c r="V29" s="18"/>
      <c r="W29" s="18">
        <f t="shared" ref="W29:Z29" si="46">W11/W$18*100</f>
        <v>4.6849360064092709</v>
      </c>
      <c r="X29" s="18">
        <f t="shared" si="46"/>
        <v>5.6469018777962638</v>
      </c>
      <c r="Y29" s="18">
        <f t="shared" si="46"/>
        <v>1.6896388595350629</v>
      </c>
      <c r="Z29" s="18">
        <f t="shared" si="46"/>
        <v>4.4181539756267219</v>
      </c>
      <c r="AA29" s="18"/>
      <c r="AB29" s="18">
        <f t="shared" ref="AB29:AE29" si="47">AB11/AB$18*100</f>
        <v>4.5802016933768526</v>
      </c>
      <c r="AC29" s="18">
        <f t="shared" si="47"/>
        <v>4.1651468155162243</v>
      </c>
      <c r="AD29" s="18">
        <f t="shared" si="47"/>
        <v>2.2038358715459299</v>
      </c>
      <c r="AE29" s="18">
        <f t="shared" si="47"/>
        <v>4.1576795484075602</v>
      </c>
      <c r="AG29" t="str">
        <f>$A$11</f>
        <v>Administrative and secretarial occupations</v>
      </c>
      <c r="AH29" s="18">
        <f t="shared" ref="AH29:AK29" si="48">AH11/AH$18*100</f>
        <v>19.084347409975582</v>
      </c>
      <c r="AI29" s="18">
        <f t="shared" si="48"/>
        <v>19.936392048714438</v>
      </c>
      <c r="AJ29" s="18">
        <f t="shared" si="48"/>
        <v>8.3353227904998111</v>
      </c>
      <c r="AK29" s="18">
        <f t="shared" si="48"/>
        <v>18.132460501642715</v>
      </c>
      <c r="AL29" s="18"/>
      <c r="AM29" s="18">
        <f t="shared" ref="AM29:AP29" si="49">AM11/AM$18*100</f>
        <v>16.514718238265257</v>
      </c>
      <c r="AN29" s="18">
        <f t="shared" si="49"/>
        <v>17.995771773018575</v>
      </c>
      <c r="AO29" s="18">
        <f t="shared" si="49"/>
        <v>7.2355275178669451</v>
      </c>
      <c r="AP29" s="18">
        <f t="shared" si="49"/>
        <v>16.026587212444333</v>
      </c>
      <c r="AQ29" s="18"/>
      <c r="AR29" s="18">
        <f t="shared" ref="AR29:AU29" si="50">AR11/AR$18*100</f>
        <v>10.599520635784753</v>
      </c>
      <c r="AS29" s="18">
        <f t="shared" si="50"/>
        <v>14.670757054824584</v>
      </c>
      <c r="AT29" s="18">
        <f t="shared" si="50"/>
        <v>6.3873990508368657</v>
      </c>
      <c r="AU29" s="18">
        <f t="shared" si="50"/>
        <v>11.639339536430315</v>
      </c>
    </row>
    <row r="30" spans="1:47" x14ac:dyDescent="0.2">
      <c r="A30" t="str">
        <f>$A$12</f>
        <v>Skilled trades occupations</v>
      </c>
      <c r="B30" s="18">
        <f t="shared" si="29"/>
        <v>8.7521117913278275</v>
      </c>
      <c r="C30" s="18">
        <f t="shared" ref="C30:O30" si="51">C12/C$18*100</f>
        <v>3.2875547350529151</v>
      </c>
      <c r="D30" s="18">
        <f t="shared" si="51"/>
        <v>18.457210874206201</v>
      </c>
      <c r="E30" s="18">
        <f t="shared" si="51"/>
        <v>8.7089456121020543</v>
      </c>
      <c r="F30" s="18"/>
      <c r="G30" s="18">
        <f t="shared" si="51"/>
        <v>7.1131381685195425</v>
      </c>
      <c r="H30" s="18">
        <f t="shared" si="51"/>
        <v>2.7394103609962883</v>
      </c>
      <c r="I30" s="18">
        <f t="shared" si="51"/>
        <v>18.292390294493053</v>
      </c>
      <c r="J30" s="18">
        <f t="shared" si="51"/>
        <v>7.3534534273335685</v>
      </c>
      <c r="K30" s="18"/>
      <c r="L30" s="18">
        <f t="shared" si="51"/>
        <v>5.9623554025691208</v>
      </c>
      <c r="M30" s="18">
        <f t="shared" si="51"/>
        <v>3.2725710747465295</v>
      </c>
      <c r="N30" s="18">
        <f t="shared" si="51"/>
        <v>19.441220795836369</v>
      </c>
      <c r="O30" s="18">
        <f t="shared" si="51"/>
        <v>7.068202191414005</v>
      </c>
      <c r="Q30" t="str">
        <f>$A$12</f>
        <v>Skilled trades occupations</v>
      </c>
      <c r="R30" s="18">
        <f t="shared" ref="R30:U30" si="52">R12/R$18*100</f>
        <v>12.52055595907146</v>
      </c>
      <c r="S30" s="18">
        <f t="shared" si="52"/>
        <v>7.2505029864594883</v>
      </c>
      <c r="T30" s="18">
        <f t="shared" si="52"/>
        <v>26.679132666155365</v>
      </c>
      <c r="U30" s="18">
        <f t="shared" si="52"/>
        <v>14.105845780138345</v>
      </c>
      <c r="V30" s="18"/>
      <c r="W30" s="18">
        <f t="shared" ref="W30:Z30" si="53">W12/W$18*100</f>
        <v>10.250772699860217</v>
      </c>
      <c r="X30" s="18">
        <f t="shared" si="53"/>
        <v>5.2134055959260808</v>
      </c>
      <c r="Y30" s="18">
        <f t="shared" si="53"/>
        <v>27.624449647009978</v>
      </c>
      <c r="Z30" s="18">
        <f t="shared" si="53"/>
        <v>11.887351050384384</v>
      </c>
      <c r="AA30" s="18"/>
      <c r="AB30" s="18">
        <f t="shared" ref="AB30:AE30" si="54">AB12/AB$18*100</f>
        <v>8.2258065852594537</v>
      </c>
      <c r="AC30" s="18">
        <f t="shared" si="54"/>
        <v>5.8255337867841375</v>
      </c>
      <c r="AD30" s="18">
        <f t="shared" si="54"/>
        <v>28.239101252206179</v>
      </c>
      <c r="AE30" s="18">
        <f t="shared" si="54"/>
        <v>10.789825191205804</v>
      </c>
      <c r="AG30" t="str">
        <f>$A$12</f>
        <v>Skilled trades occupations</v>
      </c>
      <c r="AH30" s="18">
        <f t="shared" ref="AH30:AK30" si="55">AH12/AH$18*100</f>
        <v>2.1138052359963329</v>
      </c>
      <c r="AI30" s="18">
        <f t="shared" si="55"/>
        <v>1.7283421706250381</v>
      </c>
      <c r="AJ30" s="18">
        <f t="shared" si="55"/>
        <v>5.4258035565823457</v>
      </c>
      <c r="AK30" s="18">
        <f t="shared" si="55"/>
        <v>2.3565045031746052</v>
      </c>
      <c r="AL30" s="18"/>
      <c r="AM30" s="18">
        <f t="shared" ref="AM30:AP30" si="56">AM12/AM$18*100</f>
        <v>1.978153360590337</v>
      </c>
      <c r="AN30" s="18">
        <f t="shared" si="56"/>
        <v>1.6143642117463819</v>
      </c>
      <c r="AO30" s="18">
        <f t="shared" si="56"/>
        <v>5.6253809028949489</v>
      </c>
      <c r="AP30" s="18">
        <f t="shared" si="56"/>
        <v>2.2587125368757932</v>
      </c>
      <c r="AQ30" s="18"/>
      <c r="AR30" s="18">
        <f t="shared" ref="AR30:AU30" si="57">AR12/AR$18*100</f>
        <v>2.4523355818874153</v>
      </c>
      <c r="AS30" s="18">
        <f t="shared" si="57"/>
        <v>1.9930145614454948</v>
      </c>
      <c r="AT30" s="18">
        <f t="shared" si="57"/>
        <v>7.2476143864135034</v>
      </c>
      <c r="AU30" s="18">
        <f t="shared" si="57"/>
        <v>2.8580992114681112</v>
      </c>
    </row>
    <row r="31" spans="1:47" x14ac:dyDescent="0.2">
      <c r="A31" t="str">
        <f>$A$13</f>
        <v>Caring, leisure and other service occupations</v>
      </c>
      <c r="B31" s="18">
        <f t="shared" si="29"/>
        <v>6.712773888831534</v>
      </c>
      <c r="C31" s="18">
        <f t="shared" ref="C31:O31" si="58">C13/C$18*100</f>
        <v>12.790198677920644</v>
      </c>
      <c r="D31" s="18">
        <f t="shared" si="58"/>
        <v>8.1346210500469329</v>
      </c>
      <c r="E31" s="18">
        <f t="shared" si="58"/>
        <v>8.5184121964768238</v>
      </c>
      <c r="F31" s="18"/>
      <c r="G31" s="18">
        <f t="shared" si="58"/>
        <v>6.2552071966569107</v>
      </c>
      <c r="H31" s="18">
        <f t="shared" si="58"/>
        <v>12.18843143636477</v>
      </c>
      <c r="I31" s="18">
        <f t="shared" si="58"/>
        <v>8.9022014870349242</v>
      </c>
      <c r="J31" s="18">
        <f t="shared" si="58"/>
        <v>8.2512934507702926</v>
      </c>
      <c r="K31" s="18"/>
      <c r="L31" s="18">
        <f t="shared" si="58"/>
        <v>6.8949455378550422</v>
      </c>
      <c r="M31" s="18">
        <f t="shared" si="58"/>
        <v>12.272204296787665</v>
      </c>
      <c r="N31" s="18">
        <f t="shared" si="58"/>
        <v>9.2081521225700698</v>
      </c>
      <c r="O31" s="18">
        <f t="shared" si="58"/>
        <v>8.6503619354366865</v>
      </c>
      <c r="Q31" t="str">
        <f>$A$13</f>
        <v>Caring, leisure and other service occupations</v>
      </c>
      <c r="R31" s="18">
        <f t="shared" ref="R31:U31" si="59">R13/R$18*100</f>
        <v>3.4471292489416836</v>
      </c>
      <c r="S31" s="18">
        <f t="shared" si="59"/>
        <v>7.0856805910337108</v>
      </c>
      <c r="T31" s="18">
        <f t="shared" si="59"/>
        <v>1.8067872234798359</v>
      </c>
      <c r="U31" s="18">
        <f t="shared" si="59"/>
        <v>3.6800564198816668</v>
      </c>
      <c r="V31" s="18"/>
      <c r="W31" s="18">
        <f t="shared" ref="W31:Z31" si="60">W13/W$18*100</f>
        <v>3.232998385928429</v>
      </c>
      <c r="X31" s="18">
        <f t="shared" si="60"/>
        <v>6.9466189052952281</v>
      </c>
      <c r="Y31" s="18">
        <f t="shared" si="60"/>
        <v>1.8393158019863933</v>
      </c>
      <c r="Z31" s="18">
        <f t="shared" si="60"/>
        <v>3.6457826498590751</v>
      </c>
      <c r="AA31" s="18"/>
      <c r="AB31" s="18">
        <f t="shared" ref="AB31:AE31" si="61">AB13/AB$18*100</f>
        <v>4.0781562922607577</v>
      </c>
      <c r="AC31" s="18">
        <f t="shared" si="61"/>
        <v>7.8265556665913225</v>
      </c>
      <c r="AD31" s="18">
        <f t="shared" si="61"/>
        <v>2.5364650620616143</v>
      </c>
      <c r="AE31" s="18">
        <f t="shared" si="61"/>
        <v>4.4816599510616788</v>
      </c>
      <c r="AG31" t="str">
        <f>$A$13</f>
        <v>Caring, leisure and other service occupations</v>
      </c>
      <c r="AH31" s="18">
        <f t="shared" ref="AH31:AK31" si="62">AH13/AH$18*100</f>
        <v>12.465373437982864</v>
      </c>
      <c r="AI31" s="18">
        <f t="shared" si="62"/>
        <v>15.034627752139116</v>
      </c>
      <c r="AJ31" s="18">
        <f t="shared" si="62"/>
        <v>18.16397697422742</v>
      </c>
      <c r="AK31" s="18">
        <f t="shared" si="62"/>
        <v>14.213416583790329</v>
      </c>
      <c r="AL31" s="18"/>
      <c r="AM31" s="18">
        <f t="shared" ref="AM31:AP31" si="63">AM13/AM$18*100</f>
        <v>11.201288766854788</v>
      </c>
      <c r="AN31" s="18">
        <f t="shared" si="63"/>
        <v>14.572138939074264</v>
      </c>
      <c r="AO31" s="18">
        <f t="shared" si="63"/>
        <v>18.489114292102318</v>
      </c>
      <c r="AP31" s="18">
        <f t="shared" si="63"/>
        <v>13.426506071265834</v>
      </c>
      <c r="AQ31" s="18"/>
      <c r="AR31" s="18">
        <f t="shared" ref="AR31:AU31" si="64">AR13/AR$18*100</f>
        <v>11.263047734328017</v>
      </c>
      <c r="AS31" s="18">
        <f t="shared" si="64"/>
        <v>14.500383593646804</v>
      </c>
      <c r="AT31" s="18">
        <f t="shared" si="64"/>
        <v>18.454916329712649</v>
      </c>
      <c r="AU31" s="18">
        <f t="shared" si="64"/>
        <v>13.366225054270981</v>
      </c>
    </row>
    <row r="32" spans="1:47" x14ac:dyDescent="0.2">
      <c r="A32" t="str">
        <f>$A$14</f>
        <v>Sales and customer service occupations</v>
      </c>
      <c r="B32" s="18">
        <f t="shared" si="29"/>
        <v>4.8978170391925504</v>
      </c>
      <c r="C32" s="18">
        <f t="shared" ref="C32:O32" si="65">C14/C$18*100</f>
        <v>17.062255863888534</v>
      </c>
      <c r="D32" s="18">
        <f t="shared" si="65"/>
        <v>3.8955866706033717</v>
      </c>
      <c r="E32" s="18">
        <f t="shared" si="65"/>
        <v>7.9582435105799334</v>
      </c>
      <c r="F32" s="18"/>
      <c r="G32" s="18">
        <f t="shared" si="65"/>
        <v>4.4494754710925646</v>
      </c>
      <c r="H32" s="18">
        <f t="shared" si="65"/>
        <v>16.408179223169945</v>
      </c>
      <c r="I32" s="18">
        <f t="shared" si="65"/>
        <v>2.7572480440949301</v>
      </c>
      <c r="J32" s="18">
        <f t="shared" si="65"/>
        <v>7.5565672397529839</v>
      </c>
      <c r="K32" s="18"/>
      <c r="L32" s="18">
        <f t="shared" si="65"/>
        <v>4.2775611503539341</v>
      </c>
      <c r="M32" s="18">
        <f t="shared" si="65"/>
        <v>15.703415904906933</v>
      </c>
      <c r="N32" s="18">
        <f t="shared" si="65"/>
        <v>2.2822146636949174</v>
      </c>
      <c r="O32" s="18">
        <f t="shared" si="65"/>
        <v>7.0708144762841556</v>
      </c>
      <c r="Q32" t="str">
        <f>$A$14</f>
        <v>Sales and customer service occupations</v>
      </c>
      <c r="R32" s="18">
        <f t="shared" ref="R32:U32" si="66">R14/R$18*100</f>
        <v>4.0594703100013678</v>
      </c>
      <c r="S32" s="18">
        <f t="shared" si="66"/>
        <v>20.083686077281214</v>
      </c>
      <c r="T32" s="18">
        <f t="shared" si="66"/>
        <v>3.56057570063642</v>
      </c>
      <c r="U32" s="18">
        <f t="shared" si="66"/>
        <v>6.1826750306542966</v>
      </c>
      <c r="V32" s="18"/>
      <c r="W32" s="18">
        <f t="shared" ref="W32:Z32" si="67">W14/W$18*100</f>
        <v>3.8654134179739374</v>
      </c>
      <c r="X32" s="18">
        <f t="shared" si="67"/>
        <v>18.71978842992295</v>
      </c>
      <c r="Y32" s="18">
        <f t="shared" si="67"/>
        <v>2.7575674573225237</v>
      </c>
      <c r="Z32" s="18">
        <f t="shared" si="67"/>
        <v>6.1502209227449729</v>
      </c>
      <c r="AA32" s="18"/>
      <c r="AB32" s="18">
        <f>AB14/AB$18*100</f>
        <v>4.0691081714731503</v>
      </c>
      <c r="AC32" s="18">
        <f t="shared" ref="AC32:AE32" si="68">AC14/AC$18*100</f>
        <v>17.829972252256169</v>
      </c>
      <c r="AD32" s="18">
        <f t="shared" si="68"/>
        <v>2.2772679223106858</v>
      </c>
      <c r="AE32" s="18">
        <f t="shared" si="68"/>
        <v>6.1242032349883093</v>
      </c>
      <c r="AG32" t="str">
        <f>$A$14</f>
        <v>Sales and customer service occupations</v>
      </c>
      <c r="AH32" s="18">
        <f t="shared" ref="AH32:AK32" si="69">AH14/AH$18*100</f>
        <v>6.3746075501589656</v>
      </c>
      <c r="AI32" s="18">
        <f t="shared" si="69"/>
        <v>15.873481332302946</v>
      </c>
      <c r="AJ32" s="18">
        <f t="shared" si="69"/>
        <v>4.4265652563868478</v>
      </c>
      <c r="AK32" s="18">
        <f t="shared" si="69"/>
        <v>10.048182892893823</v>
      </c>
      <c r="AL32" s="18"/>
      <c r="AM32" s="18">
        <f t="shared" ref="AM32:AP32" si="70">AM14/AM$18*100</f>
        <v>5.4053387941452229</v>
      </c>
      <c r="AN32" s="18">
        <f t="shared" si="70"/>
        <v>15.356977911255596</v>
      </c>
      <c r="AO32" s="18">
        <f t="shared" si="70"/>
        <v>2.7568144838055102</v>
      </c>
      <c r="AP32" s="18">
        <f t="shared" si="70"/>
        <v>9.1368786369442159</v>
      </c>
      <c r="AQ32" s="18"/>
      <c r="AR32" s="18">
        <f t="shared" ref="AR32:AU32" si="71">AR14/AR$18*100</f>
        <v>4.6008171114929066</v>
      </c>
      <c r="AS32" s="18">
        <f t="shared" si="71"/>
        <v>14.637576199406277</v>
      </c>
      <c r="AT32" s="18">
        <f t="shared" si="71"/>
        <v>2.2890707033680706</v>
      </c>
      <c r="AU32" s="18">
        <f t="shared" si="71"/>
        <v>8.1416727572150585</v>
      </c>
    </row>
    <row r="33" spans="1:47" x14ac:dyDescent="0.2">
      <c r="A33" t="str">
        <f>$A$15</f>
        <v>Process, plant and machine operatives</v>
      </c>
      <c r="B33" s="18">
        <f t="shared" si="29"/>
        <v>5.2317218368495499</v>
      </c>
      <c r="C33" s="18">
        <f t="shared" ref="C33:O33" si="72">C15/C$18*100</f>
        <v>2.6294777756317522</v>
      </c>
      <c r="D33" s="18">
        <f t="shared" si="72"/>
        <v>5.9402704816169347</v>
      </c>
      <c r="E33" s="18">
        <f t="shared" si="72"/>
        <v>4.6481299092097066</v>
      </c>
      <c r="F33" s="18"/>
      <c r="G33" s="18">
        <f t="shared" si="72"/>
        <v>4.167338192075511</v>
      </c>
      <c r="H33" s="18">
        <f t="shared" si="72"/>
        <v>2.8821787153226377</v>
      </c>
      <c r="I33" s="18">
        <f t="shared" si="72"/>
        <v>5.5506177530649774</v>
      </c>
      <c r="J33" s="18">
        <f t="shared" si="72"/>
        <v>3.9900524213052151</v>
      </c>
      <c r="K33" s="18"/>
      <c r="L33" s="18">
        <f t="shared" si="72"/>
        <v>3.8836618784662948</v>
      </c>
      <c r="M33" s="18">
        <f t="shared" si="72"/>
        <v>3.7893107670871626</v>
      </c>
      <c r="N33" s="18">
        <f t="shared" si="72"/>
        <v>6.2123967745224942</v>
      </c>
      <c r="O33" s="18">
        <f t="shared" si="72"/>
        <v>4.1740268865459971</v>
      </c>
      <c r="Q33" t="str">
        <f>$A$15</f>
        <v>Process, plant and machine operatives</v>
      </c>
      <c r="R33" s="18">
        <f t="shared" ref="R33:U33" si="73">R15/R$18*100</f>
        <v>7.5188661147094606</v>
      </c>
      <c r="S33" s="18">
        <f t="shared" si="73"/>
        <v>7.1344027854683203</v>
      </c>
      <c r="T33" s="18">
        <f t="shared" si="73"/>
        <v>8.294926960683604</v>
      </c>
      <c r="U33" s="18">
        <f t="shared" si="73"/>
        <v>7.5926063572701787</v>
      </c>
      <c r="V33" s="18"/>
      <c r="W33" s="18">
        <f t="shared" ref="W33:Z33" si="74">W15/W$18*100</f>
        <v>6.1720159844283842</v>
      </c>
      <c r="X33" s="18">
        <f t="shared" si="74"/>
        <v>7.7177145990791587</v>
      </c>
      <c r="Y33" s="18">
        <f t="shared" si="74"/>
        <v>8.0549594020093078</v>
      </c>
      <c r="Z33" s="18">
        <f t="shared" si="74"/>
        <v>6.6932406243750524</v>
      </c>
      <c r="AA33" s="18"/>
      <c r="AB33" s="18">
        <f t="shared" ref="AB33:AE33" si="75">AB15/AB$18*100</f>
        <v>5.7836275460105009</v>
      </c>
      <c r="AC33" s="18">
        <f t="shared" si="75"/>
        <v>8.4602870195361337</v>
      </c>
      <c r="AD33" s="18">
        <f t="shared" si="75"/>
        <v>8.9050861112628006</v>
      </c>
      <c r="AE33" s="18">
        <f t="shared" si="75"/>
        <v>6.698121160405222</v>
      </c>
      <c r="AG33" t="str">
        <f>$A$15</f>
        <v>Process, plant and machine operatives</v>
      </c>
      <c r="AH33" s="18">
        <f t="shared" ref="AH33:AK33" si="76">AH15/AH$18*100</f>
        <v>1.2028005693766943</v>
      </c>
      <c r="AI33" s="18">
        <f t="shared" si="76"/>
        <v>0.85702574458403835</v>
      </c>
      <c r="AJ33" s="18">
        <f t="shared" si="76"/>
        <v>2.2082369682544236</v>
      </c>
      <c r="AK33" s="18">
        <f t="shared" si="76"/>
        <v>1.1823231218786989</v>
      </c>
      <c r="AL33" s="18"/>
      <c r="AM33" s="18">
        <f t="shared" ref="AM33:AP33" si="77">AM15/AM$18*100</f>
        <v>0.886525877670437</v>
      </c>
      <c r="AN33" s="18">
        <f t="shared" si="77"/>
        <v>0.68322499513311397</v>
      </c>
      <c r="AO33" s="18">
        <f t="shared" si="77"/>
        <v>2.1513124134142774</v>
      </c>
      <c r="AP33" s="18">
        <f t="shared" si="77"/>
        <v>0.9524797591514742</v>
      </c>
      <c r="AQ33" s="18"/>
      <c r="AR33" s="18">
        <f t="shared" ref="AR33:AU33" si="78">AR15/AR$18*100</f>
        <v>0.93731286829314675</v>
      </c>
      <c r="AS33" s="18">
        <f t="shared" si="78"/>
        <v>1.4481962419458025</v>
      </c>
      <c r="AT33" s="18">
        <f t="shared" si="78"/>
        <v>2.480407675797105</v>
      </c>
      <c r="AU33" s="18">
        <f t="shared" si="78"/>
        <v>1.318633735591807</v>
      </c>
    </row>
    <row r="34" spans="1:47" x14ac:dyDescent="0.2">
      <c r="A34" t="str">
        <f>$A$16</f>
        <v>Elementary occupations</v>
      </c>
      <c r="B34" s="18">
        <f t="shared" si="29"/>
        <v>7.002510104561475</v>
      </c>
      <c r="C34" s="18">
        <f t="shared" ref="C34:O34" si="79">C16/C$18*100</f>
        <v>22.342886415144672</v>
      </c>
      <c r="D34" s="18">
        <f t="shared" si="79"/>
        <v>4.1424054570633411</v>
      </c>
      <c r="E34" s="18">
        <f t="shared" si="79"/>
        <v>10.63229154660351</v>
      </c>
      <c r="F34" s="18"/>
      <c r="G34" s="18">
        <f t="shared" si="79"/>
        <v>5.799054428350666</v>
      </c>
      <c r="H34" s="18">
        <f t="shared" si="79"/>
        <v>20.446232764150654</v>
      </c>
      <c r="I34" s="18">
        <f t="shared" si="79"/>
        <v>3.6994763114938878</v>
      </c>
      <c r="J34" s="18">
        <f t="shared" si="79"/>
        <v>9.6011526418602333</v>
      </c>
      <c r="K34" s="18"/>
      <c r="L34" s="18">
        <f t="shared" si="79"/>
        <v>5.1109750736459381</v>
      </c>
      <c r="M34" s="18">
        <f t="shared" si="79"/>
        <v>18.501414016991777</v>
      </c>
      <c r="N34" s="18">
        <f t="shared" si="79"/>
        <v>4.3553496125668456</v>
      </c>
      <c r="O34" s="18">
        <f t="shared" si="79"/>
        <v>8.5990580398875434</v>
      </c>
      <c r="Q34" t="str">
        <f>$A$16</f>
        <v>Elementary occupations</v>
      </c>
      <c r="R34" s="18">
        <f t="shared" ref="R34:U34" si="80">R16/R$18*100</f>
        <v>8.029174736508633</v>
      </c>
      <c r="S34" s="18">
        <f t="shared" si="80"/>
        <v>28.534750750091391</v>
      </c>
      <c r="T34" s="18">
        <f t="shared" si="80"/>
        <v>4.2924008439516106</v>
      </c>
      <c r="U34" s="18">
        <f t="shared" si="80"/>
        <v>10.240580122959425</v>
      </c>
      <c r="V34" s="18"/>
      <c r="W34" s="18">
        <f t="shared" ref="W34:Z34" si="81">W16/W$18*100</f>
        <v>6.7490156387579132</v>
      </c>
      <c r="X34" s="18">
        <f t="shared" si="81"/>
        <v>24.641391731960677</v>
      </c>
      <c r="Y34" s="18">
        <f t="shared" si="81"/>
        <v>4.5146739663924107</v>
      </c>
      <c r="Z34" s="18">
        <f t="shared" si="81"/>
        <v>9.3734436870898268</v>
      </c>
      <c r="AA34" s="18"/>
      <c r="AB34" s="18">
        <f t="shared" ref="AB34:AE34" si="82">AB16/AB$18*100</f>
        <v>5.7245581576825133</v>
      </c>
      <c r="AC34" s="18">
        <f t="shared" si="82"/>
        <v>21.749417020281712</v>
      </c>
      <c r="AD34" s="18">
        <f t="shared" si="82"/>
        <v>5.4749730628638078</v>
      </c>
      <c r="AE34" s="18">
        <f t="shared" si="82"/>
        <v>8.3902819101947781</v>
      </c>
      <c r="AG34" t="str">
        <f>$A$16</f>
        <v>Elementary occupations</v>
      </c>
      <c r="AH34" s="18">
        <f t="shared" ref="AH34:AK34" si="83">AH16/AH$18*100</f>
        <v>5.1939880055164265</v>
      </c>
      <c r="AI34" s="18">
        <f t="shared" si="83"/>
        <v>19.906712118683672</v>
      </c>
      <c r="AJ34" s="18">
        <f t="shared" si="83"/>
        <v>3.904668948280241</v>
      </c>
      <c r="AK34" s="18">
        <f t="shared" si="83"/>
        <v>11.093356912446401</v>
      </c>
      <c r="AL34" s="18"/>
      <c r="AM34" s="18">
        <f t="shared" ref="AM34:AP34" si="84">AM16/AM$18*100</f>
        <v>4.2443684587648765</v>
      </c>
      <c r="AN34" s="18">
        <f t="shared" si="84"/>
        <v>18.53848962237381</v>
      </c>
      <c r="AO34" s="18">
        <f t="shared" si="84"/>
        <v>2.5929556647061776</v>
      </c>
      <c r="AP34" s="18">
        <f t="shared" si="84"/>
        <v>9.857029200936914</v>
      </c>
      <c r="AQ34" s="18"/>
      <c r="AR34" s="18">
        <f t="shared" ref="AR34:AU34" si="85">AR16/AR$18*100</f>
        <v>4.1594684526621766</v>
      </c>
      <c r="AS34" s="18">
        <f t="shared" si="85"/>
        <v>16.873500151080307</v>
      </c>
      <c r="AT34" s="18">
        <f t="shared" si="85"/>
        <v>2.8035840768352553</v>
      </c>
      <c r="AU34" s="18">
        <f t="shared" si="85"/>
        <v>8.8352369881072423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4.9135230386944855</v>
      </c>
      <c r="C44" s="27">
        <f t="shared" ref="C44:E44" si="93">H8-C8</f>
        <v>3.7571190153988132</v>
      </c>
      <c r="D44" s="27">
        <f t="shared" si="93"/>
        <v>0.66341038010762965</v>
      </c>
      <c r="E44" s="27">
        <f t="shared" si="93"/>
        <v>9.3340524342009132</v>
      </c>
      <c r="F44" s="27"/>
      <c r="G44" s="27">
        <f>L8-G8</f>
        <v>7.1293301800562503</v>
      </c>
      <c r="H44" s="27">
        <f t="shared" ref="H44:J44" si="94">M8-H8</f>
        <v>2.9479496244172765</v>
      </c>
      <c r="I44" s="27">
        <f t="shared" si="94"/>
        <v>2.0352632357566289</v>
      </c>
      <c r="J44" s="27">
        <f t="shared" si="94"/>
        <v>12.112543040230165</v>
      </c>
      <c r="K44" s="27"/>
      <c r="L44" s="27">
        <f>L8-B8</f>
        <v>12.042853218750736</v>
      </c>
      <c r="M44" s="27">
        <f t="shared" ref="M44:O44" si="95">M8-C8</f>
        <v>6.7050686398160897</v>
      </c>
      <c r="N44" s="27">
        <f t="shared" si="95"/>
        <v>2.6986736158642586</v>
      </c>
      <c r="O44" s="27">
        <f t="shared" si="95"/>
        <v>21.446595474431078</v>
      </c>
      <c r="Q44" t="str">
        <f>$A$8</f>
        <v>Managers, directors and senior officials</v>
      </c>
      <c r="R44" s="27">
        <f>W8-R8</f>
        <v>2.3735632942239775</v>
      </c>
      <c r="S44" s="27">
        <f t="shared" ref="S44:S52" si="96">X8-S8</f>
        <v>1.6022891149430936</v>
      </c>
      <c r="T44" s="27">
        <f t="shared" ref="T44:T52" si="97">Y8-T8</f>
        <v>-5.8668563012509445E-2</v>
      </c>
      <c r="U44" s="27">
        <f t="shared" ref="U44:U52" si="98">Z8-U8</f>
        <v>3.9171838461545647</v>
      </c>
      <c r="V44" s="27"/>
      <c r="W44" s="27">
        <f>AB8-W8</f>
        <v>1.949415519886486</v>
      </c>
      <c r="X44" s="27">
        <f t="shared" ref="X44:X52" si="99">AC8-X8</f>
        <v>1.2063123222817946</v>
      </c>
      <c r="Y44" s="27">
        <f t="shared" ref="Y44:Y52" si="100">AD8-Y8</f>
        <v>1.5195706291217768</v>
      </c>
      <c r="Z44" s="27">
        <f t="shared" ref="Z44:Z52" si="101">AE8-Z8</f>
        <v>4.6752984712900485</v>
      </c>
      <c r="AA44" s="27"/>
      <c r="AB44" s="27">
        <f>AB8-R8</f>
        <v>4.3229788141104635</v>
      </c>
      <c r="AC44" s="27">
        <f t="shared" ref="AC44:AC52" si="102">AC8-S8</f>
        <v>2.8086014372248882</v>
      </c>
      <c r="AD44" s="27">
        <f t="shared" ref="AD44:AD52" si="103">AD8-T8</f>
        <v>1.4609020661092673</v>
      </c>
      <c r="AE44" s="27">
        <f t="shared" ref="AE44:AE52" si="104">AE8-U8</f>
        <v>8.5924823174446132</v>
      </c>
      <c r="AG44" t="str">
        <f>$A$8</f>
        <v>Managers, directors and senior officials</v>
      </c>
      <c r="AH44" s="27">
        <f>AM8-AH8</f>
        <v>2.5399597444704867</v>
      </c>
      <c r="AI44" s="27">
        <f t="shared" ref="AI44:AI52" si="105">AN8-AI8</f>
        <v>2.1548299004557174</v>
      </c>
      <c r="AJ44" s="27">
        <f t="shared" ref="AJ44:AJ52" si="106">AO8-AJ8</f>
        <v>0.72207894312013243</v>
      </c>
      <c r="AK44" s="27">
        <f t="shared" ref="AK44:AK52" si="107">AP8-AK8</f>
        <v>5.4168685880463343</v>
      </c>
      <c r="AL44" s="27"/>
      <c r="AM44" s="27">
        <f>AR8-AM8</f>
        <v>5.1799146601697821</v>
      </c>
      <c r="AN44" s="27">
        <f t="shared" ref="AN44:AN52" si="108">AS8-AN8</f>
        <v>1.7416373021354721</v>
      </c>
      <c r="AO44" s="27">
        <f t="shared" ref="AO44:AO52" si="109">AT8-AO8</f>
        <v>0.5156926066348495</v>
      </c>
      <c r="AP44" s="27">
        <f t="shared" ref="AP44:AP52" si="110">AU8-AP8</f>
        <v>7.4372445689401019</v>
      </c>
      <c r="AQ44" s="27"/>
      <c r="AR44" s="27">
        <f>AR8-AH8</f>
        <v>7.7198744046402688</v>
      </c>
      <c r="AS44" s="27">
        <f t="shared" ref="AS44:AS52" si="111">AS8-AI8</f>
        <v>3.8964672025911895</v>
      </c>
      <c r="AT44" s="27">
        <f t="shared" ref="AT44:AT52" si="112">AT8-AJ8</f>
        <v>1.2377715497549819</v>
      </c>
      <c r="AU44" s="27">
        <f t="shared" ref="AU44:AU52" si="113">AU8-AK8</f>
        <v>12.854113156986436</v>
      </c>
    </row>
    <row r="45" spans="1:47" x14ac:dyDescent="0.2">
      <c r="A45" t="str">
        <f>$A$9</f>
        <v>Professional occupations</v>
      </c>
      <c r="B45" s="27">
        <f t="shared" ref="B45:B54" si="114">G9-B9</f>
        <v>16.336161769773568</v>
      </c>
      <c r="C45" s="27">
        <f t="shared" ref="C45:C54" si="115">H9-C9</f>
        <v>5.9909609891402091</v>
      </c>
      <c r="D45" s="27">
        <f t="shared" ref="D45:D54" si="116">I9-D9</f>
        <v>-0.77821210534446195</v>
      </c>
      <c r="E45" s="27">
        <f t="shared" ref="E45:E54" si="117">J9-E9</f>
        <v>21.548910653569322</v>
      </c>
      <c r="F45" s="27"/>
      <c r="G45" s="27">
        <f t="shared" ref="G45:G54" si="118">L9-G9</f>
        <v>23.205756572219883</v>
      </c>
      <c r="H45" s="27">
        <f t="shared" ref="H45:H54" si="119">M9-H9</f>
        <v>5.4907286170505287</v>
      </c>
      <c r="I45" s="27">
        <f t="shared" ref="I45:I54" si="120">N9-I9</f>
        <v>0.16581533410767335</v>
      </c>
      <c r="J45" s="27">
        <f t="shared" ref="J45:J54" si="121">O9-J9</f>
        <v>28.86230052337811</v>
      </c>
      <c r="K45" s="27"/>
      <c r="L45" s="27">
        <f t="shared" ref="L45:L54" si="122">L9-B9</f>
        <v>39.541918341993451</v>
      </c>
      <c r="M45" s="27">
        <f t="shared" ref="M45:M54" si="123">M9-C9</f>
        <v>11.481689606190738</v>
      </c>
      <c r="N45" s="27">
        <f t="shared" ref="N45:N54" si="124">N9-D9</f>
        <v>-0.6123967712367886</v>
      </c>
      <c r="O45" s="27">
        <f t="shared" ref="O45:O54" si="125">O9-E9</f>
        <v>50.411211176947432</v>
      </c>
      <c r="Q45" t="str">
        <f>$A$9</f>
        <v>Professional occupations</v>
      </c>
      <c r="R45" s="27">
        <f t="shared" ref="R45:R52" si="126">W9-R9</f>
        <v>8.3272241633692516</v>
      </c>
      <c r="S45" s="27">
        <f t="shared" si="96"/>
        <v>2.6283162202007055</v>
      </c>
      <c r="T45" s="27">
        <f t="shared" si="97"/>
        <v>-1.6469313627344508</v>
      </c>
      <c r="U45" s="27">
        <f t="shared" si="98"/>
        <v>9.3086090208355046</v>
      </c>
      <c r="V45" s="27"/>
      <c r="W45" s="27">
        <f t="shared" ref="W45:W52" si="127">AB9-W9</f>
        <v>12.786419080835586</v>
      </c>
      <c r="X45" s="27">
        <f t="shared" si="99"/>
        <v>2.6175079077789247</v>
      </c>
      <c r="Y45" s="27">
        <f t="shared" si="100"/>
        <v>-0.40166031918254319</v>
      </c>
      <c r="Z45" s="27">
        <f t="shared" si="101"/>
        <v>15.002266669431961</v>
      </c>
      <c r="AA45" s="27"/>
      <c r="AB45" s="27">
        <f t="shared" ref="AB45:AB52" si="128">AB9-R9</f>
        <v>21.113643244204837</v>
      </c>
      <c r="AC45" s="27">
        <f t="shared" si="102"/>
        <v>5.2458241279796303</v>
      </c>
      <c r="AD45" s="27">
        <f t="shared" si="103"/>
        <v>-2.048591681916994</v>
      </c>
      <c r="AE45" s="27">
        <f t="shared" si="104"/>
        <v>24.310875690267466</v>
      </c>
      <c r="AG45" t="str">
        <f>$A$9</f>
        <v>Professional occupations</v>
      </c>
      <c r="AH45" s="27">
        <f t="shared" ref="AH45:AH52" si="129">AM9-AH9</f>
        <v>8.0089376064043662</v>
      </c>
      <c r="AI45" s="27">
        <f t="shared" si="105"/>
        <v>3.3626447689394983</v>
      </c>
      <c r="AJ45" s="27">
        <f t="shared" si="106"/>
        <v>0.86871925738998357</v>
      </c>
      <c r="AK45" s="27">
        <f t="shared" si="107"/>
        <v>12.240301632733846</v>
      </c>
      <c r="AL45" s="27"/>
      <c r="AM45" s="27">
        <f t="shared" ref="AM45:AM52" si="130">AR9-AM9</f>
        <v>10.419337491384276</v>
      </c>
      <c r="AN45" s="27">
        <f t="shared" si="108"/>
        <v>2.8732207092716102</v>
      </c>
      <c r="AO45" s="27">
        <f t="shared" si="109"/>
        <v>0.56747565329020677</v>
      </c>
      <c r="AP45" s="27">
        <f t="shared" si="110"/>
        <v>13.860033853946092</v>
      </c>
      <c r="AQ45" s="27"/>
      <c r="AR45" s="27">
        <f t="shared" ref="AR45:AR52" si="131">AR9-AH9</f>
        <v>18.428275097788642</v>
      </c>
      <c r="AS45" s="27">
        <f t="shared" si="111"/>
        <v>6.2358654782111085</v>
      </c>
      <c r="AT45" s="27">
        <f t="shared" si="112"/>
        <v>1.4361949106801903</v>
      </c>
      <c r="AU45" s="27">
        <f t="shared" si="113"/>
        <v>26.100335486679938</v>
      </c>
    </row>
    <row r="46" spans="1:47" x14ac:dyDescent="0.2">
      <c r="A46" t="str">
        <f>$A$10</f>
        <v>Associate professional occupations</v>
      </c>
      <c r="B46" s="27">
        <f t="shared" si="114"/>
        <v>6.0303958456732474</v>
      </c>
      <c r="C46" s="27">
        <f t="shared" si="115"/>
        <v>2.6471378876984435</v>
      </c>
      <c r="D46" s="27">
        <f t="shared" si="116"/>
        <v>-0.77515115447727823</v>
      </c>
      <c r="E46" s="27">
        <f t="shared" si="117"/>
        <v>7.902382578894418</v>
      </c>
      <c r="F46" s="27"/>
      <c r="G46" s="27">
        <f t="shared" si="118"/>
        <v>3.7198755730638879</v>
      </c>
      <c r="H46" s="27">
        <f t="shared" si="119"/>
        <v>0.56346600098762778</v>
      </c>
      <c r="I46" s="27">
        <f t="shared" si="120"/>
        <v>1.2469736775152018</v>
      </c>
      <c r="J46" s="27">
        <f t="shared" si="121"/>
        <v>5.5303152515667051</v>
      </c>
      <c r="K46" s="27"/>
      <c r="L46" s="27">
        <f t="shared" si="122"/>
        <v>9.7502714187371353</v>
      </c>
      <c r="M46" s="27">
        <f t="shared" si="123"/>
        <v>3.2106038886860713</v>
      </c>
      <c r="N46" s="27">
        <f t="shared" si="124"/>
        <v>0.4718225230379236</v>
      </c>
      <c r="O46" s="27">
        <f t="shared" si="125"/>
        <v>13.432697830461123</v>
      </c>
      <c r="Q46" t="str">
        <f>$A$10</f>
        <v>Associate professional occupations</v>
      </c>
      <c r="R46" s="27">
        <f t="shared" si="126"/>
        <v>2.427955191927083</v>
      </c>
      <c r="S46" s="27">
        <f t="shared" si="96"/>
        <v>1.396340439769971</v>
      </c>
      <c r="T46" s="27">
        <f t="shared" si="97"/>
        <v>-1.0753934007639971</v>
      </c>
      <c r="U46" s="27">
        <f t="shared" si="98"/>
        <v>2.7489022309330551</v>
      </c>
      <c r="V46" s="27"/>
      <c r="W46" s="27">
        <f>AB10-W10</f>
        <v>0.3219177918686853</v>
      </c>
      <c r="X46" s="27">
        <f t="shared" si="99"/>
        <v>-0.35127821027667405</v>
      </c>
      <c r="Y46" s="27">
        <f t="shared" si="100"/>
        <v>0.44792293137507944</v>
      </c>
      <c r="Z46" s="27">
        <f t="shared" si="101"/>
        <v>0.41856251296708535</v>
      </c>
      <c r="AA46" s="27"/>
      <c r="AB46" s="27">
        <f t="shared" si="128"/>
        <v>2.7498729837957683</v>
      </c>
      <c r="AC46" s="27">
        <f t="shared" si="102"/>
        <v>1.045062229493297</v>
      </c>
      <c r="AD46" s="27">
        <f t="shared" si="103"/>
        <v>-0.62747046938891771</v>
      </c>
      <c r="AE46" s="27">
        <f t="shared" si="104"/>
        <v>3.1674647439001404</v>
      </c>
      <c r="AG46" t="str">
        <f>$A$10</f>
        <v>Associate professional occupations</v>
      </c>
      <c r="AH46" s="27">
        <f t="shared" si="129"/>
        <v>3.602440653746168</v>
      </c>
      <c r="AI46" s="27">
        <f t="shared" si="105"/>
        <v>1.2507974479284627</v>
      </c>
      <c r="AJ46" s="27">
        <f t="shared" si="106"/>
        <v>0.30024224628671181</v>
      </c>
      <c r="AK46" s="27">
        <f t="shared" si="107"/>
        <v>5.1534803479613487</v>
      </c>
      <c r="AL46" s="27"/>
      <c r="AM46" s="27">
        <f t="shared" si="130"/>
        <v>3.3979577811951813</v>
      </c>
      <c r="AN46" s="27">
        <f t="shared" si="108"/>
        <v>0.9147442112643045</v>
      </c>
      <c r="AO46" s="27">
        <f t="shared" si="109"/>
        <v>0.7990507461401295</v>
      </c>
      <c r="AP46" s="27">
        <f t="shared" si="110"/>
        <v>5.1117527385996127</v>
      </c>
      <c r="AQ46" s="27"/>
      <c r="AR46" s="27">
        <f t="shared" si="131"/>
        <v>7.0003984349413493</v>
      </c>
      <c r="AS46" s="27">
        <f t="shared" si="111"/>
        <v>2.1655416591927672</v>
      </c>
      <c r="AT46" s="27">
        <f t="shared" si="112"/>
        <v>1.0992929924268413</v>
      </c>
      <c r="AU46" s="27">
        <f t="shared" si="113"/>
        <v>10.265233086560961</v>
      </c>
    </row>
    <row r="47" spans="1:47" x14ac:dyDescent="0.2">
      <c r="A47" t="str">
        <f>$A$11</f>
        <v>Administrative and secretarial occupations</v>
      </c>
      <c r="B47" s="27">
        <f t="shared" si="114"/>
        <v>-0.63795706156172471</v>
      </c>
      <c r="C47" s="27">
        <f t="shared" si="115"/>
        <v>-0.28199076112431598</v>
      </c>
      <c r="D47" s="27">
        <f t="shared" si="116"/>
        <v>-0.46903920645051134</v>
      </c>
      <c r="E47" s="27">
        <f t="shared" si="117"/>
        <v>-1.3889870291365511</v>
      </c>
      <c r="F47" s="27"/>
      <c r="G47" s="27">
        <f t="shared" si="118"/>
        <v>-5.519357018413487</v>
      </c>
      <c r="H47" s="27">
        <f t="shared" si="119"/>
        <v>-4.0521854647246371</v>
      </c>
      <c r="I47" s="27">
        <f t="shared" si="120"/>
        <v>0.30736175185872261</v>
      </c>
      <c r="J47" s="27">
        <f t="shared" si="121"/>
        <v>-9.26418073127941</v>
      </c>
      <c r="K47" s="27"/>
      <c r="L47" s="27">
        <f t="shared" si="122"/>
        <v>-6.1573140799752117</v>
      </c>
      <c r="M47" s="27">
        <f t="shared" si="123"/>
        <v>-4.3341762258489531</v>
      </c>
      <c r="N47" s="27">
        <f t="shared" si="124"/>
        <v>-0.16167745459178873</v>
      </c>
      <c r="O47" s="27">
        <f t="shared" si="125"/>
        <v>-10.653167760415961</v>
      </c>
      <c r="Q47" t="str">
        <f>$A$11</f>
        <v>Administrative and secretarial occupations</v>
      </c>
      <c r="R47" s="27">
        <f t="shared" si="126"/>
        <v>0.54820328706211363</v>
      </c>
      <c r="S47" s="27">
        <f t="shared" si="96"/>
        <v>0.61494520623809379</v>
      </c>
      <c r="T47" s="27">
        <f t="shared" si="97"/>
        <v>-0.22154756743698867</v>
      </c>
      <c r="U47" s="27">
        <f t="shared" si="98"/>
        <v>0.94160092586321831</v>
      </c>
      <c r="V47" s="27"/>
      <c r="W47" s="27">
        <f t="shared" si="127"/>
        <v>0.43724209121836211</v>
      </c>
      <c r="X47" s="27">
        <f t="shared" si="99"/>
        <v>-0.51177956889087683</v>
      </c>
      <c r="Y47" s="27">
        <f t="shared" si="100"/>
        <v>0.35294283421021533</v>
      </c>
      <c r="Z47" s="27">
        <f t="shared" si="101"/>
        <v>0.27840535653770182</v>
      </c>
      <c r="AA47" s="27"/>
      <c r="AB47" s="27">
        <f t="shared" si="128"/>
        <v>0.98544537828047574</v>
      </c>
      <c r="AC47" s="27">
        <f t="shared" si="102"/>
        <v>0.10316563734721695</v>
      </c>
      <c r="AD47" s="27">
        <f t="shared" si="103"/>
        <v>0.13139526677322666</v>
      </c>
      <c r="AE47" s="27">
        <f t="shared" si="104"/>
        <v>1.2200062824009201</v>
      </c>
      <c r="AG47" t="str">
        <f>$A$11</f>
        <v>Administrative and secretarial occupations</v>
      </c>
      <c r="AH47" s="27">
        <f t="shared" si="129"/>
        <v>-1.1861603486238295</v>
      </c>
      <c r="AI47" s="27">
        <f t="shared" si="105"/>
        <v>-0.89693596736241332</v>
      </c>
      <c r="AJ47" s="27">
        <f t="shared" si="106"/>
        <v>-0.24749163901352444</v>
      </c>
      <c r="AK47" s="27">
        <f t="shared" si="107"/>
        <v>-2.330587954999757</v>
      </c>
      <c r="AL47" s="27"/>
      <c r="AM47" s="27">
        <f t="shared" si="130"/>
        <v>-5.9565991096318491</v>
      </c>
      <c r="AN47" s="27">
        <f t="shared" si="108"/>
        <v>-3.5404058958337643</v>
      </c>
      <c r="AO47" s="27">
        <f t="shared" si="109"/>
        <v>-4.5581082351495716E-2</v>
      </c>
      <c r="AP47" s="27">
        <f>AU11-AP11</f>
        <v>-9.5425860878171065</v>
      </c>
      <c r="AQ47" s="27"/>
      <c r="AR47" s="27">
        <f t="shared" si="131"/>
        <v>-7.1427594582556786</v>
      </c>
      <c r="AS47" s="27">
        <f t="shared" si="111"/>
        <v>-4.4373418631961776</v>
      </c>
      <c r="AT47" s="27">
        <f t="shared" si="112"/>
        <v>-0.29307272136502016</v>
      </c>
      <c r="AU47" s="27">
        <f t="shared" si="113"/>
        <v>-11.873174042816864</v>
      </c>
    </row>
    <row r="48" spans="1:47" x14ac:dyDescent="0.2">
      <c r="A48" t="str">
        <f>$A$12</f>
        <v>Skilled trades occupations</v>
      </c>
      <c r="B48" s="27">
        <f t="shared" si="114"/>
        <v>-4.3174162794362339</v>
      </c>
      <c r="C48" s="27">
        <f t="shared" si="115"/>
        <v>-0.37272404924702762</v>
      </c>
      <c r="D48" s="27">
        <f t="shared" si="116"/>
        <v>-0.86864430651279001</v>
      </c>
      <c r="E48" s="27">
        <f t="shared" si="117"/>
        <v>-5.5587846351960479</v>
      </c>
      <c r="F48" s="27"/>
      <c r="G48" s="27">
        <f t="shared" si="118"/>
        <v>-2.1086995371627459</v>
      </c>
      <c r="H48" s="27">
        <f t="shared" si="119"/>
        <v>1.0823124497227159</v>
      </c>
      <c r="I48" s="27">
        <f t="shared" si="120"/>
        <v>2.6961368991290477</v>
      </c>
      <c r="J48" s="27">
        <f t="shared" si="121"/>
        <v>1.6697498116890159</v>
      </c>
      <c r="K48" s="27"/>
      <c r="L48" s="27">
        <f t="shared" si="122"/>
        <v>-6.4261158165989798</v>
      </c>
      <c r="M48" s="27">
        <f t="shared" si="123"/>
        <v>0.70958840047568827</v>
      </c>
      <c r="N48" s="27">
        <f t="shared" si="124"/>
        <v>1.8274925926162577</v>
      </c>
      <c r="O48" s="27">
        <f t="shared" si="125"/>
        <v>-3.889034823507032</v>
      </c>
      <c r="Q48" t="str">
        <f>$A$12</f>
        <v>Skilled trades occupations</v>
      </c>
      <c r="R48" s="27">
        <f t="shared" si="126"/>
        <v>-4.3801177246553564</v>
      </c>
      <c r="S48" s="27">
        <f t="shared" si="96"/>
        <v>-0.35525511055098002</v>
      </c>
      <c r="T48" s="27">
        <f t="shared" si="97"/>
        <v>-1.0016229234917287</v>
      </c>
      <c r="U48" s="27">
        <f t="shared" si="98"/>
        <v>-5.7369957586980647</v>
      </c>
      <c r="V48" s="27"/>
      <c r="W48" s="27">
        <f t="shared" si="127"/>
        <v>-3.1314397602327801</v>
      </c>
      <c r="X48" s="27">
        <f t="shared" si="99"/>
        <v>0.64065849602964686</v>
      </c>
      <c r="Y48" s="27">
        <f t="shared" si="100"/>
        <v>1.9176063011550095</v>
      </c>
      <c r="Z48" s="27">
        <f t="shared" si="101"/>
        <v>-0.57317496304812465</v>
      </c>
      <c r="AA48" s="27"/>
      <c r="AB48" s="27">
        <f t="shared" si="128"/>
        <v>-7.5115574848881366</v>
      </c>
      <c r="AC48" s="27">
        <f t="shared" si="102"/>
        <v>0.28540338547866684</v>
      </c>
      <c r="AD48" s="27">
        <f t="shared" si="103"/>
        <v>0.91598337766328086</v>
      </c>
      <c r="AE48" s="27">
        <f t="shared" si="104"/>
        <v>-6.3101707217461893</v>
      </c>
      <c r="AG48" t="str">
        <f>$A$12</f>
        <v>Skilled trades occupations</v>
      </c>
      <c r="AH48" s="27">
        <f t="shared" si="129"/>
        <v>6.2701445219117247E-2</v>
      </c>
      <c r="AI48" s="27">
        <f t="shared" si="105"/>
        <v>-1.746893869605004E-2</v>
      </c>
      <c r="AJ48" s="27">
        <f t="shared" si="106"/>
        <v>0.13297861697893132</v>
      </c>
      <c r="AK48" s="27">
        <f t="shared" si="107"/>
        <v>0.17821112350199719</v>
      </c>
      <c r="AL48" s="27"/>
      <c r="AM48" s="27">
        <f t="shared" si="130"/>
        <v>1.0227402230700369</v>
      </c>
      <c r="AN48" s="27">
        <f t="shared" si="108"/>
        <v>0.44165395369306792</v>
      </c>
      <c r="AO48" s="27">
        <f t="shared" si="109"/>
        <v>0.778530597974052</v>
      </c>
      <c r="AP48" s="27">
        <f t="shared" si="110"/>
        <v>2.2429247747371566</v>
      </c>
      <c r="AQ48" s="27"/>
      <c r="AR48" s="27">
        <f t="shared" si="131"/>
        <v>1.0854416682891541</v>
      </c>
      <c r="AS48" s="27">
        <f t="shared" si="111"/>
        <v>0.42418501499701788</v>
      </c>
      <c r="AT48" s="27">
        <f t="shared" si="112"/>
        <v>0.91150921495298332</v>
      </c>
      <c r="AU48" s="27">
        <f t="shared" si="113"/>
        <v>2.4211358982391538</v>
      </c>
    </row>
    <row r="49" spans="1:47" x14ac:dyDescent="0.2">
      <c r="A49" t="str">
        <f>$A$13</f>
        <v>Caring, leisure and other service occupations</v>
      </c>
      <c r="B49" s="27">
        <f t="shared" si="114"/>
        <v>-0.56497546518451713</v>
      </c>
      <c r="C49" s="27">
        <f t="shared" si="115"/>
        <v>1.0242674003221985</v>
      </c>
      <c r="D49" s="27">
        <f t="shared" si="116"/>
        <v>0.25343035368223976</v>
      </c>
      <c r="E49" s="27">
        <f t="shared" si="117"/>
        <v>0.71272228881992561</v>
      </c>
      <c r="F49" s="27"/>
      <c r="G49" s="27">
        <f t="shared" si="118"/>
        <v>4.3305119212241046</v>
      </c>
      <c r="H49" s="27">
        <f t="shared" si="119"/>
        <v>0.96234643409898979</v>
      </c>
      <c r="I49" s="27">
        <f t="shared" si="120"/>
        <v>1.0966339976245578</v>
      </c>
      <c r="J49" s="27">
        <f t="shared" si="121"/>
        <v>6.3894923529476486</v>
      </c>
      <c r="K49" s="27"/>
      <c r="L49" s="27">
        <f t="shared" si="122"/>
        <v>3.7655364560395874</v>
      </c>
      <c r="M49" s="27">
        <f t="shared" si="123"/>
        <v>1.9866138344211883</v>
      </c>
      <c r="N49" s="27">
        <f t="shared" si="124"/>
        <v>1.3500643513067976</v>
      </c>
      <c r="O49" s="27">
        <f t="shared" si="125"/>
        <v>7.1022146417675742</v>
      </c>
      <c r="Q49" t="str">
        <f>$A$13</f>
        <v>Caring, leisure and other service occupations</v>
      </c>
      <c r="R49" s="27">
        <f t="shared" si="126"/>
        <v>-0.33002783367607069</v>
      </c>
      <c r="S49" s="27">
        <f t="shared" si="96"/>
        <v>0.58845785649833493</v>
      </c>
      <c r="T49" s="27">
        <f t="shared" si="97"/>
        <v>-8.156375174739261E-2</v>
      </c>
      <c r="U49" s="27">
        <f t="shared" si="98"/>
        <v>0.17686627107487318</v>
      </c>
      <c r="V49" s="27"/>
      <c r="W49" s="27">
        <f t="shared" si="127"/>
        <v>2.3902650799775325</v>
      </c>
      <c r="X49" s="27">
        <f t="shared" si="99"/>
        <v>0.88979688311094085</v>
      </c>
      <c r="Y49" s="27">
        <f t="shared" si="100"/>
        <v>0.45214597913096755</v>
      </c>
      <c r="Z49" s="27">
        <f t="shared" si="101"/>
        <v>3.732207942219441</v>
      </c>
      <c r="AA49" s="27"/>
      <c r="AB49" s="27">
        <f t="shared" si="128"/>
        <v>2.0602372463014618</v>
      </c>
      <c r="AC49" s="27">
        <f t="shared" si="102"/>
        <v>1.4782547396092758</v>
      </c>
      <c r="AD49" s="27">
        <f t="shared" si="103"/>
        <v>0.37058222738357494</v>
      </c>
      <c r="AE49" s="27">
        <f t="shared" si="104"/>
        <v>3.9090742132943141</v>
      </c>
      <c r="AG49" t="str">
        <f>$A$13</f>
        <v>Caring, leisure and other service occupations</v>
      </c>
      <c r="AH49" s="27">
        <f t="shared" si="129"/>
        <v>-0.23494763150843845</v>
      </c>
      <c r="AI49" s="27">
        <f t="shared" si="105"/>
        <v>0.43580954382386849</v>
      </c>
      <c r="AJ49" s="27">
        <f t="shared" si="106"/>
        <v>0.33499410542963126</v>
      </c>
      <c r="AK49" s="27">
        <f t="shared" si="107"/>
        <v>0.53585601774506131</v>
      </c>
      <c r="AL49" s="27"/>
      <c r="AM49" s="27">
        <f t="shared" si="130"/>
        <v>1.9402468412465552</v>
      </c>
      <c r="AN49" s="27">
        <f t="shared" si="108"/>
        <v>7.2549550988053824E-2</v>
      </c>
      <c r="AO49" s="27">
        <f t="shared" si="109"/>
        <v>0.64448801849359061</v>
      </c>
      <c r="AP49" s="27">
        <f t="shared" si="110"/>
        <v>2.6572844107281952</v>
      </c>
      <c r="AQ49" s="27"/>
      <c r="AR49" s="27">
        <f t="shared" si="131"/>
        <v>1.7052992097381168</v>
      </c>
      <c r="AS49" s="27">
        <f t="shared" si="111"/>
        <v>0.50835909481192232</v>
      </c>
      <c r="AT49" s="27">
        <f t="shared" si="112"/>
        <v>0.97948212392322187</v>
      </c>
      <c r="AU49" s="27">
        <f t="shared" si="113"/>
        <v>3.1931404284732565</v>
      </c>
    </row>
    <row r="50" spans="1:47" x14ac:dyDescent="0.2">
      <c r="A50" t="str">
        <f>$A$14</f>
        <v>Sales and customer service occupations</v>
      </c>
      <c r="B50" s="27">
        <f t="shared" si="114"/>
        <v>-0.80550806341536152</v>
      </c>
      <c r="C50" s="27">
        <f t="shared" si="115"/>
        <v>1.6067198138085033</v>
      </c>
      <c r="D50" s="27">
        <f t="shared" si="116"/>
        <v>-1.0190125991530614</v>
      </c>
      <c r="E50" s="27">
        <f t="shared" si="117"/>
        <v>-0.21780084875992145</v>
      </c>
      <c r="F50" s="27"/>
      <c r="G50" s="27">
        <f t="shared" si="118"/>
        <v>0.7326856326325828</v>
      </c>
      <c r="H50" s="27">
        <f t="shared" si="119"/>
        <v>-8.1032840189045885E-2</v>
      </c>
      <c r="I50" s="27">
        <f t="shared" si="120"/>
        <v>-0.1453487610009967</v>
      </c>
      <c r="J50" s="27">
        <f t="shared" si="121"/>
        <v>0.50630403144254643</v>
      </c>
      <c r="K50" s="27"/>
      <c r="L50" s="27">
        <f t="shared" si="122"/>
        <v>-7.2822430782778724E-2</v>
      </c>
      <c r="M50" s="27">
        <f t="shared" si="123"/>
        <v>1.5256869736194574</v>
      </c>
      <c r="N50" s="27">
        <f t="shared" si="124"/>
        <v>-1.1643613601540581</v>
      </c>
      <c r="O50" s="27">
        <f t="shared" si="125"/>
        <v>0.28850318268262498</v>
      </c>
      <c r="Q50" t="str">
        <f>$A$14</f>
        <v>Sales and customer service occupations</v>
      </c>
      <c r="R50" s="27">
        <f t="shared" si="126"/>
        <v>-0.26474325231755458</v>
      </c>
      <c r="S50" s="27">
        <f t="shared" si="96"/>
        <v>1.1779390942419301</v>
      </c>
      <c r="T50" s="27">
        <f t="shared" si="97"/>
        <v>-0.53882047206229333</v>
      </c>
      <c r="U50" s="27">
        <f t="shared" si="98"/>
        <v>0.37437536986207931</v>
      </c>
      <c r="V50" s="27"/>
      <c r="W50" s="27">
        <f t="shared" si="127"/>
        <v>1.0211860816546601</v>
      </c>
      <c r="X50" s="27">
        <f t="shared" si="99"/>
        <v>0.56458632520109475</v>
      </c>
      <c r="Y50" s="27">
        <f t="shared" si="100"/>
        <v>-7.6396754908996112E-2</v>
      </c>
      <c r="Z50" s="27">
        <f t="shared" si="101"/>
        <v>1.5093756519467583</v>
      </c>
      <c r="AA50" s="27"/>
      <c r="AB50" s="27">
        <f t="shared" si="128"/>
        <v>0.75644282933710549</v>
      </c>
      <c r="AC50" s="27">
        <f t="shared" si="102"/>
        <v>1.7425254194430249</v>
      </c>
      <c r="AD50" s="27">
        <f t="shared" si="103"/>
        <v>-0.61521722697128944</v>
      </c>
      <c r="AE50" s="27">
        <f t="shared" si="104"/>
        <v>1.8837510218088376</v>
      </c>
      <c r="AG50" t="str">
        <f>$A$14</f>
        <v>Sales and customer service occupations</v>
      </c>
      <c r="AH50" s="27">
        <f t="shared" si="129"/>
        <v>-0.54076481109781138</v>
      </c>
      <c r="AI50" s="27">
        <f t="shared" si="105"/>
        <v>0.42878071956657138</v>
      </c>
      <c r="AJ50" s="27">
        <f t="shared" si="106"/>
        <v>-0.48019212709076842</v>
      </c>
      <c r="AK50" s="27">
        <f t="shared" si="107"/>
        <v>-0.59217621862201142</v>
      </c>
      <c r="AL50" s="27"/>
      <c r="AM50" s="27">
        <f t="shared" si="130"/>
        <v>-0.28850044902206395</v>
      </c>
      <c r="AN50" s="27">
        <f t="shared" si="108"/>
        <v>-0.64561916539014419</v>
      </c>
      <c r="AO50" s="27">
        <f t="shared" si="109"/>
        <v>-6.8952006091999363E-2</v>
      </c>
      <c r="AP50" s="27">
        <f t="shared" si="110"/>
        <v>-1.0030716205042047</v>
      </c>
      <c r="AQ50" s="27"/>
      <c r="AR50" s="27">
        <f t="shared" si="131"/>
        <v>-0.82926526011987534</v>
      </c>
      <c r="AS50" s="27">
        <f t="shared" si="111"/>
        <v>-0.21683844582357281</v>
      </c>
      <c r="AT50" s="27">
        <f t="shared" si="112"/>
        <v>-0.54914413318276778</v>
      </c>
      <c r="AU50" s="27">
        <f t="shared" si="113"/>
        <v>-1.5952478391262161</v>
      </c>
    </row>
    <row r="51" spans="1:47" x14ac:dyDescent="0.2">
      <c r="A51" t="str">
        <f>$A$15</f>
        <v>Process, plant and machine operatives</v>
      </c>
      <c r="B51" s="27">
        <f t="shared" si="114"/>
        <v>-2.8716271847899204</v>
      </c>
      <c r="C51" s="27">
        <f t="shared" si="115"/>
        <v>0.81900968440558586</v>
      </c>
      <c r="D51" s="27">
        <f t="shared" si="116"/>
        <v>-0.53446369966402774</v>
      </c>
      <c r="E51" s="27">
        <f t="shared" si="117"/>
        <v>-2.5870812000483632</v>
      </c>
      <c r="F51" s="27"/>
      <c r="G51" s="27">
        <f t="shared" si="118"/>
        <v>0.22691528761173352</v>
      </c>
      <c r="H51" s="27">
        <f t="shared" si="119"/>
        <v>1.7216164529004807</v>
      </c>
      <c r="I51" s="27">
        <f t="shared" si="120"/>
        <v>1.0846884673448427</v>
      </c>
      <c r="J51" s="27">
        <f t="shared" si="121"/>
        <v>3.033220207857056</v>
      </c>
      <c r="K51" s="27"/>
      <c r="L51" s="27">
        <f t="shared" si="122"/>
        <v>-2.6447118971781869</v>
      </c>
      <c r="M51" s="27">
        <f t="shared" si="123"/>
        <v>2.5406261373060666</v>
      </c>
      <c r="N51" s="27">
        <f t="shared" si="124"/>
        <v>0.55022476768081496</v>
      </c>
      <c r="O51" s="27">
        <f t="shared" si="125"/>
        <v>0.44613900780869287</v>
      </c>
      <c r="Q51" t="str">
        <f>$A$15</f>
        <v>Process, plant and machine operatives</v>
      </c>
      <c r="R51" s="27">
        <f t="shared" si="126"/>
        <v>-2.5958044438080456</v>
      </c>
      <c r="S51" s="27">
        <f t="shared" si="96"/>
        <v>0.9579867882091575</v>
      </c>
      <c r="T51" s="27">
        <f t="shared" si="97"/>
        <v>-0.54420617664178739</v>
      </c>
      <c r="U51" s="27">
        <f t="shared" si="98"/>
        <v>-2.1820238322406738</v>
      </c>
      <c r="V51" s="27"/>
      <c r="W51" s="27">
        <f t="shared" si="127"/>
        <v>5.9743174658706266E-3</v>
      </c>
      <c r="X51" s="27">
        <f t="shared" si="99"/>
        <v>0.85643712363450053</v>
      </c>
      <c r="Y51" s="27">
        <f t="shared" si="100"/>
        <v>0.89087457357876509</v>
      </c>
      <c r="Z51" s="27">
        <f t="shared" si="101"/>
        <v>1.7532860146791336</v>
      </c>
      <c r="AA51" s="27"/>
      <c r="AB51" s="27">
        <f t="shared" si="128"/>
        <v>-2.589830126342175</v>
      </c>
      <c r="AC51" s="27">
        <f t="shared" si="102"/>
        <v>1.814423911843658</v>
      </c>
      <c r="AD51" s="27">
        <f t="shared" si="103"/>
        <v>0.34666839693697771</v>
      </c>
      <c r="AE51" s="27">
        <f t="shared" si="104"/>
        <v>-0.42873781756154017</v>
      </c>
      <c r="AG51" t="str">
        <f>$A$15</f>
        <v>Process, plant and machine operatives</v>
      </c>
      <c r="AH51" s="27">
        <f t="shared" si="129"/>
        <v>-0.27582274098188408</v>
      </c>
      <c r="AI51" s="27">
        <f t="shared" si="105"/>
        <v>-0.13897710380357309</v>
      </c>
      <c r="AJ51" s="27">
        <f t="shared" si="106"/>
        <v>9.7424769777604281E-3</v>
      </c>
      <c r="AK51" s="27">
        <f t="shared" si="107"/>
        <v>-0.40505736780769697</v>
      </c>
      <c r="AL51" s="27"/>
      <c r="AM51" s="27">
        <f t="shared" si="130"/>
        <v>0.22094097014587732</v>
      </c>
      <c r="AN51" s="27">
        <f t="shared" si="108"/>
        <v>0.86517932926598895</v>
      </c>
      <c r="AO51" s="27">
        <f t="shared" si="109"/>
        <v>0.19381389376607627</v>
      </c>
      <c r="AP51" s="27">
        <f t="shared" si="110"/>
        <v>1.2799341931779424</v>
      </c>
      <c r="AQ51" s="27"/>
      <c r="AR51" s="27">
        <f t="shared" si="131"/>
        <v>-5.488177083600676E-2</v>
      </c>
      <c r="AS51" s="27">
        <f t="shared" si="111"/>
        <v>0.72620222546241586</v>
      </c>
      <c r="AT51" s="27">
        <f t="shared" si="112"/>
        <v>0.2035563707438367</v>
      </c>
      <c r="AU51" s="27">
        <f t="shared" si="113"/>
        <v>0.87487682537024547</v>
      </c>
    </row>
    <row r="52" spans="1:47" x14ac:dyDescent="0.2">
      <c r="A52" t="str">
        <f>$A$16</f>
        <v>Elementary occupations</v>
      </c>
      <c r="B52" s="27">
        <f t="shared" si="114"/>
        <v>-3.0837638060773607</v>
      </c>
      <c r="C52" s="27">
        <f t="shared" si="115"/>
        <v>0.42270279858537663</v>
      </c>
      <c r="D52" s="27">
        <f t="shared" si="116"/>
        <v>-0.50235323485164463</v>
      </c>
      <c r="E52" s="27">
        <f t="shared" si="117"/>
        <v>-3.1634142423436344</v>
      </c>
      <c r="F52" s="27"/>
      <c r="G52" s="27">
        <f t="shared" si="118"/>
        <v>-0.78261037327836291</v>
      </c>
      <c r="H52" s="27">
        <f t="shared" si="119"/>
        <v>-1.896912348391897</v>
      </c>
      <c r="I52" s="27">
        <f t="shared" si="120"/>
        <v>0.90577823383876854</v>
      </c>
      <c r="J52" s="27">
        <f t="shared" si="121"/>
        <v>-1.7737444878314932</v>
      </c>
      <c r="K52" s="27"/>
      <c r="L52" s="27">
        <f t="shared" si="122"/>
        <v>-3.8663741793557236</v>
      </c>
      <c r="M52" s="27">
        <f t="shared" si="123"/>
        <v>-1.4742095498065204</v>
      </c>
      <c r="N52" s="27">
        <f t="shared" si="124"/>
        <v>0.40342499898712392</v>
      </c>
      <c r="O52" s="27">
        <f t="shared" si="125"/>
        <v>-4.9371587301751276</v>
      </c>
      <c r="Q52" t="str">
        <f>$A$16</f>
        <v>Elementary occupations</v>
      </c>
      <c r="R52" s="27">
        <f t="shared" si="126"/>
        <v>-2.4348656027395084</v>
      </c>
      <c r="S52" s="27">
        <f t="shared" si="96"/>
        <v>0.68551390264907397</v>
      </c>
      <c r="T52" s="27">
        <f t="shared" si="97"/>
        <v>-0.13054988651908994</v>
      </c>
      <c r="U52" s="27">
        <f t="shared" si="98"/>
        <v>-1.8799015866095239</v>
      </c>
      <c r="V52" s="27"/>
      <c r="W52" s="27">
        <f t="shared" si="127"/>
        <v>-1.3588171183372175</v>
      </c>
      <c r="X52" s="27">
        <f t="shared" si="99"/>
        <v>-0.22411751972030736</v>
      </c>
      <c r="Y52" s="27">
        <f t="shared" si="100"/>
        <v>0.73854122996764682</v>
      </c>
      <c r="Z52" s="27">
        <f t="shared" si="101"/>
        <v>-0.84439340808987851</v>
      </c>
      <c r="AA52" s="27"/>
      <c r="AB52" s="27">
        <f t="shared" si="128"/>
        <v>-3.7936827210767259</v>
      </c>
      <c r="AC52" s="27">
        <f t="shared" si="102"/>
        <v>0.46139638292876661</v>
      </c>
      <c r="AD52" s="27">
        <f t="shared" si="103"/>
        <v>0.60799134344855688</v>
      </c>
      <c r="AE52" s="27">
        <f t="shared" si="104"/>
        <v>-2.7242949946994024</v>
      </c>
      <c r="AG52" t="str">
        <f>$A$16</f>
        <v>Elementary occupations</v>
      </c>
      <c r="AH52" s="27">
        <f t="shared" si="129"/>
        <v>-0.64889820333785675</v>
      </c>
      <c r="AI52" s="27">
        <f t="shared" si="105"/>
        <v>-0.26281110406371866</v>
      </c>
      <c r="AJ52" s="27">
        <f t="shared" si="106"/>
        <v>-0.37180334833255413</v>
      </c>
      <c r="AK52" s="27">
        <f t="shared" si="107"/>
        <v>-1.2835126557341319</v>
      </c>
      <c r="AL52" s="27"/>
      <c r="AM52" s="27">
        <f t="shared" si="130"/>
        <v>0.57620674505885194</v>
      </c>
      <c r="AN52" s="27">
        <f t="shared" si="108"/>
        <v>-1.6727948286715879</v>
      </c>
      <c r="AO52" s="27">
        <f t="shared" si="109"/>
        <v>0.16723700387112272</v>
      </c>
      <c r="AP52" s="27">
        <f t="shared" si="110"/>
        <v>-0.92935107974161468</v>
      </c>
      <c r="AQ52" s="27"/>
      <c r="AR52" s="27">
        <f t="shared" si="131"/>
        <v>-7.2691458279004806E-2</v>
      </c>
      <c r="AS52" s="27">
        <f t="shared" si="111"/>
        <v>-1.9356059327353066</v>
      </c>
      <c r="AT52" s="27">
        <f t="shared" si="112"/>
        <v>-0.2045663444614314</v>
      </c>
      <c r="AU52" s="27">
        <f t="shared" si="113"/>
        <v>-2.2128637354757466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14.998832793676229</v>
      </c>
      <c r="C54" s="29">
        <f t="shared" si="115"/>
        <v>15.613202778987727</v>
      </c>
      <c r="D54" s="29">
        <f t="shared" si="116"/>
        <v>-4.0300355726638912</v>
      </c>
      <c r="E54" s="29">
        <f t="shared" si="117"/>
        <v>26.582000000000107</v>
      </c>
      <c r="F54" s="29"/>
      <c r="G54" s="29">
        <f t="shared" si="118"/>
        <v>30.934408237953789</v>
      </c>
      <c r="H54" s="29">
        <f t="shared" si="119"/>
        <v>6.7382889258720695</v>
      </c>
      <c r="I54" s="29">
        <f t="shared" si="120"/>
        <v>9.3933028361744277</v>
      </c>
      <c r="J54" s="29">
        <f t="shared" si="121"/>
        <v>47.066000000000258</v>
      </c>
      <c r="K54" s="29"/>
      <c r="L54" s="29">
        <f t="shared" si="122"/>
        <v>45.933241031630018</v>
      </c>
      <c r="M54" s="29">
        <f t="shared" si="123"/>
        <v>22.351491704859797</v>
      </c>
      <c r="N54" s="29">
        <f t="shared" si="124"/>
        <v>5.3632672635105365</v>
      </c>
      <c r="O54" s="29">
        <f t="shared" si="125"/>
        <v>73.648000000000366</v>
      </c>
      <c r="Q54" s="24" t="str">
        <f>$A$18</f>
        <v>All occupations</v>
      </c>
      <c r="R54" s="29">
        <f t="shared" ref="R54" si="132">W18-R18</f>
        <v>3.6713870793859087</v>
      </c>
      <c r="S54" s="29">
        <f t="shared" ref="S54" si="133">X18-S18</f>
        <v>9.2965335121993817</v>
      </c>
      <c r="T54" s="29">
        <f t="shared" ref="T54" si="134">Y18-T18</f>
        <v>-5.2993041044102398</v>
      </c>
      <c r="U54" s="29">
        <f t="shared" ref="U54" si="135">Z18-U18</f>
        <v>7.6686164871750861</v>
      </c>
      <c r="V54" s="29"/>
      <c r="W54" s="29">
        <f t="shared" ref="W54" si="136">AB18-W18</f>
        <v>14.422163084337143</v>
      </c>
      <c r="X54" s="29">
        <f t="shared" ref="X54" si="137">AC18-X18</f>
        <v>5.6881237591490361</v>
      </c>
      <c r="Y54" s="29">
        <f t="shared" ref="Y54" si="138">AD18-Y18</f>
        <v>5.8415474044479154</v>
      </c>
      <c r="Z54" s="29">
        <f t="shared" ref="Z54" si="139">AE18-Z18</f>
        <v>25.951834247934073</v>
      </c>
      <c r="AA54" s="29"/>
      <c r="AB54" s="29">
        <f t="shared" ref="AB54" si="140">AB18-R18</f>
        <v>18.093550163723052</v>
      </c>
      <c r="AC54" s="29">
        <f t="shared" ref="AC54" si="141">AC18-S18</f>
        <v>14.984657271348418</v>
      </c>
      <c r="AD54" s="29">
        <f t="shared" ref="AD54" si="142">AD18-T18</f>
        <v>0.54224330003767562</v>
      </c>
      <c r="AE54" s="29">
        <f t="shared" ref="AE54" si="143">AE18-U18</f>
        <v>33.620450735109159</v>
      </c>
      <c r="AG54" s="24" t="str">
        <f>$A$18</f>
        <v>All occupations</v>
      </c>
      <c r="AH54" s="29">
        <f t="shared" ref="AH54" si="144">AM18-AH18</f>
        <v>11.32744571429032</v>
      </c>
      <c r="AI54" s="29">
        <f t="shared" ref="AI54" si="145">AN18-AI18</f>
        <v>6.3166692667883524</v>
      </c>
      <c r="AJ54" s="29">
        <f t="shared" ref="AJ54" si="146">AO18-AJ18</f>
        <v>1.2692685317462988</v>
      </c>
      <c r="AK54" s="29">
        <f t="shared" ref="AK54" si="147">AP18-AK18</f>
        <v>18.913383512824993</v>
      </c>
      <c r="AL54" s="29"/>
      <c r="AM54" s="29">
        <f t="shared" ref="AM54" si="148">AR18-AM18</f>
        <v>16.512245153616647</v>
      </c>
      <c r="AN54" s="29">
        <f t="shared" ref="AN54" si="149">AS18-AN18</f>
        <v>1.050165166723005</v>
      </c>
      <c r="AO54" s="29">
        <f t="shared" ref="AO54" si="150">AT18-AO18</f>
        <v>3.5517554317265265</v>
      </c>
      <c r="AP54" s="29">
        <f t="shared" ref="AP54" si="151">AU18-AP18</f>
        <v>21.114165752066185</v>
      </c>
      <c r="AQ54" s="29"/>
      <c r="AR54" s="29">
        <f t="shared" ref="AR54" si="152">AR18-AH18</f>
        <v>27.839690867906967</v>
      </c>
      <c r="AS54" s="29">
        <f t="shared" ref="AS54" si="153">AS18-AI18</f>
        <v>7.3668344335113574</v>
      </c>
      <c r="AT54" s="29">
        <f t="shared" ref="AT54" si="154">AT18-AJ18</f>
        <v>4.8210239634728254</v>
      </c>
      <c r="AU54" s="29">
        <f t="shared" ref="AU54" si="155">AU18-AK18</f>
        <v>40.027549264891178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Thames Valley Berkshire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0.94123530379766063</v>
      </c>
      <c r="N7" s="91">
        <f>'Occ T2'!I180</f>
        <v>0.52075022441306906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-0.68713021478561398</v>
      </c>
      <c r="N9" s="91">
        <f>'Occ T2'!I178</f>
        <v>-7.8948948202262059E-2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-4.340918190590493</v>
      </c>
      <c r="N10" s="91">
        <f>'Occ T2'!I177</f>
        <v>-1.5524998637371556</v>
      </c>
    </row>
    <row r="11" spans="1:14" x14ac:dyDescent="0.2">
      <c r="L11" s="114" t="str">
        <f>"["&amp;'Occ T3'!A47&amp;"]"</f>
        <v>[Elementary occupations]</v>
      </c>
      <c r="M11" s="91">
        <f>'Occ T1'!H88</f>
        <v>-1.0973530737321102</v>
      </c>
      <c r="N11" s="91">
        <f>'Occ T1'!I88</f>
        <v>-0.21523895940269711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-1.8505907275984779</v>
      </c>
      <c r="N13" s="91">
        <f>'Occ T2'!I176</f>
        <v>0.51626798091335413</v>
      </c>
    </row>
    <row r="14" spans="1:14" x14ac:dyDescent="0.2">
      <c r="L14" s="91" t="str">
        <f>'Occ T3'!A44</f>
        <v>81 Process, plant and machine operatives</v>
      </c>
      <c r="M14" s="91">
        <f>'Occ T2'!H175</f>
        <v>-2.6411799054505969</v>
      </c>
      <c r="N14" s="91">
        <f>'Occ T2'!I175</f>
        <v>1.4837923704185796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-2.0941405713348904</v>
      </c>
      <c r="N15" s="91">
        <f>'Occ T1'!I87</f>
        <v>0.8232820300162258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1.9010295195422744</v>
      </c>
      <c r="N17" s="91">
        <f>'Occ T2'!I174</f>
        <v>2.5379353351882461</v>
      </c>
    </row>
    <row r="18" spans="12:14" x14ac:dyDescent="0.2">
      <c r="L18" s="91" t="str">
        <f>'Occ T3'!A40</f>
        <v>71 Sales occupations</v>
      </c>
      <c r="M18" s="91">
        <f>'Occ T2'!H173</f>
        <v>-0.62718622799983192</v>
      </c>
      <c r="N18" s="91">
        <f>'Occ T2'!I173</f>
        <v>-0.81193547402418353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-9.8943588549427197E-2</v>
      </c>
      <c r="N19" s="91">
        <f>'Occ T1'!I86</f>
        <v>7.6485956677085909E-2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1.0547678575040687</v>
      </c>
      <c r="N21" s="91">
        <f>'Occ T2'!I172</f>
        <v>-0.99416077463557739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-0.94529281520782105</v>
      </c>
      <c r="N22" s="91">
        <f>'Occ T2'!I171</f>
        <v>0.40739332686254848</v>
      </c>
    </row>
    <row r="23" spans="12:14" x14ac:dyDescent="0.2">
      <c r="L23" s="91" t="str">
        <f>'Occ T3'!A35</f>
        <v>61 Caring personal service occupations</v>
      </c>
      <c r="M23" s="91">
        <f>'Occ T2'!H170</f>
        <v>0.78717135123338444</v>
      </c>
      <c r="N23" s="91">
        <f>'Occ T2'!I170</f>
        <v>1.0242008112373524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0.3000828029375624</v>
      </c>
      <c r="N24" s="91">
        <f>'Occ T1'!I85</f>
        <v>0.8377633853871469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-2.8681096739096468</v>
      </c>
      <c r="N26" s="91">
        <f>'Occ T2'!I169</f>
        <v>0.46917344160899432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-2.2815757726072916</v>
      </c>
      <c r="N27" s="91">
        <f>'Occ T2'!I168</f>
        <v>-0.11355858047571443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-2.3610525636345137</v>
      </c>
      <c r="N28" s="91">
        <f>'Occ T2'!I167</f>
        <v>-2.9531601017829257E-2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-1.9430615094426451</v>
      </c>
      <c r="N29" s="91">
        <f>'Occ T2'!I166</f>
        <v>1.7225920094309677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-2.4170891350462242</v>
      </c>
      <c r="N30" s="91">
        <f>'Occ T1'!I84</f>
        <v>0.25596673765104772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-2.5250587809544922</v>
      </c>
      <c r="N32" s="91">
        <f>'Occ T2'!I165</f>
        <v>-1.4812601734751518</v>
      </c>
    </row>
    <row r="33" spans="12:14" x14ac:dyDescent="0.2">
      <c r="L33" s="91" t="str">
        <f>'Occ T3'!A25</f>
        <v>41 Administrative occupations</v>
      </c>
      <c r="M33" s="91">
        <f>'Occ T2'!H164</f>
        <v>8.9281097652071928E-2</v>
      </c>
      <c r="N33" s="91">
        <f>'Occ T2'!I164</f>
        <v>-1.0880362672037736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-0.47693244774705823</v>
      </c>
      <c r="N34" s="91">
        <f>'Occ T1'!I83</f>
        <v>-1.1662408342421937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1.7973976709192652</v>
      </c>
      <c r="N36" s="91">
        <f>'Occ T2'!I163</f>
        <v>0.12971491222943943</v>
      </c>
    </row>
    <row r="37" spans="12:14" x14ac:dyDescent="0.2">
      <c r="L37" s="91" t="str">
        <f>'Occ T3'!A21</f>
        <v>34 Culture, media and sports occupations</v>
      </c>
      <c r="M37" s="91">
        <f>'Occ T2'!H162</f>
        <v>0.50026541411312131</v>
      </c>
      <c r="N37" s="91">
        <f>'Occ T2'!I162</f>
        <v>0.74714733971812386</v>
      </c>
    </row>
    <row r="38" spans="12:14" x14ac:dyDescent="0.2">
      <c r="L38" s="91" t="str">
        <f>'Occ T3'!A20</f>
        <v>33 Protective service occupations</v>
      </c>
      <c r="M38" s="91">
        <f>'Occ T2'!H161</f>
        <v>-0.40304859380564384</v>
      </c>
      <c r="N38" s="91">
        <f>'Occ T2'!I161</f>
        <v>2.2575206196608466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4.0181328309098374</v>
      </c>
      <c r="N39" s="91">
        <f>'Occ T2'!I160</f>
        <v>0.39976086152093693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4.3412694923440798</v>
      </c>
      <c r="N40" s="91">
        <f>'Occ T2'!I159</f>
        <v>-8.507817993282929E-2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1.9825233250039043</v>
      </c>
      <c r="N41" s="91">
        <f>'Occ T1'!I82</f>
        <v>0.42341072459892715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3.8716974802113224</v>
      </c>
      <c r="N43" s="91">
        <f>'Occ T2'!I158</f>
        <v>1.548338784261083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1.9856313778355172</v>
      </c>
      <c r="N44" s="91">
        <f>'Occ T2'!I157</f>
        <v>0.76028413286324259</v>
      </c>
    </row>
    <row r="45" spans="12:14" x14ac:dyDescent="0.2">
      <c r="L45" s="91" t="str">
        <f>'Occ T3'!A13</f>
        <v>22 Health professionals</v>
      </c>
      <c r="M45" s="91">
        <f>'Occ T2'!H156</f>
        <v>4.4316019418174868</v>
      </c>
      <c r="N45" s="91">
        <f>'Occ T2'!I156</f>
        <v>0.71919176330084156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2.7495171906224414</v>
      </c>
      <c r="N46" s="91">
        <f>'Occ T2'!I155</f>
        <v>1.2233291838567917</v>
      </c>
    </row>
    <row r="47" spans="12:14" x14ac:dyDescent="0.2">
      <c r="L47" s="114" t="str">
        <f>"["&amp;'Occ T3'!A11&amp;"]"</f>
        <v>[Professional occupations]</v>
      </c>
      <c r="M47" s="91">
        <f>'Occ T1'!H81</f>
        <v>3.1630015648010268</v>
      </c>
      <c r="N47" s="91">
        <f>'Occ T1'!I81</f>
        <v>1.1840927109147747</v>
      </c>
    </row>
    <row r="49" spans="12:14" x14ac:dyDescent="0.2">
      <c r="L49" s="107" t="str">
        <f>'Occ T3'!A9</f>
        <v>12 Other managers and proprietors</v>
      </c>
      <c r="M49" s="91">
        <f>'Occ T2'!H154</f>
        <v>1.085755486522566</v>
      </c>
      <c r="N49" s="91">
        <f>'Occ T2'!I154</f>
        <v>2.63331880189972</v>
      </c>
    </row>
    <row r="50" spans="12:14" x14ac:dyDescent="0.2">
      <c r="L50" s="107" t="str">
        <f>'Occ T3'!A8</f>
        <v>11 Corporate managers and directors</v>
      </c>
      <c r="M50" s="91">
        <f>'Occ T2'!H153</f>
        <v>3.2776196552281034</v>
      </c>
      <c r="N50" s="91">
        <f>'Occ T2'!I153</f>
        <v>0.2709807177478929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2.6554640102539828</v>
      </c>
      <c r="N51" s="91">
        <f>'Occ T1'!I80</f>
        <v>0.99076523299543862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Thames Valley Berkshire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8.2518321421308514</v>
      </c>
      <c r="N82" s="94">
        <f>'Occ T2'!F119</f>
        <v>2.295488115145119</v>
      </c>
    </row>
    <row r="83" spans="12:14" x14ac:dyDescent="0.2">
      <c r="L83" s="10" t="str">
        <f>name!D5</f>
        <v>12 Other managers and proprietors</v>
      </c>
      <c r="M83" s="94">
        <f>'Occ T2'!D9-'Occ T2'!B9</f>
        <v>1.0822202920700832</v>
      </c>
      <c r="N83" s="94">
        <f>'Occ T2'!F120</f>
        <v>9.8170549250850243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7.3779081402694686</v>
      </c>
      <c r="N84" s="94">
        <f>'Occ T2'!F121</f>
        <v>11.639242643557509</v>
      </c>
    </row>
    <row r="85" spans="12:14" x14ac:dyDescent="0.2">
      <c r="L85" s="10" t="str">
        <f>name!D7</f>
        <v>22 Health professionals</v>
      </c>
      <c r="M85" s="94">
        <f>'Occ T2'!D11-'Occ T2'!B11</f>
        <v>3.814453004530769</v>
      </c>
      <c r="N85" s="94">
        <f>'Occ T2'!F122</f>
        <v>2.2208069457632291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2.4167544775645169</v>
      </c>
      <c r="N86" s="94">
        <f>'Occ T2'!F123</f>
        <v>3.1055488586993185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7.9397950312044117</v>
      </c>
      <c r="N87" s="94">
        <f>'Occ T2'!F124</f>
        <v>11.896702075358284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2.6741397406289344</v>
      </c>
      <c r="N88" s="94">
        <f>'Occ T2'!F125</f>
        <v>-0.1772174707781673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1.528502580227487</v>
      </c>
      <c r="N89" s="94">
        <f>'Occ T2'!F126</f>
        <v>0.52724206859696388</v>
      </c>
    </row>
    <row r="90" spans="12:14" x14ac:dyDescent="0.2">
      <c r="L90" s="10" t="str">
        <f>name!D12</f>
        <v>33 Protective service occupations</v>
      </c>
      <c r="M90" s="94">
        <f>'Occ T2'!D16-'Occ T2'!B16</f>
        <v>-0.13706921850916665</v>
      </c>
      <c r="N90" s="94">
        <f>'Occ T2'!F127</f>
        <v>2.6727083322300889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0.35578855236324891</v>
      </c>
      <c r="N91" s="94">
        <f>'Occ T2'!F128</f>
        <v>1.7055469863336068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3.4810209241840084</v>
      </c>
      <c r="N92" s="94">
        <f>'Occ T2'!F129</f>
        <v>0.80203533518412939</v>
      </c>
    </row>
    <row r="93" spans="12:14" x14ac:dyDescent="0.2">
      <c r="L93" s="10" t="str">
        <f>name!D15</f>
        <v>41 Administrative occupations</v>
      </c>
      <c r="M93" s="94">
        <f>'Occ T2'!D19-'Occ T2'!B19</f>
        <v>0.20364302507795884</v>
      </c>
      <c r="N93" s="94">
        <f>'Occ T2'!F130</f>
        <v>-6.9225132388022317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-1.5926300542145313</v>
      </c>
      <c r="N94" s="94">
        <f>'Occ T2'!F131</f>
        <v>-2.3416674924771979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-0.4334690077200607</v>
      </c>
      <c r="N95" s="94">
        <f>'Occ T2'!F132</f>
        <v>1.2278537390806701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-2.1649986394123104</v>
      </c>
      <c r="N96" s="94">
        <f>'Occ T2'!F133</f>
        <v>-7.5419563734410389E-2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-1.4230498551794746</v>
      </c>
      <c r="N97" s="94">
        <f>'Occ T2'!F134</f>
        <v>-0.19659637122366114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-1.5372671328841996</v>
      </c>
      <c r="N98" s="94">
        <f>'Occ T2'!F135</f>
        <v>0.7139120075664156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1.3163666570789232</v>
      </c>
      <c r="N99" s="94">
        <f>'Occ T2'!F136</f>
        <v>5.6545988387430199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-0.6355197794919949</v>
      </c>
      <c r="N100" s="94">
        <f>'Occ T2'!F137</f>
        <v>0.82169549472380332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3.1875411233062256E-2</v>
      </c>
      <c r="N101" s="94">
        <f>'Occ T2'!F138</f>
        <v>-8.6801980519210842E-2</v>
      </c>
    </row>
    <row r="102" spans="12:14" x14ac:dyDescent="0.2">
      <c r="L102" s="10" t="str">
        <f>name!D24</f>
        <v>71 Sales occupations</v>
      </c>
      <c r="M102" s="94">
        <f>'Occ T2'!D28-'Occ T2'!B28</f>
        <v>-1.0919223363593673</v>
      </c>
      <c r="N102" s="94">
        <f>'Occ T2'!F139</f>
        <v>-3.9328633658362762</v>
      </c>
    </row>
    <row r="103" spans="12:14" x14ac:dyDescent="0.2">
      <c r="L103" s="10" t="str">
        <f>name!D25</f>
        <v>72 Customer service occupations</v>
      </c>
      <c r="M103" s="94">
        <f>'Occ T2'!D29-'Occ T2'!B29</f>
        <v>0.87412148759938368</v>
      </c>
      <c r="N103" s="94">
        <f>'Occ T2'!F140</f>
        <v>4.4391673972788048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-1.0053796316720893</v>
      </c>
      <c r="N104" s="94">
        <f>'Occ T2'!F141</f>
        <v>1.7357896473401153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-1.5817015683762996</v>
      </c>
      <c r="N105" s="94">
        <f>'Occ T2'!F142</f>
        <v>1.2974305605169434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-1.4056180408105465</v>
      </c>
      <c r="N106" s="94">
        <f>'Occ T2'!F143</f>
        <v>-1.1835508668939996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-1.7577962015331536</v>
      </c>
      <c r="N107" s="94">
        <f>'Occ T2'!F144</f>
        <v>-0.59019362093745542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26.58199999999988</v>
      </c>
      <c r="N109" s="94">
        <f>'Occ T2'!F146</f>
        <v>47.066000000000486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Thames Valley Berkshire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9.3340524342009275</v>
      </c>
      <c r="N153" s="94">
        <f>'Occ T1'!H8</f>
        <v>12.112543040230136</v>
      </c>
    </row>
    <row r="154" spans="1:14" x14ac:dyDescent="0.2">
      <c r="L154" s="10" t="str">
        <f>name!E5</f>
        <v>Professional occupations</v>
      </c>
      <c r="M154" s="94">
        <f>'Occ T1'!D9-'Occ T1'!B9</f>
        <v>21.548910653569166</v>
      </c>
      <c r="N154" s="94">
        <f>'Occ T1'!H9</f>
        <v>28.862300523378337</v>
      </c>
    </row>
    <row r="155" spans="1:14" x14ac:dyDescent="0.2">
      <c r="L155" s="10" t="str">
        <f>name!E6</f>
        <v>Associate professional occupations</v>
      </c>
      <c r="M155" s="94">
        <f>'Occ T1'!D10-'Occ T1'!B10</f>
        <v>7.9023825788945175</v>
      </c>
      <c r="N155" s="94">
        <f>'Occ T1'!H10</f>
        <v>5.5303152515666198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-1.3889870291365725</v>
      </c>
      <c r="N156" s="94">
        <f>'Occ T1'!H11</f>
        <v>-9.2641807312794242</v>
      </c>
    </row>
    <row r="157" spans="1:14" x14ac:dyDescent="0.2">
      <c r="L157" s="10" t="str">
        <f>name!E8</f>
        <v>Skilled trades occupations</v>
      </c>
      <c r="M157" s="94">
        <f>'Occ T1'!D12-'Occ T1'!B12</f>
        <v>-5.5587846351960408</v>
      </c>
      <c r="N157" s="94">
        <f>'Occ T1'!H12</f>
        <v>1.6697498116890159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0.71272228881998956</v>
      </c>
      <c r="N158" s="94">
        <f>'Occ T1'!H13</f>
        <v>6.3894923529476202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-0.2178008487599854</v>
      </c>
      <c r="N159" s="94">
        <f>'Occ T1'!H14</f>
        <v>0.50630403144252512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-2.587081200048388</v>
      </c>
      <c r="N160" s="94">
        <f>'Occ T1'!H15</f>
        <v>3.0332202078570596</v>
      </c>
    </row>
    <row r="161" spans="12:14" x14ac:dyDescent="0.2">
      <c r="L161" s="10" t="str">
        <f>name!E12</f>
        <v>Elementary occupations</v>
      </c>
      <c r="M161" s="94">
        <f>'Occ T1'!D16-'Occ T1'!B16</f>
        <v>-3.1634142423436984</v>
      </c>
      <c r="N161" s="94">
        <f>'Occ T1'!H16</f>
        <v>-1.7737444878314577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26.581999999999994</v>
      </c>
      <c r="N163" s="94">
        <f>'Occ T1'!H18</f>
        <v>47.066000000000436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Thames Valley Berkshire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54.288843372125555</v>
      </c>
      <c r="N5" s="87">
        <f>SUM(N6:N7)</f>
        <v>60.490984681743186</v>
      </c>
      <c r="O5" s="87">
        <f t="shared" ref="O5:AL5" si="1">SUM(O6:O7)</f>
        <v>62.839745515015288</v>
      </c>
      <c r="P5" s="87">
        <f t="shared" si="1"/>
        <v>64.607404205826114</v>
      </c>
      <c r="Q5" s="87">
        <f t="shared" si="1"/>
        <v>64.998016281559686</v>
      </c>
      <c r="R5" s="87">
        <f t="shared" si="1"/>
        <v>66.664927682317455</v>
      </c>
      <c r="S5" s="87">
        <f t="shared" si="1"/>
        <v>71.168806860936144</v>
      </c>
      <c r="T5" s="87">
        <f t="shared" si="1"/>
        <v>71.820821190744752</v>
      </c>
      <c r="U5" s="87">
        <f t="shared" si="1"/>
        <v>71.52552503275011</v>
      </c>
      <c r="V5" s="87">
        <f t="shared" si="1"/>
        <v>76.630656132434126</v>
      </c>
      <c r="W5" s="87">
        <f t="shared" si="1"/>
        <v>75.998980116518382</v>
      </c>
      <c r="X5" s="87">
        <f t="shared" si="1"/>
        <v>74.546846359842078</v>
      </c>
      <c r="Y5" s="87">
        <f t="shared" si="1"/>
        <v>75.525816477828528</v>
      </c>
      <c r="Z5" s="87">
        <f t="shared" si="1"/>
        <v>76.705849872751514</v>
      </c>
      <c r="AA5" s="87">
        <f t="shared" si="1"/>
        <v>77.915652675213167</v>
      </c>
      <c r="AB5" s="87">
        <f t="shared" si="1"/>
        <v>78.891841540239284</v>
      </c>
      <c r="AC5" s="87">
        <f t="shared" si="1"/>
        <v>79.829732184062479</v>
      </c>
      <c r="AD5" s="87">
        <f t="shared" si="1"/>
        <v>80.738091469031602</v>
      </c>
      <c r="AE5" s="87">
        <f t="shared" si="1"/>
        <v>81.637124095526531</v>
      </c>
      <c r="AF5" s="87">
        <f t="shared" si="1"/>
        <v>82.524711247279043</v>
      </c>
      <c r="AG5" s="87">
        <f t="shared" si="1"/>
        <v>83.44786103388455</v>
      </c>
      <c r="AH5" s="87">
        <f t="shared" si="1"/>
        <v>84.355370584295102</v>
      </c>
      <c r="AI5" s="87">
        <f t="shared" si="1"/>
        <v>85.286922603713123</v>
      </c>
      <c r="AJ5" s="87">
        <f t="shared" si="1"/>
        <v>86.194707899711915</v>
      </c>
      <c r="AK5" s="87">
        <f t="shared" si="1"/>
        <v>87.16095654504656</v>
      </c>
      <c r="AL5" s="87">
        <f t="shared" si="1"/>
        <v>88.111523156748518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39.070521384981866</v>
      </c>
      <c r="N6" s="11">
        <v>43.181910102417127</v>
      </c>
      <c r="O6" s="11">
        <v>44.714725803076242</v>
      </c>
      <c r="P6" s="11">
        <v>45.88513664835574</v>
      </c>
      <c r="Q6" s="11">
        <v>44.699085198472872</v>
      </c>
      <c r="R6" s="11">
        <v>47.158260793428198</v>
      </c>
      <c r="S6" s="11">
        <v>52.315045973597073</v>
      </c>
      <c r="T6" s="11">
        <v>52.140631010458556</v>
      </c>
      <c r="U6" s="11">
        <v>51.515149975659256</v>
      </c>
      <c r="V6" s="11">
        <v>55.597851849898895</v>
      </c>
      <c r="W6" s="11">
        <v>55.410092935559049</v>
      </c>
      <c r="X6" s="11">
        <v>50.252896573007554</v>
      </c>
      <c r="Y6" s="11">
        <v>50.780440117079941</v>
      </c>
      <c r="Z6" s="11">
        <v>51.467905332295459</v>
      </c>
      <c r="AA6" s="11">
        <v>52.161083244319819</v>
      </c>
      <c r="AB6" s="11">
        <v>52.695671702765807</v>
      </c>
      <c r="AC6" s="11">
        <v>53.202381456676797</v>
      </c>
      <c r="AD6" s="11">
        <v>53.686066728929731</v>
      </c>
      <c r="AE6" s="11">
        <v>54.178099085710464</v>
      </c>
      <c r="AF6" s="11">
        <v>54.662102058801317</v>
      </c>
      <c r="AG6" s="11">
        <v>55.168944277893758</v>
      </c>
      <c r="AH6" s="11">
        <v>55.664631807267938</v>
      </c>
      <c r="AI6" s="11">
        <v>56.174340649059197</v>
      </c>
      <c r="AJ6" s="11">
        <v>56.670216891178242</v>
      </c>
      <c r="AK6" s="11">
        <v>57.19842075718843</v>
      </c>
      <c r="AL6" s="11">
        <v>57.705581050704168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15.218321987143693</v>
      </c>
      <c r="N7" s="11">
        <v>17.309074579326062</v>
      </c>
      <c r="O7" s="11">
        <v>18.125019711939046</v>
      </c>
      <c r="P7" s="11">
        <v>18.722267557470378</v>
      </c>
      <c r="Q7" s="11">
        <v>20.298931083086817</v>
      </c>
      <c r="R7" s="11">
        <v>19.506666888889249</v>
      </c>
      <c r="S7" s="11">
        <v>18.853760887339075</v>
      </c>
      <c r="T7" s="11">
        <v>19.680190180286193</v>
      </c>
      <c r="U7" s="11">
        <v>20.010375057090858</v>
      </c>
      <c r="V7" s="11">
        <v>21.032804282535228</v>
      </c>
      <c r="W7" s="11">
        <v>20.588887180959333</v>
      </c>
      <c r="X7" s="11">
        <v>24.293949786834521</v>
      </c>
      <c r="Y7" s="11">
        <v>24.745376360748594</v>
      </c>
      <c r="Z7" s="11">
        <v>25.237944540456049</v>
      </c>
      <c r="AA7" s="11">
        <v>25.754569430893344</v>
      </c>
      <c r="AB7" s="11">
        <v>26.196169837473477</v>
      </c>
      <c r="AC7" s="11">
        <v>26.627350727385682</v>
      </c>
      <c r="AD7" s="11">
        <v>27.052024740101874</v>
      </c>
      <c r="AE7" s="11">
        <v>27.459025009816063</v>
      </c>
      <c r="AF7" s="11">
        <v>27.86260918847772</v>
      </c>
      <c r="AG7" s="11">
        <v>28.278916755990796</v>
      </c>
      <c r="AH7" s="11">
        <v>28.69073877702716</v>
      </c>
      <c r="AI7" s="11">
        <v>29.112581954653923</v>
      </c>
      <c r="AJ7" s="11">
        <v>29.524491008533673</v>
      </c>
      <c r="AK7" s="11">
        <v>29.962535787858123</v>
      </c>
      <c r="AL7" s="11">
        <v>30.405942106044357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120.03375216423251</v>
      </c>
      <c r="N9" s="87">
        <f>SUM(N10:N13)</f>
        <v>118.56984701929272</v>
      </c>
      <c r="O9" s="87">
        <f t="shared" ref="O9:AL9" si="3">SUM(O10:O13)</f>
        <v>121.03694002169738</v>
      </c>
      <c r="P9" s="87">
        <f t="shared" si="3"/>
        <v>124.2089294036611</v>
      </c>
      <c r="Q9" s="87">
        <f t="shared" si="3"/>
        <v>125.42013156488159</v>
      </c>
      <c r="R9" s="87">
        <f t="shared" si="3"/>
        <v>127.90482297782786</v>
      </c>
      <c r="S9" s="87">
        <f t="shared" si="3"/>
        <v>137.84231002791805</v>
      </c>
      <c r="T9" s="87">
        <f t="shared" si="3"/>
        <v>131.92582753796765</v>
      </c>
      <c r="U9" s="87">
        <f t="shared" si="3"/>
        <v>134.28843418058781</v>
      </c>
      <c r="V9" s="87">
        <f t="shared" si="3"/>
        <v>146.51187776686703</v>
      </c>
      <c r="W9" s="87">
        <f t="shared" si="3"/>
        <v>149.45373363139703</v>
      </c>
      <c r="X9" s="87">
        <f t="shared" si="3"/>
        <v>154.53694994086459</v>
      </c>
      <c r="Y9" s="87">
        <f t="shared" si="3"/>
        <v>155.94240223835271</v>
      </c>
      <c r="Z9" s="87">
        <f t="shared" si="3"/>
        <v>158.02307452348745</v>
      </c>
      <c r="AA9" s="87">
        <f t="shared" si="3"/>
        <v>160.21597267853753</v>
      </c>
      <c r="AB9" s="87">
        <f t="shared" si="3"/>
        <v>162.00476634465403</v>
      </c>
      <c r="AC9" s="87">
        <f t="shared" si="3"/>
        <v>163.71023758424363</v>
      </c>
      <c r="AD9" s="87">
        <f t="shared" si="3"/>
        <v>165.33943153799962</v>
      </c>
      <c r="AE9" s="87">
        <f t="shared" si="3"/>
        <v>166.95463585231062</v>
      </c>
      <c r="AF9" s="87">
        <f t="shared" si="3"/>
        <v>168.52513634179419</v>
      </c>
      <c r="AG9" s="87">
        <f t="shared" si="3"/>
        <v>170.17693440262479</v>
      </c>
      <c r="AH9" s="87">
        <f t="shared" si="3"/>
        <v>171.78965859342765</v>
      </c>
      <c r="AI9" s="87">
        <f t="shared" si="3"/>
        <v>173.41837064105738</v>
      </c>
      <c r="AJ9" s="87">
        <f t="shared" si="3"/>
        <v>175.04548769133771</v>
      </c>
      <c r="AK9" s="87">
        <f t="shared" si="3"/>
        <v>176.72198231035605</v>
      </c>
      <c r="AL9" s="87">
        <f t="shared" si="3"/>
        <v>178.31603415477537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45.296406480405835</v>
      </c>
      <c r="N10" s="11">
        <v>45.425420618152593</v>
      </c>
      <c r="O10" s="11">
        <v>46.110008543016363</v>
      </c>
      <c r="P10" s="11">
        <v>47.048134049206993</v>
      </c>
      <c r="Q10" s="11">
        <v>49.718198290746322</v>
      </c>
      <c r="R10" s="11">
        <v>50.795794387453526</v>
      </c>
      <c r="S10" s="11">
        <v>54.652629492038237</v>
      </c>
      <c r="T10" s="11">
        <v>51.09403312688638</v>
      </c>
      <c r="U10" s="11">
        <v>52.208557936263304</v>
      </c>
      <c r="V10" s="11">
        <v>56.907111895135927</v>
      </c>
      <c r="W10" s="11">
        <v>58.173702527722995</v>
      </c>
      <c r="X10" s="11">
        <v>59.547784764019411</v>
      </c>
      <c r="Y10" s="11">
        <v>60.194828597389936</v>
      </c>
      <c r="Z10" s="11">
        <v>61.092259680136955</v>
      </c>
      <c r="AA10" s="11">
        <v>62.00928784776675</v>
      </c>
      <c r="AB10" s="11">
        <v>62.746580599514665</v>
      </c>
      <c r="AC10" s="11">
        <v>63.463630695848614</v>
      </c>
      <c r="AD10" s="11">
        <v>64.166178218661116</v>
      </c>
      <c r="AE10" s="11">
        <v>64.868465948256869</v>
      </c>
      <c r="AF10" s="11">
        <v>65.545065080004846</v>
      </c>
      <c r="AG10" s="11">
        <v>66.255281370503567</v>
      </c>
      <c r="AH10" s="11">
        <v>66.969547007602628</v>
      </c>
      <c r="AI10" s="11">
        <v>67.698184014560724</v>
      </c>
      <c r="AJ10" s="11">
        <v>68.40468923585729</v>
      </c>
      <c r="AK10" s="11">
        <v>69.127206150775621</v>
      </c>
      <c r="AL10" s="11">
        <v>69.812945171280504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14.427713477446948</v>
      </c>
      <c r="N11" s="11">
        <v>15.094911157904745</v>
      </c>
      <c r="O11" s="11">
        <v>15.864927736170015</v>
      </c>
      <c r="P11" s="11">
        <v>15.707006329144766</v>
      </c>
      <c r="Q11" s="11">
        <v>15.112904593172427</v>
      </c>
      <c r="R11" s="11">
        <v>15.755107814190112</v>
      </c>
      <c r="S11" s="11">
        <v>17.028792074237728</v>
      </c>
      <c r="T11" s="11">
        <v>17.707524884176671</v>
      </c>
      <c r="U11" s="11">
        <v>17.62179341432336</v>
      </c>
      <c r="V11" s="11">
        <v>19.729350669599079</v>
      </c>
      <c r="W11" s="11">
        <v>19.56956081872088</v>
      </c>
      <c r="X11" s="11">
        <v>20.165873815405778</v>
      </c>
      <c r="Y11" s="11">
        <v>20.251632207703192</v>
      </c>
      <c r="Z11" s="11">
        <v>20.413029023966825</v>
      </c>
      <c r="AA11" s="11">
        <v>20.589040685931401</v>
      </c>
      <c r="AB11" s="11">
        <v>20.721476189054528</v>
      </c>
      <c r="AC11" s="11">
        <v>20.841578034991269</v>
      </c>
      <c r="AD11" s="11">
        <v>20.946839980051106</v>
      </c>
      <c r="AE11" s="11">
        <v>21.041042939885173</v>
      </c>
      <c r="AF11" s="11">
        <v>21.138739846604459</v>
      </c>
      <c r="AG11" s="11">
        <v>21.247870152223236</v>
      </c>
      <c r="AH11" s="11">
        <v>21.358683571454666</v>
      </c>
      <c r="AI11" s="11">
        <v>21.471489608442457</v>
      </c>
      <c r="AJ11" s="11">
        <v>21.587780717478818</v>
      </c>
      <c r="AK11" s="11">
        <v>21.697821148993796</v>
      </c>
      <c r="AL11" s="11">
        <v>21.79036776448411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21.216189487147048</v>
      </c>
      <c r="N12" s="11">
        <v>21.290068038205003</v>
      </c>
      <c r="O12" s="11">
        <v>21.329186456507742</v>
      </c>
      <c r="P12" s="11">
        <v>22.325081134504693</v>
      </c>
      <c r="Q12" s="11">
        <v>21.882268548293034</v>
      </c>
      <c r="R12" s="11">
        <v>23.394730426599871</v>
      </c>
      <c r="S12" s="11">
        <v>23.972340677766343</v>
      </c>
      <c r="T12" s="11">
        <v>23.873443902954083</v>
      </c>
      <c r="U12" s="11">
        <v>23.892783969095571</v>
      </c>
      <c r="V12" s="11">
        <v>25.922688756816232</v>
      </c>
      <c r="W12" s="11">
        <v>25.811484904164388</v>
      </c>
      <c r="X12" s="11">
        <v>25.828857982313444</v>
      </c>
      <c r="Y12" s="11">
        <v>25.898273242342594</v>
      </c>
      <c r="Z12" s="11">
        <v>26.128656158940178</v>
      </c>
      <c r="AA12" s="11">
        <v>26.411465661988345</v>
      </c>
      <c r="AB12" s="11">
        <v>26.657295492075239</v>
      </c>
      <c r="AC12" s="11">
        <v>26.896172928288497</v>
      </c>
      <c r="AD12" s="11">
        <v>27.125659885488925</v>
      </c>
      <c r="AE12" s="11">
        <v>27.348280609808054</v>
      </c>
      <c r="AF12" s="11">
        <v>27.568163261801914</v>
      </c>
      <c r="AG12" s="11">
        <v>27.805538150952678</v>
      </c>
      <c r="AH12" s="11">
        <v>28.022347262787036</v>
      </c>
      <c r="AI12" s="11">
        <v>28.244040437536228</v>
      </c>
      <c r="AJ12" s="11">
        <v>28.468167809497256</v>
      </c>
      <c r="AK12" s="11">
        <v>28.697703569241533</v>
      </c>
      <c r="AL12" s="11">
        <v>28.917033762863706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39.093442719232691</v>
      </c>
      <c r="N13" s="11">
        <v>36.759447205030376</v>
      </c>
      <c r="O13" s="11">
        <v>37.732817286003254</v>
      </c>
      <c r="P13" s="11">
        <v>39.128707890804655</v>
      </c>
      <c r="Q13" s="11">
        <v>38.706760132669814</v>
      </c>
      <c r="R13" s="11">
        <v>37.959190349584347</v>
      </c>
      <c r="S13" s="11">
        <v>42.188547783875748</v>
      </c>
      <c r="T13" s="11">
        <v>39.250825623950526</v>
      </c>
      <c r="U13" s="11">
        <v>40.565298860905564</v>
      </c>
      <c r="V13" s="11">
        <v>43.952726445315776</v>
      </c>
      <c r="W13" s="11">
        <v>45.898985380788758</v>
      </c>
      <c r="X13" s="11">
        <v>48.994433379125958</v>
      </c>
      <c r="Y13" s="11">
        <v>49.597668190917005</v>
      </c>
      <c r="Z13" s="11">
        <v>50.389129660443494</v>
      </c>
      <c r="AA13" s="11">
        <v>51.206178482851016</v>
      </c>
      <c r="AB13" s="11">
        <v>51.879414064009616</v>
      </c>
      <c r="AC13" s="11">
        <v>52.508855925115256</v>
      </c>
      <c r="AD13" s="11">
        <v>53.100753453798461</v>
      </c>
      <c r="AE13" s="11">
        <v>53.69684635436051</v>
      </c>
      <c r="AF13" s="11">
        <v>54.273168153382983</v>
      </c>
      <c r="AG13" s="11">
        <v>54.868244728945321</v>
      </c>
      <c r="AH13" s="11">
        <v>55.439080751583305</v>
      </c>
      <c r="AI13" s="11">
        <v>56.004656580517981</v>
      </c>
      <c r="AJ13" s="11">
        <v>56.584849928504333</v>
      </c>
      <c r="AK13" s="11">
        <v>57.199251441345098</v>
      </c>
      <c r="AL13" s="11">
        <v>57.795687456147043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70.131445842108377</v>
      </c>
      <c r="N15" s="87">
        <f>SUM(N16:N20)</f>
        <v>70.994667595579699</v>
      </c>
      <c r="O15" s="87">
        <f t="shared" ref="O15:AL15" si="5">SUM(O16:O20)</f>
        <v>73.895071855562932</v>
      </c>
      <c r="P15" s="87">
        <f t="shared" si="5"/>
        <v>72.83451754537495</v>
      </c>
      <c r="Q15" s="87">
        <f t="shared" si="5"/>
        <v>74.307159998399172</v>
      </c>
      <c r="R15" s="87">
        <f t="shared" si="5"/>
        <v>76.621540125088828</v>
      </c>
      <c r="S15" s="87">
        <f t="shared" si="5"/>
        <v>80.25179013763676</v>
      </c>
      <c r="T15" s="87">
        <f t="shared" si="5"/>
        <v>80.896346256172706</v>
      </c>
      <c r="U15" s="87">
        <f t="shared" si="5"/>
        <v>79.827705693148275</v>
      </c>
      <c r="V15" s="87">
        <f t="shared" si="5"/>
        <v>82.152672505766901</v>
      </c>
      <c r="W15" s="87">
        <f t="shared" si="5"/>
        <v>84.523922703983345</v>
      </c>
      <c r="X15" s="87">
        <f t="shared" si="5"/>
        <v>80.416481914746299</v>
      </c>
      <c r="Y15" s="87">
        <f t="shared" si="5"/>
        <v>81.127776006539904</v>
      </c>
      <c r="Z15" s="87">
        <f t="shared" si="5"/>
        <v>82.056741660407056</v>
      </c>
      <c r="AA15" s="87">
        <f t="shared" si="5"/>
        <v>83.062387217485963</v>
      </c>
      <c r="AB15" s="87">
        <f t="shared" si="5"/>
        <v>83.826874498686806</v>
      </c>
      <c r="AC15" s="87">
        <f t="shared" si="5"/>
        <v>84.519666154220175</v>
      </c>
      <c r="AD15" s="87">
        <f t="shared" si="5"/>
        <v>85.128052078803734</v>
      </c>
      <c r="AE15" s="87">
        <f t="shared" si="5"/>
        <v>85.732316564579378</v>
      </c>
      <c r="AF15" s="87">
        <f t="shared" si="5"/>
        <v>86.360206739184605</v>
      </c>
      <c r="AG15" s="87">
        <f t="shared" si="5"/>
        <v>87.007417147205203</v>
      </c>
      <c r="AH15" s="87">
        <f t="shared" si="5"/>
        <v>87.619811209460593</v>
      </c>
      <c r="AI15" s="87">
        <f t="shared" si="5"/>
        <v>88.226382285868084</v>
      </c>
      <c r="AJ15" s="87">
        <f t="shared" si="5"/>
        <v>88.849505501368242</v>
      </c>
      <c r="AK15" s="87">
        <f t="shared" si="5"/>
        <v>89.461955320717777</v>
      </c>
      <c r="AL15" s="87">
        <f t="shared" si="5"/>
        <v>90.054237955549965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11.50564424479661</v>
      </c>
      <c r="N16" s="11">
        <v>11.516466956459954</v>
      </c>
      <c r="O16" s="11">
        <v>11.830786758915448</v>
      </c>
      <c r="P16" s="11">
        <v>12.089463366311371</v>
      </c>
      <c r="Q16" s="11">
        <v>11.270238425998333</v>
      </c>
      <c r="R16" s="11">
        <v>11.295386499334422</v>
      </c>
      <c r="S16" s="11">
        <v>12.411699158816292</v>
      </c>
      <c r="T16" s="11">
        <v>12.850040600296795</v>
      </c>
      <c r="U16" s="11">
        <v>13.005020954072789</v>
      </c>
      <c r="V16" s="11">
        <v>13.095059007365219</v>
      </c>
      <c r="W16" s="11">
        <v>13.969526239963356</v>
      </c>
      <c r="X16" s="11">
        <v>12.12501568351515</v>
      </c>
      <c r="Y16" s="11">
        <v>12.207167102850056</v>
      </c>
      <c r="Z16" s="11">
        <v>12.366756636697421</v>
      </c>
      <c r="AA16" s="11">
        <v>12.536003791506541</v>
      </c>
      <c r="AB16" s="11">
        <v>12.676093270633473</v>
      </c>
      <c r="AC16" s="11">
        <v>12.808071363069878</v>
      </c>
      <c r="AD16" s="11">
        <v>12.924343753629385</v>
      </c>
      <c r="AE16" s="11">
        <v>13.038801992446063</v>
      </c>
      <c r="AF16" s="11">
        <v>13.152964688977047</v>
      </c>
      <c r="AG16" s="11">
        <v>13.26599657559472</v>
      </c>
      <c r="AH16" s="11">
        <v>13.376402772003539</v>
      </c>
      <c r="AI16" s="11">
        <v>13.487990236084373</v>
      </c>
      <c r="AJ16" s="11">
        <v>13.590404878852956</v>
      </c>
      <c r="AK16" s="11">
        <v>13.697072049065072</v>
      </c>
      <c r="AL16" s="11">
        <v>13.792308769185189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5.6685602534603108</v>
      </c>
      <c r="N17" s="11">
        <v>6.940802518691271</v>
      </c>
      <c r="O17" s="11">
        <v>6.9852835234249238</v>
      </c>
      <c r="P17" s="11">
        <v>6.6450370529705278</v>
      </c>
      <c r="Q17" s="11">
        <v>6.3664854956981971</v>
      </c>
      <c r="R17" s="11">
        <v>7.0206931072320611</v>
      </c>
      <c r="S17" s="11">
        <v>7.2642219625552924</v>
      </c>
      <c r="T17" s="11">
        <v>7.3374885774200695</v>
      </c>
      <c r="U17" s="11">
        <v>7.8821470530903515</v>
      </c>
      <c r="V17" s="11">
        <v>8.4120255404731203</v>
      </c>
      <c r="W17" s="11">
        <v>8.5491956874595481</v>
      </c>
      <c r="X17" s="11">
        <v>8.2812887038366547</v>
      </c>
      <c r="Y17" s="11">
        <v>8.3185631545386656</v>
      </c>
      <c r="Z17" s="11">
        <v>8.385843532830485</v>
      </c>
      <c r="AA17" s="11">
        <v>8.4632538195278855</v>
      </c>
      <c r="AB17" s="11">
        <v>8.5235191606356047</v>
      </c>
      <c r="AC17" s="11">
        <v>8.5800617626705051</v>
      </c>
      <c r="AD17" s="11">
        <v>8.6322834617761988</v>
      </c>
      <c r="AE17" s="11">
        <v>8.6849270137256411</v>
      </c>
      <c r="AF17" s="11">
        <v>8.7381208889269129</v>
      </c>
      <c r="AG17" s="11">
        <v>8.7969590992716764</v>
      </c>
      <c r="AH17" s="11">
        <v>8.8473993869889132</v>
      </c>
      <c r="AI17" s="11">
        <v>8.9051401492781466</v>
      </c>
      <c r="AJ17" s="11">
        <v>8.9618003825780566</v>
      </c>
      <c r="AK17" s="11">
        <v>9.0193847481174831</v>
      </c>
      <c r="AL17" s="11">
        <v>9.0764377560565119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6.2416800467915419</v>
      </c>
      <c r="N18" s="11">
        <v>7.1836952056683039</v>
      </c>
      <c r="O18" s="11">
        <v>7.2900123602448383</v>
      </c>
      <c r="P18" s="11">
        <v>6.6646738239294789</v>
      </c>
      <c r="Q18" s="11">
        <v>6.8257774137665841</v>
      </c>
      <c r="R18" s="11">
        <v>6.8566715797641518</v>
      </c>
      <c r="S18" s="11">
        <v>7.3345774040320348</v>
      </c>
      <c r="T18" s="11">
        <v>6.8203499930793816</v>
      </c>
      <c r="U18" s="11">
        <v>6.6539878086804274</v>
      </c>
      <c r="V18" s="11">
        <v>6.4710175115266857</v>
      </c>
      <c r="W18" s="11">
        <v>6.7196023612549851</v>
      </c>
      <c r="X18" s="11">
        <v>7.5465781758111543</v>
      </c>
      <c r="Y18" s="11">
        <v>7.7045375270602925</v>
      </c>
      <c r="Z18" s="11">
        <v>7.8653863058168465</v>
      </c>
      <c r="AA18" s="11">
        <v>8.0322209785204866</v>
      </c>
      <c r="AB18" s="11">
        <v>8.1783043210725861</v>
      </c>
      <c r="AC18" s="11">
        <v>8.3055940112269386</v>
      </c>
      <c r="AD18" s="11">
        <v>8.4201074041750168</v>
      </c>
      <c r="AE18" s="11">
        <v>8.521533168000623</v>
      </c>
      <c r="AF18" s="11">
        <v>8.6574979661100819</v>
      </c>
      <c r="AG18" s="11">
        <v>8.7905154591606021</v>
      </c>
      <c r="AH18" s="11">
        <v>8.9210996304912804</v>
      </c>
      <c r="AI18" s="11">
        <v>9.0316714591009166</v>
      </c>
      <c r="AJ18" s="11">
        <v>9.1657225268969373</v>
      </c>
      <c r="AK18" s="11">
        <v>9.263602053515239</v>
      </c>
      <c r="AL18" s="11">
        <v>9.392310693485074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9.7195284425554433</v>
      </c>
      <c r="N19" s="11">
        <v>11.146172999426906</v>
      </c>
      <c r="O19" s="11">
        <v>12.008521640915133</v>
      </c>
      <c r="P19" s="11">
        <v>11.704131451022405</v>
      </c>
      <c r="Q19" s="11">
        <v>12.777118459238009</v>
      </c>
      <c r="R19" s="11">
        <v>14.082386349605947</v>
      </c>
      <c r="S19" s="11">
        <v>13.33542763816846</v>
      </c>
      <c r="T19" s="11">
        <v>14.962620621557823</v>
      </c>
      <c r="U19" s="11">
        <v>13.82642053305158</v>
      </c>
      <c r="V19" s="11">
        <v>13.707603334963384</v>
      </c>
      <c r="W19" s="11">
        <v>14.438174901969196</v>
      </c>
      <c r="X19" s="11">
        <v>13.767028067266448</v>
      </c>
      <c r="Y19" s="11">
        <v>13.977023224789608</v>
      </c>
      <c r="Z19" s="11">
        <v>14.193005181311364</v>
      </c>
      <c r="AA19" s="11">
        <v>14.414484990148182</v>
      </c>
      <c r="AB19" s="11">
        <v>14.586803268851879</v>
      </c>
      <c r="AC19" s="11">
        <v>14.748581514053678</v>
      </c>
      <c r="AD19" s="11">
        <v>14.89357661039482</v>
      </c>
      <c r="AE19" s="11">
        <v>15.050949847009363</v>
      </c>
      <c r="AF19" s="11">
        <v>15.203288228686882</v>
      </c>
      <c r="AG19" s="11">
        <v>15.356404932957306</v>
      </c>
      <c r="AH19" s="11">
        <v>15.502210009956437</v>
      </c>
      <c r="AI19" s="11">
        <v>15.662436274679829</v>
      </c>
      <c r="AJ19" s="11">
        <v>15.818138590260235</v>
      </c>
      <c r="AK19" s="11">
        <v>15.992274183770073</v>
      </c>
      <c r="AL19" s="11">
        <v>16.143721888302803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36.996032854504463</v>
      </c>
      <c r="N20" s="11">
        <v>34.207529915333261</v>
      </c>
      <c r="O20" s="11">
        <v>35.780467572062591</v>
      </c>
      <c r="P20" s="11">
        <v>35.731211851141161</v>
      </c>
      <c r="Q20" s="11">
        <v>37.067540203698051</v>
      </c>
      <c r="R20" s="11">
        <v>37.366402589152244</v>
      </c>
      <c r="S20" s="11">
        <v>39.905863974064673</v>
      </c>
      <c r="T20" s="11">
        <v>38.92584646381863</v>
      </c>
      <c r="U20" s="11">
        <v>38.460129344253126</v>
      </c>
      <c r="V20" s="11">
        <v>40.4669671114385</v>
      </c>
      <c r="W20" s="11">
        <v>40.847423513336253</v>
      </c>
      <c r="X20" s="11">
        <v>38.696571284316896</v>
      </c>
      <c r="Y20" s="11">
        <v>38.92048499730128</v>
      </c>
      <c r="Z20" s="11">
        <v>39.245750003750942</v>
      </c>
      <c r="AA20" s="11">
        <v>39.616423637782859</v>
      </c>
      <c r="AB20" s="11">
        <v>39.862154477493263</v>
      </c>
      <c r="AC20" s="11">
        <v>40.077357503199181</v>
      </c>
      <c r="AD20" s="11">
        <v>40.257740848828313</v>
      </c>
      <c r="AE20" s="11">
        <v>40.43610454339769</v>
      </c>
      <c r="AF20" s="11">
        <v>40.608334966483689</v>
      </c>
      <c r="AG20" s="11">
        <v>40.797541080220903</v>
      </c>
      <c r="AH20" s="11">
        <v>40.972699410020425</v>
      </c>
      <c r="AI20" s="11">
        <v>41.139144166724812</v>
      </c>
      <c r="AJ20" s="11">
        <v>41.313439122780053</v>
      </c>
      <c r="AK20" s="11">
        <v>41.489622286249912</v>
      </c>
      <c r="AL20" s="11">
        <v>41.649458848520382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61.506465742236628</v>
      </c>
      <c r="N22" s="87">
        <f>SUM(N23:N24)</f>
        <v>59.111289585595756</v>
      </c>
      <c r="O22" s="87">
        <f t="shared" ref="O22:AL22" si="7">SUM(O23:O24)</f>
        <v>59.77792144904722</v>
      </c>
      <c r="P22" s="87">
        <f t="shared" si="7"/>
        <v>57.545654706647298</v>
      </c>
      <c r="Q22" s="87">
        <f t="shared" si="7"/>
        <v>57.566922340053146</v>
      </c>
      <c r="R22" s="87">
        <f t="shared" si="7"/>
        <v>58.804949633323645</v>
      </c>
      <c r="S22" s="87">
        <f t="shared" si="7"/>
        <v>58.558698351031524</v>
      </c>
      <c r="T22" s="87">
        <f t="shared" si="7"/>
        <v>58.813911118691522</v>
      </c>
      <c r="U22" s="87">
        <f t="shared" si="7"/>
        <v>58.4228271975322</v>
      </c>
      <c r="V22" s="87">
        <f t="shared" si="7"/>
        <v>57.228807598822314</v>
      </c>
      <c r="W22" s="87">
        <f t="shared" si="7"/>
        <v>57.415962604187072</v>
      </c>
      <c r="X22" s="87">
        <f t="shared" si="7"/>
        <v>55.529161568248405</v>
      </c>
      <c r="Y22" s="87">
        <f t="shared" si="7"/>
        <v>54.98995630048487</v>
      </c>
      <c r="Z22" s="87">
        <f t="shared" si="7"/>
        <v>54.568523744738556</v>
      </c>
      <c r="AA22" s="87">
        <f t="shared" si="7"/>
        <v>54.203628951540615</v>
      </c>
      <c r="AB22" s="87">
        <f t="shared" si="7"/>
        <v>53.682493798206025</v>
      </c>
      <c r="AC22" s="87">
        <f t="shared" si="7"/>
        <v>53.143725187050094</v>
      </c>
      <c r="AD22" s="87">
        <f t="shared" si="7"/>
        <v>52.584200683428328</v>
      </c>
      <c r="AE22" s="87">
        <f t="shared" si="7"/>
        <v>51.990593528323934</v>
      </c>
      <c r="AF22" s="87">
        <f t="shared" si="7"/>
        <v>51.402024454096868</v>
      </c>
      <c r="AG22" s="87">
        <f t="shared" si="7"/>
        <v>50.881784543586846</v>
      </c>
      <c r="AH22" s="87">
        <f t="shared" si="7"/>
        <v>50.398746516377877</v>
      </c>
      <c r="AI22" s="87">
        <f t="shared" si="7"/>
        <v>49.896887680725321</v>
      </c>
      <c r="AJ22" s="87">
        <f t="shared" si="7"/>
        <v>49.359966472741462</v>
      </c>
      <c r="AK22" s="87">
        <f t="shared" si="7"/>
        <v>48.696978144518567</v>
      </c>
      <c r="AL22" s="87">
        <f t="shared" si="7"/>
        <v>48.151781872907648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45.11137125463604</v>
      </c>
      <c r="N23" s="11">
        <v>44.382567383016948</v>
      </c>
      <c r="O23" s="11">
        <v>45.378007472926335</v>
      </c>
      <c r="P23" s="11">
        <v>43.274791467699522</v>
      </c>
      <c r="Q23" s="11">
        <v>43.770555005858803</v>
      </c>
      <c r="R23" s="11">
        <v>45.537011859192198</v>
      </c>
      <c r="S23" s="11">
        <v>45.789123313941012</v>
      </c>
      <c r="T23" s="11">
        <v>45.909994792939635</v>
      </c>
      <c r="U23" s="11">
        <v>45.036040555174196</v>
      </c>
      <c r="V23" s="11">
        <v>45.04230561117938</v>
      </c>
      <c r="W23" s="11">
        <v>45.740654884270157</v>
      </c>
      <c r="X23" s="11">
        <v>42.586121606634229</v>
      </c>
      <c r="Y23" s="11">
        <v>42.34890713594536</v>
      </c>
      <c r="Z23" s="11">
        <v>42.205268215269832</v>
      </c>
      <c r="AA23" s="11">
        <v>42.121766015362446</v>
      </c>
      <c r="AB23" s="11">
        <v>41.899673560098385</v>
      </c>
      <c r="AC23" s="11">
        <v>41.639752098200354</v>
      </c>
      <c r="AD23" s="11">
        <v>41.316395225747556</v>
      </c>
      <c r="AE23" s="11">
        <v>40.991037597689846</v>
      </c>
      <c r="AF23" s="11">
        <v>40.694279357702051</v>
      </c>
      <c r="AG23" s="11">
        <v>40.420786345838358</v>
      </c>
      <c r="AH23" s="11">
        <v>40.113133363289769</v>
      </c>
      <c r="AI23" s="11">
        <v>39.78231574963695</v>
      </c>
      <c r="AJ23" s="11">
        <v>39.434160434863884</v>
      </c>
      <c r="AK23" s="11">
        <v>39.115874092714741</v>
      </c>
      <c r="AL23" s="11">
        <v>38.818141645467925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16.395094487600591</v>
      </c>
      <c r="N24" s="11">
        <v>14.728722202578808</v>
      </c>
      <c r="O24" s="11">
        <v>14.399913976120885</v>
      </c>
      <c r="P24" s="11">
        <v>14.270863238947779</v>
      </c>
      <c r="Q24" s="11">
        <v>13.796367334194342</v>
      </c>
      <c r="R24" s="11">
        <v>13.267937774131449</v>
      </c>
      <c r="S24" s="11">
        <v>12.76957503709051</v>
      </c>
      <c r="T24" s="11">
        <v>12.903916325751883</v>
      </c>
      <c r="U24" s="11">
        <v>13.386786642358</v>
      </c>
      <c r="V24" s="11">
        <v>12.186501987642933</v>
      </c>
      <c r="W24" s="11">
        <v>11.675307719916917</v>
      </c>
      <c r="X24" s="11">
        <v>12.943039961614174</v>
      </c>
      <c r="Y24" s="11">
        <v>12.641049164539508</v>
      </c>
      <c r="Z24" s="11">
        <v>12.36325552946872</v>
      </c>
      <c r="AA24" s="11">
        <v>12.081862936178169</v>
      </c>
      <c r="AB24" s="11">
        <v>11.782820238107639</v>
      </c>
      <c r="AC24" s="11">
        <v>11.503973088849737</v>
      </c>
      <c r="AD24" s="11">
        <v>11.267805457680774</v>
      </c>
      <c r="AE24" s="11">
        <v>10.999555930634088</v>
      </c>
      <c r="AF24" s="11">
        <v>10.707745096394818</v>
      </c>
      <c r="AG24" s="11">
        <v>10.46099819774849</v>
      </c>
      <c r="AH24" s="11">
        <v>10.285613153088107</v>
      </c>
      <c r="AI24" s="11">
        <v>10.114571931088369</v>
      </c>
      <c r="AJ24" s="11">
        <v>9.9258060378775763</v>
      </c>
      <c r="AK24" s="11">
        <v>9.5811040518038233</v>
      </c>
      <c r="AL24" s="11">
        <v>9.3336402274397194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47.157486072677628</v>
      </c>
      <c r="N26" s="87">
        <f>SUM(N27:N30)</f>
        <v>47.359706461754648</v>
      </c>
      <c r="O26" s="87">
        <f t="shared" ref="O26:AL26" si="9">SUM(O27:O30)</f>
        <v>45.847826904969644</v>
      </c>
      <c r="P26" s="87">
        <f t="shared" si="9"/>
        <v>46.355030450447074</v>
      </c>
      <c r="Q26" s="87">
        <f t="shared" si="9"/>
        <v>48.011041293148281</v>
      </c>
      <c r="R26" s="87">
        <f>SUM(R27:R30)</f>
        <v>48.273598438425559</v>
      </c>
      <c r="S26" s="87">
        <f t="shared" si="9"/>
        <v>50.428475715593549</v>
      </c>
      <c r="T26" s="87">
        <f t="shared" si="9"/>
        <v>50.931402743201311</v>
      </c>
      <c r="U26" s="87">
        <f t="shared" si="9"/>
        <v>45.314640994110611</v>
      </c>
      <c r="V26" s="87">
        <f t="shared" si="9"/>
        <v>48.817278532387618</v>
      </c>
      <c r="W26" s="87">
        <f t="shared" si="9"/>
        <v>42.714813803229518</v>
      </c>
      <c r="X26" s="87">
        <f t="shared" si="9"/>
        <v>44.334137870184868</v>
      </c>
      <c r="Y26" s="87">
        <f t="shared" si="9"/>
        <v>44.411381187134445</v>
      </c>
      <c r="Z26" s="87">
        <f t="shared" si="9"/>
        <v>44.656114572478458</v>
      </c>
      <c r="AA26" s="87">
        <f t="shared" si="9"/>
        <v>44.898378234485399</v>
      </c>
      <c r="AB26" s="87">
        <f t="shared" si="9"/>
        <v>44.954235743880758</v>
      </c>
      <c r="AC26" s="87">
        <f t="shared" si="9"/>
        <v>44.936945376383846</v>
      </c>
      <c r="AD26" s="87">
        <f t="shared" si="9"/>
        <v>44.861579839224149</v>
      </c>
      <c r="AE26" s="87">
        <f t="shared" si="9"/>
        <v>44.806103685512298</v>
      </c>
      <c r="AF26" s="87">
        <f t="shared" si="9"/>
        <v>44.748768521473473</v>
      </c>
      <c r="AG26" s="87">
        <f t="shared" si="9"/>
        <v>44.705628225112648</v>
      </c>
      <c r="AH26" s="87">
        <f t="shared" si="9"/>
        <v>44.64989002725968</v>
      </c>
      <c r="AI26" s="87">
        <f t="shared" si="9"/>
        <v>44.579824580856538</v>
      </c>
      <c r="AJ26" s="87">
        <f t="shared" si="9"/>
        <v>44.498415188381031</v>
      </c>
      <c r="AK26" s="87">
        <f t="shared" si="9"/>
        <v>44.442485019427693</v>
      </c>
      <c r="AL26" s="87">
        <f t="shared" si="9"/>
        <v>44.384563614918534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3.512335538465444</v>
      </c>
      <c r="N27" s="11">
        <v>3.8780270365124436</v>
      </c>
      <c r="O27" s="11">
        <v>4.3561675316379782</v>
      </c>
      <c r="P27" s="11">
        <v>3.8402831252543832</v>
      </c>
      <c r="Q27" s="11">
        <v>5.1906234982154666</v>
      </c>
      <c r="R27" s="11">
        <v>4.6385008650290267</v>
      </c>
      <c r="S27" s="11">
        <v>4.5772542286473321</v>
      </c>
      <c r="T27" s="11">
        <v>4.4288084846211788</v>
      </c>
      <c r="U27" s="11">
        <v>4.0261158356294171</v>
      </c>
      <c r="V27" s="11">
        <v>5.0769845048155071</v>
      </c>
      <c r="W27" s="11">
        <v>4.205031857308966</v>
      </c>
      <c r="X27" s="11">
        <v>4.2158403025682443</v>
      </c>
      <c r="Y27" s="11">
        <v>4.298111681000905</v>
      </c>
      <c r="Z27" s="11">
        <v>4.397247151111209</v>
      </c>
      <c r="AA27" s="11">
        <v>4.4984016897313053</v>
      </c>
      <c r="AB27" s="11">
        <v>4.5861658418974951</v>
      </c>
      <c r="AC27" s="11">
        <v>4.6695731757646959</v>
      </c>
      <c r="AD27" s="11">
        <v>4.7502095798550723</v>
      </c>
      <c r="AE27" s="11">
        <v>4.8288233841316881</v>
      </c>
      <c r="AF27" s="11">
        <v>4.9066475739405391</v>
      </c>
      <c r="AG27" s="11">
        <v>4.9924221116796064</v>
      </c>
      <c r="AH27" s="11">
        <v>5.077796332577373</v>
      </c>
      <c r="AI27" s="11">
        <v>5.1616751609726697</v>
      </c>
      <c r="AJ27" s="11">
        <v>5.2468018824958751</v>
      </c>
      <c r="AK27" s="11">
        <v>5.3311974756521847</v>
      </c>
      <c r="AL27" s="11">
        <v>5.4328855963896361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18.483219251511773</v>
      </c>
      <c r="N28" s="11">
        <v>18.902888098263823</v>
      </c>
      <c r="O28" s="11">
        <v>17.763892299762244</v>
      </c>
      <c r="P28" s="11">
        <v>18.700264993587869</v>
      </c>
      <c r="Q28" s="11">
        <v>19.290716314010712</v>
      </c>
      <c r="R28" s="11">
        <v>19.225953042941956</v>
      </c>
      <c r="S28" s="11">
        <v>19.946319601564781</v>
      </c>
      <c r="T28" s="11">
        <v>19.779767470590876</v>
      </c>
      <c r="U28" s="11">
        <v>18.262418485391141</v>
      </c>
      <c r="V28" s="11">
        <v>19.923267711604904</v>
      </c>
      <c r="W28" s="11">
        <v>17.060954403529646</v>
      </c>
      <c r="X28" s="11">
        <v>17.698964144799994</v>
      </c>
      <c r="Y28" s="11">
        <v>17.681408860518836</v>
      </c>
      <c r="Z28" s="11">
        <v>17.734238151479971</v>
      </c>
      <c r="AA28" s="11">
        <v>17.780591398094089</v>
      </c>
      <c r="AB28" s="11">
        <v>17.760577599617672</v>
      </c>
      <c r="AC28" s="11">
        <v>17.710047904573813</v>
      </c>
      <c r="AD28" s="11">
        <v>17.635884573988765</v>
      </c>
      <c r="AE28" s="11">
        <v>17.562769317406836</v>
      </c>
      <c r="AF28" s="11">
        <v>17.489302413315944</v>
      </c>
      <c r="AG28" s="11">
        <v>17.411604490788736</v>
      </c>
      <c r="AH28" s="11">
        <v>17.32752136453286</v>
      </c>
      <c r="AI28" s="11">
        <v>17.243024319878931</v>
      </c>
      <c r="AJ28" s="11">
        <v>17.158421815223434</v>
      </c>
      <c r="AK28" s="11">
        <v>17.078639424272193</v>
      </c>
      <c r="AL28" s="11">
        <v>16.985534839795235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15.670099842790169</v>
      </c>
      <c r="N29" s="11">
        <v>14.435410816487941</v>
      </c>
      <c r="O29" s="11">
        <v>12.980112137011094</v>
      </c>
      <c r="P29" s="11">
        <v>13.13109649126204</v>
      </c>
      <c r="Q29" s="11">
        <v>12.687965148265933</v>
      </c>
      <c r="R29" s="11">
        <v>13.056626687304844</v>
      </c>
      <c r="S29" s="11">
        <v>14.626673037141627</v>
      </c>
      <c r="T29" s="11">
        <v>15.380385188227237</v>
      </c>
      <c r="U29" s="11">
        <v>12.109777698882894</v>
      </c>
      <c r="V29" s="11">
        <v>13.222084944303809</v>
      </c>
      <c r="W29" s="11">
        <v>11.633576832125369</v>
      </c>
      <c r="X29" s="11">
        <v>12.560902800027646</v>
      </c>
      <c r="Y29" s="11">
        <v>12.479739213144315</v>
      </c>
      <c r="Z29" s="11">
        <v>12.492576545280317</v>
      </c>
      <c r="AA29" s="11">
        <v>12.495547564706579</v>
      </c>
      <c r="AB29" s="11">
        <v>12.416727484359591</v>
      </c>
      <c r="AC29" s="11">
        <v>12.323692199162597</v>
      </c>
      <c r="AD29" s="11">
        <v>12.224770634824997</v>
      </c>
      <c r="AE29" s="11">
        <v>12.125114931756197</v>
      </c>
      <c r="AF29" s="11">
        <v>12.02501498967831</v>
      </c>
      <c r="AG29" s="11">
        <v>11.930973600687482</v>
      </c>
      <c r="AH29" s="11">
        <v>11.834939308242246</v>
      </c>
      <c r="AI29" s="11">
        <v>11.733977165820113</v>
      </c>
      <c r="AJ29" s="11">
        <v>11.631394003714096</v>
      </c>
      <c r="AK29" s="11">
        <v>11.537714935110738</v>
      </c>
      <c r="AL29" s="11">
        <v>11.436980460901708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9.4918314399102464</v>
      </c>
      <c r="N30" s="11">
        <v>10.14338051049044</v>
      </c>
      <c r="O30" s="11">
        <v>10.747654936558325</v>
      </c>
      <c r="P30" s="11">
        <v>10.68338584034278</v>
      </c>
      <c r="Q30" s="11">
        <v>10.84173633265617</v>
      </c>
      <c r="R30" s="11">
        <v>11.352517843149734</v>
      </c>
      <c r="S30" s="11">
        <v>11.278228848239809</v>
      </c>
      <c r="T30" s="11">
        <v>11.34244159976202</v>
      </c>
      <c r="U30" s="11">
        <v>10.916328974207159</v>
      </c>
      <c r="V30" s="11">
        <v>10.594941371663392</v>
      </c>
      <c r="W30" s="11">
        <v>9.8152507102655342</v>
      </c>
      <c r="X30" s="11">
        <v>9.8584306227889797</v>
      </c>
      <c r="Y30" s="11">
        <v>9.9521214324703937</v>
      </c>
      <c r="Z30" s="11">
        <v>10.03205272460696</v>
      </c>
      <c r="AA30" s="11">
        <v>10.123837581953426</v>
      </c>
      <c r="AB30" s="11">
        <v>10.190764818006004</v>
      </c>
      <c r="AC30" s="11">
        <v>10.23363209688274</v>
      </c>
      <c r="AD30" s="11">
        <v>10.250715050555316</v>
      </c>
      <c r="AE30" s="11">
        <v>10.289396052217572</v>
      </c>
      <c r="AF30" s="11">
        <v>10.32780354453868</v>
      </c>
      <c r="AG30" s="11">
        <v>10.370628021956824</v>
      </c>
      <c r="AH30" s="11">
        <v>10.409633021907199</v>
      </c>
      <c r="AI30" s="11">
        <v>10.441147934184826</v>
      </c>
      <c r="AJ30" s="11">
        <v>10.461797486947631</v>
      </c>
      <c r="AK30" s="11">
        <v>10.494933184392575</v>
      </c>
      <c r="AL30" s="11">
        <v>10.52916271783195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41.529104684781586</v>
      </c>
      <c r="N32" s="87">
        <f t="shared" si="10"/>
        <v>41.33875114900475</v>
      </c>
      <c r="O32" s="87">
        <f t="shared" si="10"/>
        <v>42.03986687348992</v>
      </c>
      <c r="P32" s="87">
        <f t="shared" si="10"/>
        <v>42.811554485164471</v>
      </c>
      <c r="Q32" s="87">
        <f t="shared" si="10"/>
        <v>43.397301221220999</v>
      </c>
      <c r="R32" s="87">
        <f t="shared" si="10"/>
        <v>47.217473620949015</v>
      </c>
      <c r="S32" s="87">
        <f t="shared" si="10"/>
        <v>47.846194507166516</v>
      </c>
      <c r="T32" s="87">
        <f t="shared" si="10"/>
        <v>49.11819065636206</v>
      </c>
      <c r="U32" s="87">
        <f t="shared" si="10"/>
        <v>47.748780121157019</v>
      </c>
      <c r="V32" s="87">
        <f t="shared" si="10"/>
        <v>50.859474025099203</v>
      </c>
      <c r="W32" s="87">
        <f t="shared" si="10"/>
        <v>47.930195909769004</v>
      </c>
      <c r="X32" s="87">
        <f t="shared" si="10"/>
        <v>49.317592094975524</v>
      </c>
      <c r="Y32" s="87">
        <f t="shared" si="10"/>
        <v>49.579365282951997</v>
      </c>
      <c r="Z32" s="87">
        <f t="shared" si="10"/>
        <v>49.978364673544625</v>
      </c>
      <c r="AA32" s="87">
        <f t="shared" si="10"/>
        <v>50.448019071367568</v>
      </c>
      <c r="AB32" s="87">
        <f t="shared" si="10"/>
        <v>50.843885913213121</v>
      </c>
      <c r="AC32" s="87">
        <f t="shared" si="10"/>
        <v>51.20149794565323</v>
      </c>
      <c r="AD32" s="87">
        <f t="shared" si="10"/>
        <v>51.536401155168633</v>
      </c>
      <c r="AE32" s="87">
        <f t="shared" ref="AE32" si="11">SUM(AE33:AE35)</f>
        <v>51.8774502002776</v>
      </c>
      <c r="AF32" s="87">
        <f t="shared" ref="AF32" si="12">SUM(AF33:AF35)</f>
        <v>52.229604670667641</v>
      </c>
      <c r="AG32" s="87">
        <f t="shared" ref="AG32" si="13">SUM(AG33:AG35)</f>
        <v>52.59288141215476</v>
      </c>
      <c r="AH32" s="87">
        <f t="shared" ref="AH32" si="14">SUM(AH33:AH35)</f>
        <v>52.93696859875498</v>
      </c>
      <c r="AI32" s="87">
        <f t="shared" ref="AI32" si="15">SUM(AI33:AI35)</f>
        <v>53.282161074996012</v>
      </c>
      <c r="AJ32" s="87">
        <f t="shared" ref="AJ32" si="16">SUM(AJ33:AJ35)</f>
        <v>53.634579030937459</v>
      </c>
      <c r="AK32" s="87">
        <f t="shared" ref="AK32" si="17">SUM(AK33:AK35)</f>
        <v>53.975504699320709</v>
      </c>
      <c r="AL32" s="87">
        <f t="shared" ref="AL32" si="18">SUM(AL33:AL35)</f>
        <v>54.319688262716625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29.745517744449849</v>
      </c>
      <c r="N33" s="11">
        <v>28.425380917733843</v>
      </c>
      <c r="O33" s="11">
        <v>28.957520924382887</v>
      </c>
      <c r="P33" s="11">
        <v>29.431964845344059</v>
      </c>
      <c r="Q33" s="11">
        <v>29.795576407818587</v>
      </c>
      <c r="R33" s="11">
        <v>32.92307383765533</v>
      </c>
      <c r="S33" s="11">
        <v>34.185240573521888</v>
      </c>
      <c r="T33" s="11">
        <v>34.654773346725634</v>
      </c>
      <c r="U33" s="11">
        <v>33.841950278688039</v>
      </c>
      <c r="V33" s="11">
        <v>36.105717628371522</v>
      </c>
      <c r="W33" s="11">
        <v>34.239440494734254</v>
      </c>
      <c r="X33" s="11">
        <v>35.711799649702968</v>
      </c>
      <c r="Y33" s="11">
        <v>35.947806229346831</v>
      </c>
      <c r="Z33" s="11">
        <v>36.266098884638815</v>
      </c>
      <c r="AA33" s="11">
        <v>36.630950542785591</v>
      </c>
      <c r="AB33" s="11">
        <v>36.949134600761454</v>
      </c>
      <c r="AC33" s="11">
        <v>37.238206089892628</v>
      </c>
      <c r="AD33" s="11">
        <v>37.512751288473765</v>
      </c>
      <c r="AE33" s="11">
        <v>37.789162769959781</v>
      </c>
      <c r="AF33" s="11">
        <v>38.078799866666152</v>
      </c>
      <c r="AG33" s="11">
        <v>38.391173115957031</v>
      </c>
      <c r="AH33" s="11">
        <v>38.693738372041572</v>
      </c>
      <c r="AI33" s="11">
        <v>38.996765990052928</v>
      </c>
      <c r="AJ33" s="11">
        <v>39.303387358524432</v>
      </c>
      <c r="AK33" s="11">
        <v>39.600963176116295</v>
      </c>
      <c r="AL33" s="11">
        <v>39.894039333477274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10.902746354294916</v>
      </c>
      <c r="N34" s="11">
        <v>12.290363879901514</v>
      </c>
      <c r="O34" s="11">
        <v>12.46226763659004</v>
      </c>
      <c r="P34" s="11">
        <v>12.825154600208997</v>
      </c>
      <c r="Q34" s="11">
        <v>12.960666886122434</v>
      </c>
      <c r="R34" s="11">
        <v>13.702609981394826</v>
      </c>
      <c r="S34" s="11">
        <v>13.147077952165892</v>
      </c>
      <c r="T34" s="11">
        <v>13.923219002060531</v>
      </c>
      <c r="U34" s="11">
        <v>13.359377405136138</v>
      </c>
      <c r="V34" s="11">
        <v>14.25301028353654</v>
      </c>
      <c r="W34" s="11">
        <v>13.067090201902831</v>
      </c>
      <c r="X34" s="11">
        <v>13.123783764874643</v>
      </c>
      <c r="Y34" s="11">
        <v>13.143033104993918</v>
      </c>
      <c r="Z34" s="11">
        <v>13.217925159541853</v>
      </c>
      <c r="AA34" s="11">
        <v>13.31618726894858</v>
      </c>
      <c r="AB34" s="11">
        <v>13.388527025687573</v>
      </c>
      <c r="AC34" s="11">
        <v>13.453172826506936</v>
      </c>
      <c r="AD34" s="11">
        <v>13.510297816744055</v>
      </c>
      <c r="AE34" s="11">
        <v>13.572968896197574</v>
      </c>
      <c r="AF34" s="11">
        <v>13.631265810155433</v>
      </c>
      <c r="AG34" s="11">
        <v>13.678832300944457</v>
      </c>
      <c r="AH34" s="11">
        <v>13.717247753870746</v>
      </c>
      <c r="AI34" s="11">
        <v>13.757436680008094</v>
      </c>
      <c r="AJ34" s="11">
        <v>13.799333697389843</v>
      </c>
      <c r="AK34" s="11">
        <v>13.841082580621707</v>
      </c>
      <c r="AL34" s="11">
        <v>13.888785696626634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0.88084058603682425</v>
      </c>
      <c r="N35" s="11">
        <v>0.62300635136938842</v>
      </c>
      <c r="O35" s="11">
        <v>0.6200783125169963</v>
      </c>
      <c r="P35" s="11">
        <v>0.55443503961141372</v>
      </c>
      <c r="Q35" s="11">
        <v>0.64105792727998345</v>
      </c>
      <c r="R35" s="11">
        <v>0.5917898018988621</v>
      </c>
      <c r="S35" s="11">
        <v>0.51387598147873481</v>
      </c>
      <c r="T35" s="11">
        <v>0.5401983075758906</v>
      </c>
      <c r="U35" s="11">
        <v>0.54745243733284221</v>
      </c>
      <c r="V35" s="11">
        <v>0.50074611319114404</v>
      </c>
      <c r="W35" s="11">
        <v>0.62366521313192436</v>
      </c>
      <c r="X35" s="11">
        <v>0.48200868039791123</v>
      </c>
      <c r="Y35" s="11">
        <v>0.4885259486112446</v>
      </c>
      <c r="Z35" s="11">
        <v>0.49434062936395179</v>
      </c>
      <c r="AA35" s="11">
        <v>0.50088125963339891</v>
      </c>
      <c r="AB35" s="11">
        <v>0.5062242867640977</v>
      </c>
      <c r="AC35" s="11">
        <v>0.51011902925366404</v>
      </c>
      <c r="AD35" s="11">
        <v>0.51335204995081385</v>
      </c>
      <c r="AE35" s="11">
        <v>0.51531853412024609</v>
      </c>
      <c r="AF35" s="11">
        <v>0.51953899384605429</v>
      </c>
      <c r="AG35" s="11">
        <v>0.52287599525327089</v>
      </c>
      <c r="AH35" s="11">
        <v>0.5259824728426602</v>
      </c>
      <c r="AI35" s="11">
        <v>0.5279584049349928</v>
      </c>
      <c r="AJ35" s="11">
        <v>0.53185797502318755</v>
      </c>
      <c r="AK35" s="11">
        <v>0.53345894258270543</v>
      </c>
      <c r="AL35" s="11">
        <v>0.53686323261271351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40.475105958763557</v>
      </c>
      <c r="N37" s="87">
        <f t="shared" ref="N37:AL37" si="19">SUM(N38:N39)</f>
        <v>42.860889428912017</v>
      </c>
      <c r="O37" s="87">
        <f t="shared" si="19"/>
        <v>45.418040409206199</v>
      </c>
      <c r="P37" s="87">
        <f t="shared" si="19"/>
        <v>45.040443830667769</v>
      </c>
      <c r="Q37" s="87">
        <f t="shared" si="19"/>
        <v>44.04212141178342</v>
      </c>
      <c r="R37" s="87">
        <f t="shared" si="19"/>
        <v>44.112464196709496</v>
      </c>
      <c r="S37" s="87">
        <f t="shared" si="19"/>
        <v>45.763908340717549</v>
      </c>
      <c r="T37" s="87">
        <f t="shared" si="19"/>
        <v>43.579994070843</v>
      </c>
      <c r="U37" s="87">
        <f t="shared" si="19"/>
        <v>44.089782925115337</v>
      </c>
      <c r="V37" s="87">
        <f t="shared" si="19"/>
        <v>44.090976017200106</v>
      </c>
      <c r="W37" s="87">
        <f t="shared" si="19"/>
        <v>43.894663347949511</v>
      </c>
      <c r="X37" s="87">
        <f t="shared" si="19"/>
        <v>43.848028720755622</v>
      </c>
      <c r="Y37" s="87">
        <f t="shared" si="19"/>
        <v>43.864449798127438</v>
      </c>
      <c r="Z37" s="87">
        <f t="shared" si="19"/>
        <v>43.997697305387838</v>
      </c>
      <c r="AA37" s="87">
        <f t="shared" si="19"/>
        <v>44.181263128460614</v>
      </c>
      <c r="AB37" s="87">
        <f t="shared" si="19"/>
        <v>44.255014607118284</v>
      </c>
      <c r="AC37" s="87">
        <f t="shared" si="19"/>
        <v>44.286826219104718</v>
      </c>
      <c r="AD37" s="87">
        <f t="shared" si="19"/>
        <v>44.293667989476823</v>
      </c>
      <c r="AE37" s="87">
        <f t="shared" si="19"/>
        <v>44.31238689745436</v>
      </c>
      <c r="AF37" s="87">
        <f t="shared" si="19"/>
        <v>44.32430386492377</v>
      </c>
      <c r="AG37" s="87">
        <f t="shared" si="19"/>
        <v>44.328464077184528</v>
      </c>
      <c r="AH37" s="87">
        <f t="shared" si="19"/>
        <v>44.356539521621983</v>
      </c>
      <c r="AI37" s="87">
        <f t="shared" si="19"/>
        <v>44.36357620103955</v>
      </c>
      <c r="AJ37" s="87">
        <f t="shared" si="19"/>
        <v>44.37208008244427</v>
      </c>
      <c r="AK37" s="87">
        <f t="shared" si="19"/>
        <v>44.383304614304542</v>
      </c>
      <c r="AL37" s="87">
        <f t="shared" si="19"/>
        <v>44.400967379392036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32.18793173310376</v>
      </c>
      <c r="N38" s="11">
        <v>34.662302948532918</v>
      </c>
      <c r="O38" s="11">
        <v>37.057908476424494</v>
      </c>
      <c r="P38" s="11">
        <v>36.808448299757977</v>
      </c>
      <c r="Q38" s="11">
        <v>36.179260323371189</v>
      </c>
      <c r="R38" s="11">
        <v>35.259233488954564</v>
      </c>
      <c r="S38" s="11">
        <v>36.869561132930599</v>
      </c>
      <c r="T38" s="11">
        <v>34.161317352119944</v>
      </c>
      <c r="U38" s="11">
        <v>34.57536337693346</v>
      </c>
      <c r="V38" s="11">
        <v>34.484465415893254</v>
      </c>
      <c r="W38" s="11">
        <v>34.167311152595197</v>
      </c>
      <c r="X38" s="11">
        <v>32.131622554012218</v>
      </c>
      <c r="Y38" s="11">
        <v>31.999986468534367</v>
      </c>
      <c r="Z38" s="11">
        <v>31.940403047767006</v>
      </c>
      <c r="AA38" s="11">
        <v>31.910963036116215</v>
      </c>
      <c r="AB38" s="11">
        <v>31.800190523483277</v>
      </c>
      <c r="AC38" s="11">
        <v>31.654472887427868</v>
      </c>
      <c r="AD38" s="11">
        <v>31.494851228716424</v>
      </c>
      <c r="AE38" s="11">
        <v>31.348146006037485</v>
      </c>
      <c r="AF38" s="11">
        <v>31.192285092260029</v>
      </c>
      <c r="AG38" s="11">
        <v>31.02245420961545</v>
      </c>
      <c r="AH38" s="11">
        <v>30.882135901472882</v>
      </c>
      <c r="AI38" s="11">
        <v>30.71826859480765</v>
      </c>
      <c r="AJ38" s="11">
        <v>30.551887645571753</v>
      </c>
      <c r="AK38" s="11">
        <v>30.387515088043518</v>
      </c>
      <c r="AL38" s="11">
        <v>30.234447786758921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8.2871742256597987</v>
      </c>
      <c r="N39" s="11">
        <v>8.1985864803791006</v>
      </c>
      <c r="O39" s="11">
        <v>8.3601319327817087</v>
      </c>
      <c r="P39" s="11">
        <v>8.2319955309097939</v>
      </c>
      <c r="Q39" s="11">
        <v>7.862861088412231</v>
      </c>
      <c r="R39" s="11">
        <v>8.8532307077549284</v>
      </c>
      <c r="S39" s="11">
        <v>8.8943472077869501</v>
      </c>
      <c r="T39" s="11">
        <v>9.418676718723054</v>
      </c>
      <c r="U39" s="11">
        <v>9.514419548181877</v>
      </c>
      <c r="V39" s="11">
        <v>9.6065106013068551</v>
      </c>
      <c r="W39" s="11">
        <v>9.7273521953543121</v>
      </c>
      <c r="X39" s="11">
        <v>11.716406166743408</v>
      </c>
      <c r="Y39" s="11">
        <v>11.864463329593072</v>
      </c>
      <c r="Z39" s="11">
        <v>12.05729425762083</v>
      </c>
      <c r="AA39" s="11">
        <v>12.270300092344401</v>
      </c>
      <c r="AB39" s="11">
        <v>12.454824083635007</v>
      </c>
      <c r="AC39" s="11">
        <v>12.632353331676851</v>
      </c>
      <c r="AD39" s="11">
        <v>12.798816760760397</v>
      </c>
      <c r="AE39" s="11">
        <v>12.964240891416871</v>
      </c>
      <c r="AF39" s="11">
        <v>13.132018772663741</v>
      </c>
      <c r="AG39" s="11">
        <v>13.306009867569079</v>
      </c>
      <c r="AH39" s="11">
        <v>13.474403620149102</v>
      </c>
      <c r="AI39" s="11">
        <v>13.645307606231896</v>
      </c>
      <c r="AJ39" s="11">
        <v>13.820192436872521</v>
      </c>
      <c r="AK39" s="11">
        <v>13.995789526261024</v>
      </c>
      <c r="AL39" s="11">
        <v>14.166519592633117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25.183006056455824</v>
      </c>
      <c r="N41" s="87">
        <f t="shared" ref="N41" si="20">SUM(N42:N43)</f>
        <v>25.325930465045083</v>
      </c>
      <c r="O41" s="87">
        <f t="shared" ref="O41" si="21">SUM(O42:O43)</f>
        <v>25.665939878689201</v>
      </c>
      <c r="P41" s="87">
        <f t="shared" ref="P41" si="22">SUM(P42:P43)</f>
        <v>24.228886678144356</v>
      </c>
      <c r="Q41" s="87">
        <f t="shared" ref="Q41" si="23">SUM(Q42:Q43)</f>
        <v>25.772019029769041</v>
      </c>
      <c r="R41" s="87">
        <f t="shared" ref="R41" si="24">SUM(R42:R43)</f>
        <v>25.764537605450318</v>
      </c>
      <c r="S41" s="87">
        <f t="shared" ref="S41" si="25">SUM(S42:S43)</f>
        <v>28.512930980257543</v>
      </c>
      <c r="T41" s="87">
        <f t="shared" ref="T41" si="26">SUM(T42:T43)</f>
        <v>27.583273133209993</v>
      </c>
      <c r="U41" s="87">
        <f t="shared" ref="U41" si="27">SUM(U42:U43)</f>
        <v>27.731235209751709</v>
      </c>
      <c r="V41" s="87">
        <f t="shared" ref="V41" si="28">SUM(V42:V43)</f>
        <v>27.864821182414445</v>
      </c>
      <c r="W41" s="87">
        <f t="shared" ref="W41" si="29">SUM(W42:W43)</f>
        <v>23.17745640540193</v>
      </c>
      <c r="X41" s="87">
        <f t="shared" ref="X41" si="30">SUM(X42:X43)</f>
        <v>26.054273601442091</v>
      </c>
      <c r="Y41" s="87">
        <f t="shared" ref="Y41" si="31">SUM(Y42:Y43)</f>
        <v>25.968574756372426</v>
      </c>
      <c r="Z41" s="87">
        <f t="shared" ref="Z41" si="32">SUM(Z42:Z43)</f>
        <v>26.043282227684145</v>
      </c>
      <c r="AA41" s="87">
        <f t="shared" ref="AA41" si="33">SUM(AA42:AA43)</f>
        <v>26.160015461683564</v>
      </c>
      <c r="AB41" s="87">
        <f t="shared" ref="AB41" si="34">SUM(AB42:AB43)</f>
        <v>26.168185379568797</v>
      </c>
      <c r="AC41" s="87">
        <f t="shared" ref="AC41" si="35">SUM(AC42:AC43)</f>
        <v>26.150652663418839</v>
      </c>
      <c r="AD41" s="87">
        <f t="shared" ref="AD41" si="36">SUM(AD42:AD43)</f>
        <v>26.141872250184257</v>
      </c>
      <c r="AE41" s="87">
        <f t="shared" ref="AE41" si="37">SUM(AE42:AE43)</f>
        <v>26.125518660442228</v>
      </c>
      <c r="AF41" s="87">
        <f t="shared" ref="AF41" si="38">SUM(AF42:AF43)</f>
        <v>26.112813435031406</v>
      </c>
      <c r="AG41" s="87">
        <f t="shared" ref="AG41" si="39">SUM(AG42:AG43)</f>
        <v>26.100967386382244</v>
      </c>
      <c r="AH41" s="87">
        <f t="shared" ref="AH41" si="40">SUM(AH42:AH43)</f>
        <v>26.085717726501578</v>
      </c>
      <c r="AI41" s="87">
        <f t="shared" ref="AI41" si="41">SUM(AI42:AI43)</f>
        <v>26.085042404347128</v>
      </c>
      <c r="AJ41" s="87">
        <f t="shared" ref="AJ41" si="42">SUM(AJ42:AJ43)</f>
        <v>26.110317513553689</v>
      </c>
      <c r="AK41" s="87">
        <f t="shared" ref="AK41" si="43">SUM(AK42:AK43)</f>
        <v>26.156469122686314</v>
      </c>
      <c r="AL41" s="87">
        <f t="shared" ref="AL41" si="44">SUM(AL42:AL43)</f>
        <v>26.21067661325899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8.3820141054579071</v>
      </c>
      <c r="N42" s="11">
        <v>7.9880531190439212</v>
      </c>
      <c r="O42" s="11">
        <v>7.9857942603628738</v>
      </c>
      <c r="P42" s="11">
        <v>8.0628569452608261</v>
      </c>
      <c r="Q42" s="11">
        <v>8.0206737190176458</v>
      </c>
      <c r="R42" s="11">
        <v>8.0260226574220681</v>
      </c>
      <c r="S42" s="11">
        <v>8.3703947879053189</v>
      </c>
      <c r="T42" s="11">
        <v>8.782534526396292</v>
      </c>
      <c r="U42" s="11">
        <v>8.2798792195364843</v>
      </c>
      <c r="V42" s="11">
        <v>8.1258526254614409</v>
      </c>
      <c r="W42" s="11">
        <v>7.0206430257499788</v>
      </c>
      <c r="X42" s="11">
        <v>8.623893182114724</v>
      </c>
      <c r="Y42" s="11">
        <v>8.6060339486220201</v>
      </c>
      <c r="Z42" s="11">
        <v>8.6507821903393758</v>
      </c>
      <c r="AA42" s="11">
        <v>8.7054815587712291</v>
      </c>
      <c r="AB42" s="11">
        <v>8.7183664972761754</v>
      </c>
      <c r="AC42" s="11">
        <v>8.7049069770291734</v>
      </c>
      <c r="AD42" s="11">
        <v>8.7015708337605968</v>
      </c>
      <c r="AE42" s="11">
        <v>8.7002487757847788</v>
      </c>
      <c r="AF42" s="11">
        <v>8.696943936248795</v>
      </c>
      <c r="AG42" s="11">
        <v>8.6932054635169731</v>
      </c>
      <c r="AH42" s="11">
        <v>8.6940362855728424</v>
      </c>
      <c r="AI42" s="11">
        <v>8.6913842203085796</v>
      </c>
      <c r="AJ42" s="11">
        <v>8.7016590712531983</v>
      </c>
      <c r="AK42" s="11">
        <v>8.7293379191291258</v>
      </c>
      <c r="AL42" s="11">
        <v>8.7564326730900941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16.800991950997918</v>
      </c>
      <c r="N43" s="11">
        <v>17.337877346001161</v>
      </c>
      <c r="O43" s="11">
        <v>17.680145618326328</v>
      </c>
      <c r="P43" s="11">
        <v>16.16602973288353</v>
      </c>
      <c r="Q43" s="11">
        <v>17.751345310751393</v>
      </c>
      <c r="R43" s="11">
        <v>17.73851494802825</v>
      </c>
      <c r="S43" s="11">
        <v>20.142536192352225</v>
      </c>
      <c r="T43" s="11">
        <v>18.800738606813702</v>
      </c>
      <c r="U43" s="11">
        <v>19.451355990215227</v>
      </c>
      <c r="V43" s="11">
        <v>19.738968556953004</v>
      </c>
      <c r="W43" s="11">
        <v>16.15681337965195</v>
      </c>
      <c r="X43" s="11">
        <v>17.430380419327367</v>
      </c>
      <c r="Y43" s="11">
        <v>17.362540807750406</v>
      </c>
      <c r="Z43" s="11">
        <v>17.392500037344767</v>
      </c>
      <c r="AA43" s="11">
        <v>17.454533902912335</v>
      </c>
      <c r="AB43" s="11">
        <v>17.449818882292622</v>
      </c>
      <c r="AC43" s="11">
        <v>17.445745686389667</v>
      </c>
      <c r="AD43" s="11">
        <v>17.440301416423658</v>
      </c>
      <c r="AE43" s="11">
        <v>17.42526988465745</v>
      </c>
      <c r="AF43" s="11">
        <v>17.415869498782609</v>
      </c>
      <c r="AG43" s="11">
        <v>17.407761922865273</v>
      </c>
      <c r="AH43" s="11">
        <v>17.391681440928735</v>
      </c>
      <c r="AI43" s="11">
        <v>17.39365818403855</v>
      </c>
      <c r="AJ43" s="11">
        <v>17.408658442300492</v>
      </c>
      <c r="AK43" s="11">
        <v>17.427131203557188</v>
      </c>
      <c r="AL43" s="11">
        <v>17.454243940168894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58.60779010661787</v>
      </c>
      <c r="N45" s="87">
        <f t="shared" ref="N45" si="45">SUM(N46:N47)</f>
        <v>58.140933613072178</v>
      </c>
      <c r="O45" s="87">
        <f t="shared" ref="O45" si="46">SUM(O46:O47)</f>
        <v>58.949647092322536</v>
      </c>
      <c r="P45" s="87">
        <f t="shared" ref="P45" si="47">SUM(P46:P47)</f>
        <v>56.60757869406639</v>
      </c>
      <c r="Q45" s="87">
        <f t="shared" ref="Q45" si="48">SUM(Q46:Q47)</f>
        <v>58.698286859184385</v>
      </c>
      <c r="R45" s="87">
        <f t="shared" ref="R45" si="49">SUM(R46:R47)</f>
        <v>58.934685719907748</v>
      </c>
      <c r="S45" s="87">
        <f t="shared" ref="S45" si="50">SUM(S46:S47)</f>
        <v>61.192885078742286</v>
      </c>
      <c r="T45" s="87">
        <f t="shared" ref="T45" si="51">SUM(T46:T47)</f>
        <v>61.371233292806991</v>
      </c>
      <c r="U45" s="87">
        <f t="shared" ref="U45" si="52">SUM(U46:U47)</f>
        <v>60.108068645846892</v>
      </c>
      <c r="V45" s="87">
        <f t="shared" ref="V45" si="53">SUM(V46:V47)</f>
        <v>61.724436239008682</v>
      </c>
      <c r="W45" s="87">
        <f t="shared" ref="W45" si="54">SUM(W46:W47)</f>
        <v>55.771271477564049</v>
      </c>
      <c r="X45" s="87">
        <f t="shared" ref="X45" si="55">SUM(X46:X47)</f>
        <v>56.825527928940474</v>
      </c>
      <c r="Y45" s="87">
        <f t="shared" ref="Y45" si="56">SUM(Y46:Y47)</f>
        <v>56.807277952207421</v>
      </c>
      <c r="Z45" s="87">
        <f t="shared" ref="Z45" si="57">SUM(Z46:Z47)</f>
        <v>56.686351419520413</v>
      </c>
      <c r="AA45" s="87">
        <f t="shared" ref="AA45" si="58">SUM(AA46:AA47)</f>
        <v>56.641682581226014</v>
      </c>
      <c r="AB45" s="87">
        <f t="shared" ref="AB45" si="59">SUM(AB46:AB47)</f>
        <v>56.457702174432939</v>
      </c>
      <c r="AC45" s="87">
        <f t="shared" ref="AC45" si="60">SUM(AC46:AC47)</f>
        <v>56.224716685863278</v>
      </c>
      <c r="AD45" s="87">
        <f t="shared" ref="AD45" si="61">SUM(AD46:AD47)</f>
        <v>55.973702996682768</v>
      </c>
      <c r="AE45" s="87">
        <f t="shared" ref="AE45" si="62">SUM(AE46:AE47)</f>
        <v>55.723870515572926</v>
      </c>
      <c r="AF45" s="87">
        <f t="shared" ref="AF45" si="63">SUM(AF46:AF47)</f>
        <v>55.482430725549285</v>
      </c>
      <c r="AG45" s="87">
        <f t="shared" ref="AG45" si="64">SUM(AG46:AG47)</f>
        <v>55.243061771864731</v>
      </c>
      <c r="AH45" s="87">
        <f t="shared" ref="AH45" si="65">SUM(AH46:AH47)</f>
        <v>55.005297222300442</v>
      </c>
      <c r="AI45" s="87">
        <f t="shared" ref="AI45" si="66">SUM(AI46:AI47)</f>
        <v>54.758832527396919</v>
      </c>
      <c r="AJ45" s="87">
        <f t="shared" ref="AJ45" si="67">SUM(AJ46:AJ47)</f>
        <v>54.53894061952397</v>
      </c>
      <c r="AK45" s="87">
        <f t="shared" ref="AK45" si="68">SUM(AK46:AK47)</f>
        <v>54.282364223621478</v>
      </c>
      <c r="AL45" s="87">
        <f t="shared" ref="AL45" si="69">SUM(AL46:AL47)</f>
        <v>53.997526989732592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6.8142686903953198</v>
      </c>
      <c r="N46" s="11">
        <v>6.8507916237123094</v>
      </c>
      <c r="O46" s="11">
        <v>6.7108010657311619</v>
      </c>
      <c r="P46" s="11">
        <v>6.3712811083392253</v>
      </c>
      <c r="Q46" s="11">
        <v>7.0859375673844553</v>
      </c>
      <c r="R46" s="11">
        <v>7.0633105931701321</v>
      </c>
      <c r="S46" s="11">
        <v>7.5254611441391477</v>
      </c>
      <c r="T46" s="11">
        <v>6.9220750874282535</v>
      </c>
      <c r="U46" s="11">
        <v>6.4436536230878216</v>
      </c>
      <c r="V46" s="11">
        <v>6.4613374101562124</v>
      </c>
      <c r="W46" s="11">
        <v>5.6576925523595856</v>
      </c>
      <c r="X46" s="11">
        <v>4.8610125055781346</v>
      </c>
      <c r="Y46" s="11">
        <v>4.832897362579156</v>
      </c>
      <c r="Z46" s="11">
        <v>4.820654206469543</v>
      </c>
      <c r="AA46" s="11">
        <v>4.8117901118513453</v>
      </c>
      <c r="AB46" s="11">
        <v>4.7812636804363944</v>
      </c>
      <c r="AC46" s="11">
        <v>4.7500370717101665</v>
      </c>
      <c r="AD46" s="11">
        <v>4.7178013687330855</v>
      </c>
      <c r="AE46" s="11">
        <v>4.6896045069133461</v>
      </c>
      <c r="AF46" s="11">
        <v>4.6614037066070235</v>
      </c>
      <c r="AG46" s="11">
        <v>4.6303426383007613</v>
      </c>
      <c r="AH46" s="11">
        <v>4.5988551993697939</v>
      </c>
      <c r="AI46" s="11">
        <v>4.5681358247758386</v>
      </c>
      <c r="AJ46" s="11">
        <v>4.5381935149076158</v>
      </c>
      <c r="AK46" s="11">
        <v>4.5058642814104521</v>
      </c>
      <c r="AL46" s="11">
        <v>4.474141685465586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51.793521416222553</v>
      </c>
      <c r="N47" s="11">
        <v>51.290141989359867</v>
      </c>
      <c r="O47" s="11">
        <v>52.238846026591375</v>
      </c>
      <c r="P47" s="11">
        <v>50.236297585727165</v>
      </c>
      <c r="Q47" s="11">
        <v>51.61234929179993</v>
      </c>
      <c r="R47" s="11">
        <v>51.871375126737618</v>
      </c>
      <c r="S47" s="11">
        <v>53.667423934603136</v>
      </c>
      <c r="T47" s="11">
        <v>54.449158205378737</v>
      </c>
      <c r="U47" s="11">
        <v>53.664415022759073</v>
      </c>
      <c r="V47" s="11">
        <v>55.26309882885247</v>
      </c>
      <c r="W47" s="11">
        <v>50.113578925204465</v>
      </c>
      <c r="X47" s="11">
        <v>51.964515423362343</v>
      </c>
      <c r="Y47" s="11">
        <v>51.974380589628268</v>
      </c>
      <c r="Z47" s="11">
        <v>51.865697213050872</v>
      </c>
      <c r="AA47" s="11">
        <v>51.82989246937467</v>
      </c>
      <c r="AB47" s="11">
        <v>51.676438493996542</v>
      </c>
      <c r="AC47" s="11">
        <v>51.474679614153111</v>
      </c>
      <c r="AD47" s="11">
        <v>51.255901627949683</v>
      </c>
      <c r="AE47" s="11">
        <v>51.034266008659579</v>
      </c>
      <c r="AF47" s="11">
        <v>50.82102701894226</v>
      </c>
      <c r="AG47" s="11">
        <v>50.612719133563971</v>
      </c>
      <c r="AH47" s="11">
        <v>50.406442022930648</v>
      </c>
      <c r="AI47" s="11">
        <v>50.190696702621082</v>
      </c>
      <c r="AJ47" s="11">
        <v>50.000747104616352</v>
      </c>
      <c r="AK47" s="11">
        <v>49.776499942211025</v>
      </c>
      <c r="AL47" s="11">
        <v>49.523385304267009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518.91299999999956</v>
      </c>
      <c r="N49" s="87">
        <f t="shared" si="70"/>
        <v>524.19299999999998</v>
      </c>
      <c r="O49" s="87">
        <f t="shared" si="70"/>
        <v>535.47100000000023</v>
      </c>
      <c r="P49" s="87">
        <f t="shared" si="70"/>
        <v>534.23999999999955</v>
      </c>
      <c r="Q49" s="87">
        <f t="shared" si="70"/>
        <v>542.21299999999974</v>
      </c>
      <c r="R49" s="87">
        <f t="shared" si="70"/>
        <v>554.29899999999986</v>
      </c>
      <c r="S49" s="87">
        <f t="shared" si="70"/>
        <v>581.56599999999992</v>
      </c>
      <c r="T49" s="87">
        <f t="shared" si="70"/>
        <v>576.04099999999994</v>
      </c>
      <c r="U49" s="87">
        <f t="shared" si="70"/>
        <v>569.05700000000002</v>
      </c>
      <c r="V49" s="87">
        <f t="shared" si="70"/>
        <v>595.88100000000031</v>
      </c>
      <c r="W49" s="87">
        <f t="shared" si="70"/>
        <v>580.88099999999986</v>
      </c>
      <c r="X49" s="87">
        <f t="shared" si="70"/>
        <v>585.40899999999988</v>
      </c>
      <c r="Y49" s="87">
        <f t="shared" si="70"/>
        <v>588.21699999999976</v>
      </c>
      <c r="Z49" s="87">
        <f t="shared" si="70"/>
        <v>592.71600000000001</v>
      </c>
      <c r="AA49" s="87">
        <f t="shared" si="70"/>
        <v>597.72700000000043</v>
      </c>
      <c r="AB49" s="87">
        <f t="shared" si="70"/>
        <v>601.08500000000015</v>
      </c>
      <c r="AC49" s="87">
        <f t="shared" si="70"/>
        <v>604.00400000000036</v>
      </c>
      <c r="AD49" s="87">
        <f t="shared" si="70"/>
        <v>606.59699999999987</v>
      </c>
      <c r="AE49" s="87">
        <f t="shared" ref="AE49:AL49" si="71">SUM(AE5,AE9,AE15,AE22,AE26,AE32,AE37,AE41,AE45)</f>
        <v>609.15999999999985</v>
      </c>
      <c r="AF49" s="87">
        <f t="shared" si="71"/>
        <v>611.71000000000038</v>
      </c>
      <c r="AG49" s="87">
        <f t="shared" si="71"/>
        <v>614.48500000000024</v>
      </c>
      <c r="AH49" s="87">
        <f t="shared" si="71"/>
        <v>617.19799999999987</v>
      </c>
      <c r="AI49" s="87">
        <f t="shared" si="71"/>
        <v>619.89800000000014</v>
      </c>
      <c r="AJ49" s="87">
        <f t="shared" si="71"/>
        <v>622.60399999999981</v>
      </c>
      <c r="AK49" s="87">
        <f t="shared" si="71"/>
        <v>625.2819999999997</v>
      </c>
      <c r="AL49" s="87">
        <f t="shared" si="71"/>
        <v>627.94700000000023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0.10462031857387578</v>
      </c>
      <c r="N52" s="337">
        <f t="shared" si="73"/>
        <v>0.11539830688647729</v>
      </c>
      <c r="O52" s="337">
        <f t="shared" si="73"/>
        <v>0.11735415272725369</v>
      </c>
      <c r="P52" s="337">
        <f t="shared" si="73"/>
        <v>0.12093329628224425</v>
      </c>
      <c r="Q52" s="337">
        <f t="shared" si="73"/>
        <v>0.1198754295480922</v>
      </c>
      <c r="R52" s="337">
        <f t="shared" si="73"/>
        <v>0.12026889401264926</v>
      </c>
      <c r="S52" s="337">
        <f t="shared" si="73"/>
        <v>0.12237442845856902</v>
      </c>
      <c r="T52" s="337">
        <f t="shared" si="73"/>
        <v>0.12468005088308777</v>
      </c>
      <c r="U52" s="337">
        <f t="shared" si="73"/>
        <v>0.12569131920484258</v>
      </c>
      <c r="V52" s="337">
        <f t="shared" si="73"/>
        <v>0.12860060336280915</v>
      </c>
      <c r="W52" s="337">
        <f t="shared" si="73"/>
        <v>0.13083399201646878</v>
      </c>
      <c r="X52" s="337">
        <f t="shared" si="73"/>
        <v>0.12734147640340701</v>
      </c>
      <c r="Y52" s="337">
        <f t="shared" si="73"/>
        <v>0.12839788118641346</v>
      </c>
      <c r="Z52" s="337">
        <f t="shared" si="73"/>
        <v>0.12941417115912429</v>
      </c>
      <c r="AA52" s="337">
        <f t="shared" si="73"/>
        <v>0.13035324265963075</v>
      </c>
      <c r="AB52" s="337">
        <f t="shared" si="73"/>
        <v>0.13124906051596574</v>
      </c>
      <c r="AC52" s="337">
        <f t="shared" si="73"/>
        <v>0.13216755548649087</v>
      </c>
      <c r="AD52" s="337">
        <f t="shared" si="73"/>
        <v>0.13310005072400888</v>
      </c>
      <c r="AE52" s="337">
        <f t="shared" ref="AE52:AL52" si="74">AE5/AE$49</f>
        <v>0.13401589745801851</v>
      </c>
      <c r="AF52" s="337">
        <f t="shared" si="74"/>
        <v>0.13490822652446255</v>
      </c>
      <c r="AG52" s="337">
        <f t="shared" si="74"/>
        <v>0.13580129870360466</v>
      </c>
      <c r="AH52" s="337">
        <f t="shared" si="74"/>
        <v>0.13667473093609364</v>
      </c>
      <c r="AI52" s="337">
        <f t="shared" si="74"/>
        <v>0.13758218707547548</v>
      </c>
      <c r="AJ52" s="337">
        <f t="shared" si="74"/>
        <v>0.13844226490628384</v>
      </c>
      <c r="AK52" s="337">
        <f t="shared" si="74"/>
        <v>0.13939463561248622</v>
      </c>
      <c r="AL52" s="337">
        <f t="shared" si="74"/>
        <v>0.14031681520374886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7.5293009396530636E-2</v>
      </c>
      <c r="N53" s="336">
        <f t="shared" si="75"/>
        <v>8.2377883913782007E-2</v>
      </c>
      <c r="O53" s="336">
        <f t="shared" si="75"/>
        <v>8.3505410756280402E-2</v>
      </c>
      <c r="P53" s="336">
        <f t="shared" si="75"/>
        <v>8.5888620560713877E-2</v>
      </c>
      <c r="Q53" s="336">
        <f t="shared" si="75"/>
        <v>8.2438239581996184E-2</v>
      </c>
      <c r="R53" s="336">
        <f t="shared" si="75"/>
        <v>8.5077297259111437E-2</v>
      </c>
      <c r="S53" s="336">
        <f t="shared" si="75"/>
        <v>8.9955475343464167E-2</v>
      </c>
      <c r="T53" s="336">
        <f t="shared" si="75"/>
        <v>9.051548589502928E-2</v>
      </c>
      <c r="U53" s="336">
        <f t="shared" si="75"/>
        <v>9.0527223064928913E-2</v>
      </c>
      <c r="V53" s="336">
        <f t="shared" si="75"/>
        <v>9.3303615738543205E-2</v>
      </c>
      <c r="W53" s="336">
        <f t="shared" si="75"/>
        <v>9.5389749252530312E-2</v>
      </c>
      <c r="X53" s="336">
        <f t="shared" si="75"/>
        <v>8.5842371014124424E-2</v>
      </c>
      <c r="Y53" s="336">
        <f t="shared" si="75"/>
        <v>8.6329433044403617E-2</v>
      </c>
      <c r="Z53" s="336">
        <f t="shared" si="75"/>
        <v>8.683400706627703E-2</v>
      </c>
      <c r="AA53" s="336">
        <f t="shared" si="75"/>
        <v>8.7265730415925294E-2</v>
      </c>
      <c r="AB53" s="336">
        <f t="shared" si="75"/>
        <v>8.7667587284270598E-2</v>
      </c>
      <c r="AC53" s="336">
        <f t="shared" si="75"/>
        <v>8.8082829677745125E-2</v>
      </c>
      <c r="AD53" s="336">
        <f t="shared" si="75"/>
        <v>8.8503679920820158E-2</v>
      </c>
      <c r="AE53" s="336">
        <f t="shared" ref="AE53:AL53" si="76">AE6/AE$49</f>
        <v>8.8939029295604571E-2</v>
      </c>
      <c r="AF53" s="336">
        <f t="shared" si="76"/>
        <v>8.9359503782513422E-2</v>
      </c>
      <c r="AG53" s="336">
        <f t="shared" si="76"/>
        <v>8.9780782733335618E-2</v>
      </c>
      <c r="AH53" s="336">
        <f t="shared" si="76"/>
        <v>9.0189261480542626E-2</v>
      </c>
      <c r="AI53" s="336">
        <f t="shared" si="76"/>
        <v>9.0618683475441414E-2</v>
      </c>
      <c r="AJ53" s="336">
        <f t="shared" si="76"/>
        <v>9.1021286228771828E-2</v>
      </c>
      <c r="AK53" s="336">
        <f t="shared" si="76"/>
        <v>9.1476199150444845E-2</v>
      </c>
      <c r="AL53" s="336">
        <f t="shared" si="76"/>
        <v>9.1895623437494162E-2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2.9327309177345152E-2</v>
      </c>
      <c r="N54" s="336">
        <f t="shared" si="77"/>
        <v>3.3020422972695293E-2</v>
      </c>
      <c r="O54" s="336">
        <f t="shared" si="77"/>
        <v>3.384874197097329E-2</v>
      </c>
      <c r="P54" s="336">
        <f t="shared" si="77"/>
        <v>3.5044675721530388E-2</v>
      </c>
      <c r="Q54" s="336">
        <f t="shared" si="77"/>
        <v>3.7437189966096032E-2</v>
      </c>
      <c r="R54" s="336">
        <f t="shared" si="77"/>
        <v>3.5191596753537807E-2</v>
      </c>
      <c r="S54" s="336">
        <f t="shared" si="77"/>
        <v>3.241895311510487E-2</v>
      </c>
      <c r="T54" s="336">
        <f t="shared" si="77"/>
        <v>3.4164564988058477E-2</v>
      </c>
      <c r="U54" s="336">
        <f t="shared" si="77"/>
        <v>3.5164096139913677E-2</v>
      </c>
      <c r="V54" s="336">
        <f t="shared" si="77"/>
        <v>3.5296987624265946E-2</v>
      </c>
      <c r="W54" s="336">
        <f t="shared" si="77"/>
        <v>3.5444242763938462E-2</v>
      </c>
      <c r="X54" s="336">
        <f t="shared" si="77"/>
        <v>4.149910538928258E-2</v>
      </c>
      <c r="Y54" s="336">
        <f t="shared" si="77"/>
        <v>4.2068448142009843E-2</v>
      </c>
      <c r="Z54" s="336">
        <f t="shared" si="77"/>
        <v>4.2580164092847247E-2</v>
      </c>
      <c r="AA54" s="336">
        <f t="shared" si="77"/>
        <v>4.3087512243705446E-2</v>
      </c>
      <c r="AB54" s="336">
        <f t="shared" si="77"/>
        <v>4.3581473231695138E-2</v>
      </c>
      <c r="AC54" s="336">
        <f t="shared" si="77"/>
        <v>4.4084725808745749E-2</v>
      </c>
      <c r="AD54" s="336">
        <f t="shared" si="77"/>
        <v>4.4596370803188741E-2</v>
      </c>
      <c r="AE54" s="336">
        <f t="shared" ref="AE54:AL54" si="78">AE7/AE$49</f>
        <v>4.5076868162413929E-2</v>
      </c>
      <c r="AF54" s="336">
        <f t="shared" si="78"/>
        <v>4.5548722741949127E-2</v>
      </c>
      <c r="AG54" s="336">
        <f t="shared" si="78"/>
        <v>4.6020515970269064E-2</v>
      </c>
      <c r="AH54" s="336">
        <f t="shared" si="78"/>
        <v>4.6485469455551001E-2</v>
      </c>
      <c r="AI54" s="336">
        <f t="shared" si="78"/>
        <v>4.6963503600034061E-2</v>
      </c>
      <c r="AJ54" s="336">
        <f t="shared" si="78"/>
        <v>4.7420978677512E-2</v>
      </c>
      <c r="AK54" s="336">
        <f t="shared" si="78"/>
        <v>4.7918436462041344E-2</v>
      </c>
      <c r="AL54" s="336">
        <f t="shared" si="78"/>
        <v>4.8421191766254708E-2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0.23131768170046349</v>
      </c>
      <c r="N56" s="337">
        <f t="shared" si="79"/>
        <v>0.22619502171775038</v>
      </c>
      <c r="O56" s="337">
        <f t="shared" si="79"/>
        <v>0.22603827288816261</v>
      </c>
      <c r="P56" s="337">
        <f t="shared" si="79"/>
        <v>0.23249649858427149</v>
      </c>
      <c r="Q56" s="337">
        <f t="shared" si="79"/>
        <v>0.23131155388174324</v>
      </c>
      <c r="R56" s="337">
        <f t="shared" si="79"/>
        <v>0.23075059305145398</v>
      </c>
      <c r="S56" s="337">
        <f t="shared" si="79"/>
        <v>0.2370192033714455</v>
      </c>
      <c r="T56" s="337">
        <f t="shared" si="79"/>
        <v>0.22902159314695944</v>
      </c>
      <c r="U56" s="337">
        <f t="shared" si="79"/>
        <v>0.23598415304721287</v>
      </c>
      <c r="V56" s="337">
        <f t="shared" si="79"/>
        <v>0.24587439063649782</v>
      </c>
      <c r="W56" s="337">
        <f t="shared" si="79"/>
        <v>0.25728803942872475</v>
      </c>
      <c r="X56" s="337">
        <f t="shared" si="79"/>
        <v>0.26398116520392517</v>
      </c>
      <c r="Y56" s="337">
        <f t="shared" si="79"/>
        <v>0.26511032873642343</v>
      </c>
      <c r="Z56" s="337">
        <f t="shared" si="79"/>
        <v>0.26660841705553323</v>
      </c>
      <c r="AA56" s="337">
        <f t="shared" si="79"/>
        <v>0.26804205377795787</v>
      </c>
      <c r="AB56" s="337">
        <f t="shared" si="79"/>
        <v>0.26952056089347426</v>
      </c>
      <c r="AC56" s="337">
        <f t="shared" si="79"/>
        <v>0.27104164473123277</v>
      </c>
      <c r="AD56" s="337">
        <f t="shared" si="79"/>
        <v>0.27256882499913393</v>
      </c>
      <c r="AE56" s="337">
        <f t="shared" ref="AE56:AL56" si="80">AE9/AE$49</f>
        <v>0.27407353708764637</v>
      </c>
      <c r="AF56" s="337">
        <f t="shared" si="80"/>
        <v>0.27549841647479051</v>
      </c>
      <c r="AG56" s="337">
        <f t="shared" si="80"/>
        <v>0.27694237353657897</v>
      </c>
      <c r="AH56" s="337">
        <f t="shared" si="80"/>
        <v>0.27833800270484949</v>
      </c>
      <c r="AI56" s="337">
        <f t="shared" si="80"/>
        <v>0.2797530733137667</v>
      </c>
      <c r="AJ56" s="337">
        <f t="shared" si="80"/>
        <v>0.28115059924339991</v>
      </c>
      <c r="AK56" s="337">
        <f t="shared" si="80"/>
        <v>0.28262765010084434</v>
      </c>
      <c r="AL56" s="337">
        <f t="shared" si="80"/>
        <v>0.28396669488790505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8.7290945650630974E-2</v>
      </c>
      <c r="N57" s="336">
        <f t="shared" si="81"/>
        <v>8.665781614434491E-2</v>
      </c>
      <c r="O57" s="336">
        <f t="shared" si="81"/>
        <v>8.6111121877779265E-2</v>
      </c>
      <c r="P57" s="336">
        <f t="shared" si="81"/>
        <v>8.8065539924391714E-2</v>
      </c>
      <c r="Q57" s="336">
        <f t="shared" si="81"/>
        <v>9.1694958052917108E-2</v>
      </c>
      <c r="R57" s="336">
        <f t="shared" si="81"/>
        <v>9.163970057217051E-2</v>
      </c>
      <c r="S57" s="336">
        <f t="shared" si="81"/>
        <v>9.3974939202151164E-2</v>
      </c>
      <c r="T57" s="336">
        <f t="shared" si="81"/>
        <v>8.8698605007085235E-2</v>
      </c>
      <c r="U57" s="336">
        <f t="shared" si="81"/>
        <v>9.1745744163173992E-2</v>
      </c>
      <c r="V57" s="336">
        <f t="shared" si="81"/>
        <v>9.5500799480325596E-2</v>
      </c>
      <c r="W57" s="336">
        <f t="shared" si="81"/>
        <v>0.10014736672007349</v>
      </c>
      <c r="X57" s="336">
        <f t="shared" si="81"/>
        <v>0.10171996802922303</v>
      </c>
      <c r="Y57" s="336">
        <f t="shared" si="81"/>
        <v>0.10233439121512973</v>
      </c>
      <c r="Z57" s="336">
        <f t="shared" si="81"/>
        <v>0.10307172352380728</v>
      </c>
      <c r="AA57" s="336">
        <f t="shared" si="81"/>
        <v>0.10374182168074507</v>
      </c>
      <c r="AB57" s="336">
        <f t="shared" si="81"/>
        <v>0.10438886446927581</v>
      </c>
      <c r="AC57" s="336">
        <f t="shared" si="81"/>
        <v>0.10507154041338894</v>
      </c>
      <c r="AD57" s="336">
        <f t="shared" si="81"/>
        <v>0.10578057296468847</v>
      </c>
      <c r="AE57" s="336">
        <f t="shared" ref="AE57:AL57" si="82">AE10/AE$49</f>
        <v>0.10648838720247042</v>
      </c>
      <c r="AF57" s="336">
        <f t="shared" si="82"/>
        <v>0.10715055349758024</v>
      </c>
      <c r="AG57" s="336">
        <f t="shared" si="82"/>
        <v>0.10782245517873267</v>
      </c>
      <c r="AH57" s="336">
        <f t="shared" si="82"/>
        <v>0.10850577449635715</v>
      </c>
      <c r="AI57" s="336">
        <f t="shared" si="82"/>
        <v>0.10920858595214165</v>
      </c>
      <c r="AJ57" s="336">
        <f t="shared" si="82"/>
        <v>0.10986869540808815</v>
      </c>
      <c r="AK57" s="336">
        <f t="shared" si="82"/>
        <v>0.11055364803524755</v>
      </c>
      <c r="AL57" s="336">
        <f t="shared" si="82"/>
        <v>0.1111764928748453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Thames Valley Berkshire</v>
      </c>
      <c r="L58" s="232" t="str">
        <f>'Occ T3'!A13</f>
        <v>22 Health professionals</v>
      </c>
      <c r="M58" s="336">
        <f t="shared" ref="M58:AD58" si="83">M11/M$49</f>
        <v>2.780372331671583E-2</v>
      </c>
      <c r="N58" s="336">
        <f t="shared" si="83"/>
        <v>2.8796476026777821E-2</v>
      </c>
      <c r="O58" s="336">
        <f t="shared" si="83"/>
        <v>2.9627986830603355E-2</v>
      </c>
      <c r="P58" s="336">
        <f t="shared" si="83"/>
        <v>2.9400655752367437E-2</v>
      </c>
      <c r="Q58" s="336">
        <f t="shared" si="83"/>
        <v>2.7872634173604163E-2</v>
      </c>
      <c r="R58" s="336">
        <f t="shared" si="83"/>
        <v>2.8423482297803379E-2</v>
      </c>
      <c r="S58" s="336">
        <f t="shared" si="83"/>
        <v>2.9280927829752307E-2</v>
      </c>
      <c r="T58" s="336">
        <f t="shared" si="83"/>
        <v>3.0740042608384945E-2</v>
      </c>
      <c r="U58" s="336">
        <f t="shared" si="83"/>
        <v>3.0966657846794539E-2</v>
      </c>
      <c r="V58" s="336">
        <f t="shared" si="83"/>
        <v>3.3109548164145304E-2</v>
      </c>
      <c r="W58" s="336">
        <f t="shared" si="83"/>
        <v>3.3689448989932334E-2</v>
      </c>
      <c r="X58" s="336">
        <f t="shared" si="83"/>
        <v>3.4447495367180524E-2</v>
      </c>
      <c r="Y58" s="336">
        <f t="shared" si="83"/>
        <v>3.4428845490190187E-2</v>
      </c>
      <c r="Z58" s="336">
        <f t="shared" si="83"/>
        <v>3.443981438659801E-2</v>
      </c>
      <c r="AA58" s="336">
        <f t="shared" si="83"/>
        <v>3.4445559069493911E-2</v>
      </c>
      <c r="AB58" s="336">
        <f t="shared" si="83"/>
        <v>3.4473454152165704E-2</v>
      </c>
      <c r="AC58" s="336">
        <f t="shared" si="83"/>
        <v>3.4505695384453174E-2</v>
      </c>
      <c r="AD58" s="336">
        <f t="shared" si="83"/>
        <v>3.4531723665054574E-2</v>
      </c>
      <c r="AE58" s="336">
        <f t="shared" ref="AE58:AL58" si="84">AE11/AE$49</f>
        <v>3.4541077779048489E-2</v>
      </c>
      <c r="AF58" s="336">
        <f t="shared" si="84"/>
        <v>3.4556799539985361E-2</v>
      </c>
      <c r="AG58" s="336">
        <f t="shared" si="84"/>
        <v>3.457833820552695E-2</v>
      </c>
      <c r="AH58" s="336">
        <f t="shared" si="84"/>
        <v>3.4605885909310581E-2</v>
      </c>
      <c r="AI58" s="336">
        <f t="shared" si="84"/>
        <v>3.4637133219404564E-2</v>
      </c>
      <c r="AJ58" s="336">
        <f t="shared" si="84"/>
        <v>3.4673372990663129E-2</v>
      </c>
      <c r="AK58" s="336">
        <f t="shared" si="84"/>
        <v>3.4700856811796611E-2</v>
      </c>
      <c r="AL58" s="336">
        <f t="shared" si="84"/>
        <v>3.4700966426281364E-2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4.088583151153867E-2</v>
      </c>
      <c r="N59" s="336">
        <f t="shared" si="85"/>
        <v>4.0614941516206822E-2</v>
      </c>
      <c r="O59" s="336">
        <f t="shared" si="85"/>
        <v>3.983257068358087E-2</v>
      </c>
      <c r="P59" s="336">
        <f t="shared" si="85"/>
        <v>4.1788486699806664E-2</v>
      </c>
      <c r="Q59" s="336">
        <f t="shared" si="85"/>
        <v>4.0357329219869398E-2</v>
      </c>
      <c r="R59" s="336">
        <f t="shared" si="85"/>
        <v>4.2205976244950608E-2</v>
      </c>
      <c r="S59" s="336">
        <f t="shared" si="85"/>
        <v>4.1220326975384303E-2</v>
      </c>
      <c r="T59" s="336">
        <f t="shared" si="85"/>
        <v>4.1444001213375582E-2</v>
      </c>
      <c r="U59" s="336">
        <f t="shared" si="85"/>
        <v>4.1986626944393216E-2</v>
      </c>
      <c r="V59" s="336">
        <f t="shared" si="85"/>
        <v>4.3503130250530257E-2</v>
      </c>
      <c r="W59" s="336">
        <f t="shared" si="85"/>
        <v>4.4435064848332782E-2</v>
      </c>
      <c r="X59" s="336">
        <f t="shared" si="85"/>
        <v>4.4121046964282151E-2</v>
      </c>
      <c r="Y59" s="336">
        <f t="shared" si="85"/>
        <v>4.402843379627349E-2</v>
      </c>
      <c r="Z59" s="336">
        <f t="shared" si="85"/>
        <v>4.4082926998664076E-2</v>
      </c>
      <c r="AA59" s="336">
        <f t="shared" si="85"/>
        <v>4.4186502637472168E-2</v>
      </c>
      <c r="AB59" s="336">
        <f t="shared" si="85"/>
        <v>4.4348628716529663E-2</v>
      </c>
      <c r="AC59" s="336">
        <f t="shared" si="85"/>
        <v>4.4529792730327082E-2</v>
      </c>
      <c r="AD59" s="336">
        <f t="shared" si="85"/>
        <v>4.4717761356368284E-2</v>
      </c>
      <c r="AE59" s="336">
        <f t="shared" ref="AE59:AL59" si="86">AE12/AE$49</f>
        <v>4.4895069620145875E-2</v>
      </c>
      <c r="AF59" s="336">
        <f t="shared" si="86"/>
        <v>4.5067373856569122E-2</v>
      </c>
      <c r="AG59" s="336">
        <f t="shared" si="86"/>
        <v>4.5250149557682723E-2</v>
      </c>
      <c r="AH59" s="336">
        <f t="shared" si="86"/>
        <v>4.5402524413214303E-2</v>
      </c>
      <c r="AI59" s="336">
        <f t="shared" si="86"/>
        <v>4.5562399681134992E-2</v>
      </c>
      <c r="AJ59" s="336">
        <f t="shared" si="86"/>
        <v>4.5724357391692415E-2</v>
      </c>
      <c r="AK59" s="336">
        <f t="shared" si="86"/>
        <v>4.5895617608121692E-2</v>
      </c>
      <c r="AL59" s="336">
        <f t="shared" si="86"/>
        <v>4.605011850182212E-2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7.5337181221578037E-2</v>
      </c>
      <c r="N60" s="336">
        <f t="shared" si="87"/>
        <v>7.0125788030420813E-2</v>
      </c>
      <c r="O60" s="336">
        <f t="shared" si="87"/>
        <v>7.0466593496199117E-2</v>
      </c>
      <c r="P60" s="336">
        <f t="shared" si="87"/>
        <v>7.3241816207705687E-2</v>
      </c>
      <c r="Q60" s="336">
        <f t="shared" si="87"/>
        <v>7.1386632435352593E-2</v>
      </c>
      <c r="R60" s="336">
        <f t="shared" si="87"/>
        <v>6.8481433936529487E-2</v>
      </c>
      <c r="S60" s="336">
        <f t="shared" si="87"/>
        <v>7.2543009364157723E-2</v>
      </c>
      <c r="T60" s="336">
        <f t="shared" si="87"/>
        <v>6.8138944318113695E-2</v>
      </c>
      <c r="U60" s="336">
        <f t="shared" si="87"/>
        <v>7.1285124092851093E-2</v>
      </c>
      <c r="V60" s="336">
        <f t="shared" si="87"/>
        <v>7.3760912741496626E-2</v>
      </c>
      <c r="W60" s="336">
        <f t="shared" si="87"/>
        <v>7.9016158870386141E-2</v>
      </c>
      <c r="X60" s="336">
        <f t="shared" si="87"/>
        <v>8.3692654843239456E-2</v>
      </c>
      <c r="Y60" s="336">
        <f t="shared" si="87"/>
        <v>8.4318658234830049E-2</v>
      </c>
      <c r="Z60" s="336">
        <f t="shared" si="87"/>
        <v>8.50139521464639E-2</v>
      </c>
      <c r="AA60" s="336">
        <f t="shared" si="87"/>
        <v>8.5668170390246684E-2</v>
      </c>
      <c r="AB60" s="336">
        <f t="shared" si="87"/>
        <v>8.6309613555503137E-2</v>
      </c>
      <c r="AC60" s="336">
        <f t="shared" si="87"/>
        <v>8.69346162030636E-2</v>
      </c>
      <c r="AD60" s="336">
        <f t="shared" si="87"/>
        <v>8.75387670130226E-2</v>
      </c>
      <c r="AE60" s="336">
        <f t="shared" ref="AE60:AL60" si="88">AE13/AE$49</f>
        <v>8.8149002485981551E-2</v>
      </c>
      <c r="AF60" s="336">
        <f t="shared" si="88"/>
        <v>8.8723689580655782E-2</v>
      </c>
      <c r="AG60" s="336">
        <f t="shared" si="88"/>
        <v>8.929143059463665E-2</v>
      </c>
      <c r="AH60" s="336">
        <f t="shared" si="88"/>
        <v>8.9823817885967411E-2</v>
      </c>
      <c r="AI60" s="336">
        <f t="shared" si="88"/>
        <v>9.034495446108548E-2</v>
      </c>
      <c r="AJ60" s="336">
        <f t="shared" si="88"/>
        <v>9.0884173452956213E-2</v>
      </c>
      <c r="AK60" s="336">
        <f t="shared" si="88"/>
        <v>9.1477527645678472E-2</v>
      </c>
      <c r="AL60" s="336">
        <f t="shared" si="88"/>
        <v>9.2039117084956254E-2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0.13515068198736288</v>
      </c>
      <c r="N62" s="337">
        <f t="shared" si="89"/>
        <v>0.13543612294628066</v>
      </c>
      <c r="O62" s="337">
        <f t="shared" si="89"/>
        <v>0.13800013792635438</v>
      </c>
      <c r="P62" s="337">
        <f t="shared" si="89"/>
        <v>0.1363329543751404</v>
      </c>
      <c r="Q62" s="337">
        <f t="shared" si="89"/>
        <v>0.13704422431479735</v>
      </c>
      <c r="R62" s="337">
        <f t="shared" si="89"/>
        <v>0.13823142406009906</v>
      </c>
      <c r="S62" s="337">
        <f t="shared" si="89"/>
        <v>0.13799257545598739</v>
      </c>
      <c r="T62" s="337">
        <f t="shared" si="89"/>
        <v>0.14043504933880177</v>
      </c>
      <c r="U62" s="337">
        <f t="shared" si="89"/>
        <v>0.14028068487541367</v>
      </c>
      <c r="V62" s="337">
        <f t="shared" si="89"/>
        <v>0.13786758179194647</v>
      </c>
      <c r="W62" s="337">
        <f t="shared" si="89"/>
        <v>0.14550987672859564</v>
      </c>
      <c r="X62" s="337">
        <f t="shared" si="89"/>
        <v>0.13736803143570789</v>
      </c>
      <c r="Y62" s="337">
        <f t="shared" si="89"/>
        <v>0.13792150857003443</v>
      </c>
      <c r="Z62" s="337">
        <f t="shared" si="89"/>
        <v>0.1384419210218841</v>
      </c>
      <c r="AA62" s="337">
        <f t="shared" si="89"/>
        <v>0.13896375304693598</v>
      </c>
      <c r="AB62" s="337">
        <f t="shared" si="89"/>
        <v>0.13945926865366259</v>
      </c>
      <c r="AC62" s="337">
        <f t="shared" si="89"/>
        <v>0.13993229540569288</v>
      </c>
      <c r="AD62" s="337">
        <f t="shared" si="89"/>
        <v>0.14033708059684397</v>
      </c>
      <c r="AE62" s="337">
        <f t="shared" ref="AE62:AL62" si="90">AE15/AE$49</f>
        <v>0.14073858520680838</v>
      </c>
      <c r="AF62" s="337">
        <f t="shared" si="90"/>
        <v>0.14117834715663394</v>
      </c>
      <c r="AG62" s="337">
        <f t="shared" si="90"/>
        <v>0.14159404565970718</v>
      </c>
      <c r="AH62" s="337">
        <f t="shared" si="90"/>
        <v>0.14196386120736071</v>
      </c>
      <c r="AI62" s="337">
        <f t="shared" si="90"/>
        <v>0.14232403118878922</v>
      </c>
      <c r="AJ62" s="337">
        <f t="shared" si="90"/>
        <v>0.14270628762643392</v>
      </c>
      <c r="AK62" s="337">
        <f t="shared" si="90"/>
        <v>0.14307457326569104</v>
      </c>
      <c r="AL62" s="337">
        <f t="shared" si="90"/>
        <v>0.14341057120354095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2.2172588169493961E-2</v>
      </c>
      <c r="N63" s="336">
        <f t="shared" si="91"/>
        <v>2.1969898408525017E-2</v>
      </c>
      <c r="O63" s="336">
        <f t="shared" si="91"/>
        <v>2.2094168981915813E-2</v>
      </c>
      <c r="P63" s="336">
        <f t="shared" si="91"/>
        <v>2.2629274045955716E-2</v>
      </c>
      <c r="Q63" s="336">
        <f t="shared" si="91"/>
        <v>2.0785629311724983E-2</v>
      </c>
      <c r="R63" s="336">
        <f t="shared" si="91"/>
        <v>2.0377786175573877E-2</v>
      </c>
      <c r="S63" s="336">
        <f t="shared" si="91"/>
        <v>2.1341858290918475E-2</v>
      </c>
      <c r="T63" s="336">
        <f t="shared" si="91"/>
        <v>2.2307510403420584E-2</v>
      </c>
      <c r="U63" s="336">
        <f t="shared" si="91"/>
        <v>2.2853634968153961E-2</v>
      </c>
      <c r="V63" s="336">
        <f t="shared" si="91"/>
        <v>2.1975963333895881E-2</v>
      </c>
      <c r="W63" s="336">
        <f t="shared" si="91"/>
        <v>2.4048860678802301E-2</v>
      </c>
      <c r="X63" s="336">
        <f t="shared" si="91"/>
        <v>2.0712041809256693E-2</v>
      </c>
      <c r="Y63" s="336">
        <f t="shared" si="91"/>
        <v>2.0752829487842177E-2</v>
      </c>
      <c r="Z63" s="336">
        <f t="shared" si="91"/>
        <v>2.0864556780477363E-2</v>
      </c>
      <c r="AA63" s="336">
        <f t="shared" si="91"/>
        <v>2.0972791577938646E-2</v>
      </c>
      <c r="AB63" s="336">
        <f t="shared" si="91"/>
        <v>2.1088686742529707E-2</v>
      </c>
      <c r="AC63" s="336">
        <f t="shared" si="91"/>
        <v>2.120527573173335E-2</v>
      </c>
      <c r="AD63" s="336">
        <f t="shared" si="91"/>
        <v>2.1306310043784239E-2</v>
      </c>
      <c r="AE63" s="336">
        <f t="shared" ref="AE63:AL63" si="92">AE16/AE$49</f>
        <v>2.1404560365825179E-2</v>
      </c>
      <c r="AF63" s="336">
        <f t="shared" si="92"/>
        <v>2.1501961205435644E-2</v>
      </c>
      <c r="AG63" s="336">
        <f t="shared" si="92"/>
        <v>2.1588804569020747E-2</v>
      </c>
      <c r="AH63" s="336">
        <f t="shared" si="92"/>
        <v>2.1672790209954572E-2</v>
      </c>
      <c r="AI63" s="336">
        <f t="shared" si="92"/>
        <v>2.1758402569591079E-2</v>
      </c>
      <c r="AJ63" s="336">
        <f t="shared" si="92"/>
        <v>2.1828328887788965E-2</v>
      </c>
      <c r="AK63" s="336">
        <f t="shared" si="92"/>
        <v>2.1905431547789764E-2</v>
      </c>
      <c r="AL63" s="336">
        <f t="shared" si="92"/>
        <v>2.1964128770716611E-2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1.0923912589317122E-2</v>
      </c>
      <c r="N64" s="336">
        <f t="shared" si="93"/>
        <v>1.3240929426167978E-2</v>
      </c>
      <c r="O64" s="336">
        <f t="shared" si="93"/>
        <v>1.3045120134283501E-2</v>
      </c>
      <c r="P64" s="336">
        <f t="shared" si="93"/>
        <v>1.2438299365398572E-2</v>
      </c>
      <c r="Q64" s="336">
        <f t="shared" si="93"/>
        <v>1.1741668856516167E-2</v>
      </c>
      <c r="R64" s="336">
        <f t="shared" si="93"/>
        <v>1.2665895315041274E-2</v>
      </c>
      <c r="S64" s="336">
        <f t="shared" si="93"/>
        <v>1.2490795477306606E-2</v>
      </c>
      <c r="T64" s="336">
        <f t="shared" si="93"/>
        <v>1.2737788764029071E-2</v>
      </c>
      <c r="U64" s="336">
        <f t="shared" si="93"/>
        <v>1.385124346610331E-2</v>
      </c>
      <c r="V64" s="336">
        <f t="shared" si="93"/>
        <v>1.4116955466734324E-2</v>
      </c>
      <c r="W64" s="336">
        <f t="shared" si="93"/>
        <v>1.4717636981515233E-2</v>
      </c>
      <c r="X64" s="336">
        <f t="shared" si="93"/>
        <v>1.4146158845929353E-2</v>
      </c>
      <c r="Y64" s="336">
        <f t="shared" si="93"/>
        <v>1.4141997178827999E-2</v>
      </c>
      <c r="Z64" s="336">
        <f t="shared" si="93"/>
        <v>1.4148164606372166E-2</v>
      </c>
      <c r="AA64" s="336">
        <f t="shared" si="93"/>
        <v>1.4159062280151105E-2</v>
      </c>
      <c r="AB64" s="336">
        <f t="shared" si="93"/>
        <v>1.4180222698346494E-2</v>
      </c>
      <c r="AC64" s="336">
        <f t="shared" si="93"/>
        <v>1.420530619444656E-2</v>
      </c>
      <c r="AD64" s="336">
        <f t="shared" si="93"/>
        <v>1.4230672854920483E-2</v>
      </c>
      <c r="AE64" s="336">
        <f t="shared" ref="AE64:AL64" si="94">AE17/AE$49</f>
        <v>1.4257218158982276E-2</v>
      </c>
      <c r="AF64" s="336">
        <f t="shared" si="94"/>
        <v>1.4284744223450503E-2</v>
      </c>
      <c r="AG64" s="336">
        <f t="shared" si="94"/>
        <v>1.4315986719401895E-2</v>
      </c>
      <c r="AH64" s="336">
        <f t="shared" si="94"/>
        <v>1.4334782982104471E-2</v>
      </c>
      <c r="AI64" s="336">
        <f t="shared" si="94"/>
        <v>1.436549262826811E-2</v>
      </c>
      <c r="AJ64" s="336">
        <f t="shared" si="94"/>
        <v>1.4394061687008209E-2</v>
      </c>
      <c r="AK64" s="336">
        <f t="shared" si="94"/>
        <v>1.4424507259312578E-2</v>
      </c>
      <c r="AL64" s="336">
        <f t="shared" si="94"/>
        <v>1.4454146219436527E-2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1.2028374788821145E-2</v>
      </c>
      <c r="N65" s="336">
        <f t="shared" si="95"/>
        <v>1.3704294421459852E-2</v>
      </c>
      <c r="O65" s="336">
        <f t="shared" si="95"/>
        <v>1.3614205737089095E-2</v>
      </c>
      <c r="P65" s="336">
        <f t="shared" si="95"/>
        <v>1.2475055824965343E-2</v>
      </c>
      <c r="Q65" s="336">
        <f t="shared" si="95"/>
        <v>1.2588738030564718E-2</v>
      </c>
      <c r="R65" s="336">
        <f t="shared" si="95"/>
        <v>1.2369987280807206E-2</v>
      </c>
      <c r="S65" s="336">
        <f t="shared" si="95"/>
        <v>1.2611771327814962E-2</v>
      </c>
      <c r="T65" s="336">
        <f t="shared" si="95"/>
        <v>1.1840042623839938E-2</v>
      </c>
      <c r="U65" s="336">
        <f t="shared" si="95"/>
        <v>1.1693007569857548E-2</v>
      </c>
      <c r="V65" s="336">
        <f t="shared" si="95"/>
        <v>1.0859580203978113E-2</v>
      </c>
      <c r="W65" s="336">
        <f t="shared" si="95"/>
        <v>1.1567949995360472E-2</v>
      </c>
      <c r="X65" s="336">
        <f t="shared" si="95"/>
        <v>1.2891120867310131E-2</v>
      </c>
      <c r="Y65" s="336">
        <f t="shared" si="95"/>
        <v>1.3098121147570193E-2</v>
      </c>
      <c r="Z65" s="336">
        <f t="shared" si="95"/>
        <v>1.327007589776022E-2</v>
      </c>
      <c r="AA65" s="336">
        <f t="shared" si="95"/>
        <v>1.3437942369209491E-2</v>
      </c>
      <c r="AB65" s="336">
        <f t="shared" si="95"/>
        <v>1.3605903193512705E-2</v>
      </c>
      <c r="AC65" s="336">
        <f t="shared" si="95"/>
        <v>1.3750892396783686E-2</v>
      </c>
      <c r="AD65" s="336">
        <f t="shared" si="95"/>
        <v>1.3880891933483052E-2</v>
      </c>
      <c r="AE65" s="336">
        <f t="shared" ref="AE65:AL65" si="96">AE18/AE$49</f>
        <v>1.398899003217648E-2</v>
      </c>
      <c r="AF65" s="336">
        <f t="shared" si="96"/>
        <v>1.4152944967566456E-2</v>
      </c>
      <c r="AG65" s="336">
        <f t="shared" si="96"/>
        <v>1.430550047464234E-2</v>
      </c>
      <c r="AH65" s="336">
        <f t="shared" si="96"/>
        <v>1.4454194003368906E-2</v>
      </c>
      <c r="AI65" s="336">
        <f t="shared" si="96"/>
        <v>1.4569608966476605E-2</v>
      </c>
      <c r="AJ65" s="336">
        <f t="shared" si="96"/>
        <v>1.4721592740966875E-2</v>
      </c>
      <c r="AK65" s="336">
        <f t="shared" si="96"/>
        <v>1.4815078722104975E-2</v>
      </c>
      <c r="AL65" s="336">
        <f t="shared" si="96"/>
        <v>1.4957171056609986E-2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1.8730554914899899E-2</v>
      </c>
      <c r="N66" s="336">
        <f t="shared" si="97"/>
        <v>2.1263490736097023E-2</v>
      </c>
      <c r="O66" s="336">
        <f t="shared" si="97"/>
        <v>2.2426091498727527E-2</v>
      </c>
      <c r="P66" s="336">
        <f t="shared" si="97"/>
        <v>2.1908002865795178E-2</v>
      </c>
      <c r="Q66" s="336">
        <f t="shared" si="97"/>
        <v>2.3564758608218571E-2</v>
      </c>
      <c r="R66" s="336">
        <f t="shared" si="97"/>
        <v>2.5405758173126691E-2</v>
      </c>
      <c r="S66" s="336">
        <f t="shared" si="97"/>
        <v>2.2930205063859409E-2</v>
      </c>
      <c r="T66" s="336">
        <f t="shared" si="97"/>
        <v>2.5974923002976914E-2</v>
      </c>
      <c r="U66" s="336">
        <f t="shared" si="97"/>
        <v>2.4297074867810395E-2</v>
      </c>
      <c r="V66" s="336">
        <f t="shared" si="97"/>
        <v>2.3003927520701913E-2</v>
      </c>
      <c r="W66" s="336">
        <f t="shared" si="97"/>
        <v>2.4855650127942212E-2</v>
      </c>
      <c r="X66" s="336">
        <f t="shared" si="97"/>
        <v>2.3516939553827242E-2</v>
      </c>
      <c r="Y66" s="336">
        <f t="shared" si="97"/>
        <v>2.3761678470342773E-2</v>
      </c>
      <c r="Z66" s="336">
        <f t="shared" si="97"/>
        <v>2.3945709549449253E-2</v>
      </c>
      <c r="AA66" s="336">
        <f t="shared" si="97"/>
        <v>2.4115499199715208E-2</v>
      </c>
      <c r="AB66" s="336">
        <f t="shared" si="97"/>
        <v>2.4267455133386916E-2</v>
      </c>
      <c r="AC66" s="336">
        <f t="shared" si="97"/>
        <v>2.4418019605919279E-2</v>
      </c>
      <c r="AD66" s="336">
        <f t="shared" si="97"/>
        <v>2.4552671065624827E-2</v>
      </c>
      <c r="AE66" s="336">
        <f t="shared" ref="AE66:AL66" si="98">AE19/AE$49</f>
        <v>2.470771200835473E-2</v>
      </c>
      <c r="AF66" s="336">
        <f t="shared" si="98"/>
        <v>2.4853751334270934E-2</v>
      </c>
      <c r="AG66" s="336">
        <f t="shared" si="98"/>
        <v>2.4990691282874764E-2</v>
      </c>
      <c r="AH66" s="336">
        <f t="shared" si="98"/>
        <v>2.5117077518003041E-2</v>
      </c>
      <c r="AI66" s="336">
        <f t="shared" si="98"/>
        <v>2.526615068072461E-2</v>
      </c>
      <c r="AJ66" s="336">
        <f t="shared" si="98"/>
        <v>2.5406419795343815E-2</v>
      </c>
      <c r="AK66" s="336">
        <f t="shared" si="98"/>
        <v>2.5576098758272398E-2</v>
      </c>
      <c r="AL66" s="336">
        <f t="shared" si="98"/>
        <v>2.5708733202488104E-2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7.1295251524830738E-2</v>
      </c>
      <c r="N67" s="336">
        <f t="shared" si="99"/>
        <v>6.525750995403079E-2</v>
      </c>
      <c r="O67" s="336">
        <f t="shared" si="99"/>
        <v>6.682055157433843E-2</v>
      </c>
      <c r="P67" s="336">
        <f t="shared" si="99"/>
        <v>6.6882322273025596E-2</v>
      </c>
      <c r="Q67" s="336">
        <f t="shared" si="99"/>
        <v>6.836342950777291E-2</v>
      </c>
      <c r="R67" s="336">
        <f t="shared" si="99"/>
        <v>6.7411997115550001E-2</v>
      </c>
      <c r="S67" s="336">
        <f t="shared" si="99"/>
        <v>6.8617945296087945E-2</v>
      </c>
      <c r="T67" s="336">
        <f t="shared" si="99"/>
        <v>6.7574784544535263E-2</v>
      </c>
      <c r="U67" s="336">
        <f t="shared" si="99"/>
        <v>6.7585724003488445E-2</v>
      </c>
      <c r="V67" s="336">
        <f t="shared" si="99"/>
        <v>6.7911155266636256E-2</v>
      </c>
      <c r="W67" s="336">
        <f t="shared" si="99"/>
        <v>7.0319778944975417E-2</v>
      </c>
      <c r="X67" s="336">
        <f t="shared" si="99"/>
        <v>6.6101770359384471E-2</v>
      </c>
      <c r="Y67" s="336">
        <f t="shared" si="99"/>
        <v>6.6166882285451284E-2</v>
      </c>
      <c r="Z67" s="336">
        <f t="shared" si="99"/>
        <v>6.6213414187825101E-2</v>
      </c>
      <c r="AA67" s="336">
        <f t="shared" si="99"/>
        <v>6.6278457619921516E-2</v>
      </c>
      <c r="AB67" s="336">
        <f t="shared" si="99"/>
        <v>6.6317000885886782E-2</v>
      </c>
      <c r="AC67" s="336">
        <f t="shared" si="99"/>
        <v>6.6352801476810011E-2</v>
      </c>
      <c r="AD67" s="336">
        <f t="shared" si="99"/>
        <v>6.6366534699031351E-2</v>
      </c>
      <c r="AE67" s="336">
        <f t="shared" ref="AE67:AL67" si="100">AE20/AE$49</f>
        <v>6.6380104641469734E-2</v>
      </c>
      <c r="AF67" s="336">
        <f t="shared" si="100"/>
        <v>6.6384945425910419E-2</v>
      </c>
      <c r="AG67" s="336">
        <f t="shared" si="100"/>
        <v>6.6393062613767442E-2</v>
      </c>
      <c r="AH67" s="336">
        <f t="shared" si="100"/>
        <v>6.6385016493929722E-2</v>
      </c>
      <c r="AI67" s="336">
        <f t="shared" si="100"/>
        <v>6.6364376343728812E-2</v>
      </c>
      <c r="AJ67" s="336">
        <f t="shared" si="100"/>
        <v>6.6355884515326063E-2</v>
      </c>
      <c r="AK67" s="336">
        <f t="shared" si="100"/>
        <v>6.6353456978211323E-2</v>
      </c>
      <c r="AL67" s="336">
        <f t="shared" si="100"/>
        <v>6.6326391954289715E-2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0.11852943700049272</v>
      </c>
      <c r="N69" s="337">
        <f t="shared" si="101"/>
        <v>0.11276627041108095</v>
      </c>
      <c r="O69" s="337">
        <f t="shared" si="101"/>
        <v>0.11163615106896022</v>
      </c>
      <c r="P69" s="337">
        <f t="shared" si="101"/>
        <v>0.10771498709689904</v>
      </c>
      <c r="Q69" s="337">
        <f t="shared" si="101"/>
        <v>0.10617031008119165</v>
      </c>
      <c r="R69" s="337">
        <f t="shared" si="101"/>
        <v>0.10608886112607754</v>
      </c>
      <c r="S69" s="337">
        <f t="shared" si="101"/>
        <v>0.10069140622221989</v>
      </c>
      <c r="T69" s="337">
        <f t="shared" si="101"/>
        <v>0.10210021703089107</v>
      </c>
      <c r="U69" s="337">
        <f t="shared" si="101"/>
        <v>0.10266603731705647</v>
      </c>
      <c r="V69" s="337">
        <f t="shared" si="101"/>
        <v>9.6040665164390679E-2</v>
      </c>
      <c r="W69" s="337">
        <f t="shared" si="101"/>
        <v>9.8842900015987931E-2</v>
      </c>
      <c r="X69" s="337">
        <f t="shared" si="101"/>
        <v>9.4855326051100031E-2</v>
      </c>
      <c r="Y69" s="337">
        <f t="shared" si="101"/>
        <v>9.3485833120234355E-2</v>
      </c>
      <c r="Z69" s="337">
        <f t="shared" si="101"/>
        <v>9.2065211239005795E-2</v>
      </c>
      <c r="AA69" s="337">
        <f t="shared" si="101"/>
        <v>9.0682918709612537E-2</v>
      </c>
      <c r="AB69" s="337">
        <f t="shared" si="101"/>
        <v>8.9309321973108646E-2</v>
      </c>
      <c r="AC69" s="337">
        <f t="shared" si="101"/>
        <v>8.7985717291690219E-2</v>
      </c>
      <c r="AD69" s="337">
        <f t="shared" si="101"/>
        <v>8.6687208613673225E-2</v>
      </c>
      <c r="AE69" s="337">
        <f t="shared" ref="AE69:AL69" si="102">AE22/AE$49</f>
        <v>8.5348009600636862E-2</v>
      </c>
      <c r="AF69" s="337">
        <f t="shared" si="102"/>
        <v>8.40300541990434E-2</v>
      </c>
      <c r="AG69" s="337">
        <f t="shared" si="102"/>
        <v>8.2803948906135752E-2</v>
      </c>
      <c r="AH69" s="337">
        <f t="shared" si="102"/>
        <v>8.1657339324459718E-2</v>
      </c>
      <c r="AI69" s="337">
        <f t="shared" si="102"/>
        <v>8.0492093345558957E-2</v>
      </c>
      <c r="AJ69" s="337">
        <f t="shared" si="102"/>
        <v>7.9279873680126497E-2</v>
      </c>
      <c r="AK69" s="337">
        <f t="shared" si="102"/>
        <v>7.7880025563695401E-2</v>
      </c>
      <c r="AL69" s="337">
        <f t="shared" si="102"/>
        <v>7.6681283409121517E-2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8.6934363283702812E-2</v>
      </c>
      <c r="N70" s="336">
        <f t="shared" si="103"/>
        <v>8.4668370968358886E-2</v>
      </c>
      <c r="O70" s="336">
        <f t="shared" si="103"/>
        <v>8.4744099069653286E-2</v>
      </c>
      <c r="P70" s="336">
        <f t="shared" si="103"/>
        <v>8.1002529701444212E-2</v>
      </c>
      <c r="Q70" s="336">
        <f t="shared" si="103"/>
        <v>8.072575723167616E-2</v>
      </c>
      <c r="R70" s="336">
        <f t="shared" si="103"/>
        <v>8.2152433721136439E-2</v>
      </c>
      <c r="S70" s="336">
        <f t="shared" si="103"/>
        <v>7.8734182042865336E-2</v>
      </c>
      <c r="T70" s="336">
        <f t="shared" si="103"/>
        <v>7.969917903923443E-2</v>
      </c>
      <c r="U70" s="336">
        <f t="shared" si="103"/>
        <v>7.9141528098545827E-2</v>
      </c>
      <c r="V70" s="336">
        <f t="shared" si="103"/>
        <v>7.5589430794368931E-2</v>
      </c>
      <c r="W70" s="336">
        <f t="shared" si="103"/>
        <v>7.8743589279508489E-2</v>
      </c>
      <c r="X70" s="336">
        <f t="shared" si="103"/>
        <v>7.2745929096809644E-2</v>
      </c>
      <c r="Y70" s="336">
        <f t="shared" si="103"/>
        <v>7.1995381187462071E-2</v>
      </c>
      <c r="Z70" s="336">
        <f t="shared" si="103"/>
        <v>7.1206561346867356E-2</v>
      </c>
      <c r="AA70" s="336">
        <f t="shared" si="103"/>
        <v>7.0469906856077139E-2</v>
      </c>
      <c r="AB70" s="336">
        <f t="shared" si="103"/>
        <v>6.9706736252108062E-2</v>
      </c>
      <c r="AC70" s="336">
        <f t="shared" si="103"/>
        <v>6.8939530364368992E-2</v>
      </c>
      <c r="AD70" s="336">
        <f t="shared" si="103"/>
        <v>6.8111769800621447E-2</v>
      </c>
      <c r="AE70" s="336">
        <f t="shared" ref="AE70:AL70" si="104">AE23/AE$49</f>
        <v>6.7291085425323166E-2</v>
      </c>
      <c r="AF70" s="336">
        <f t="shared" si="104"/>
        <v>6.6525444013833396E-2</v>
      </c>
      <c r="AG70" s="336">
        <f t="shared" si="104"/>
        <v>6.5779939861572448E-2</v>
      </c>
      <c r="AH70" s="336">
        <f t="shared" si="104"/>
        <v>6.4992325579943194E-2</v>
      </c>
      <c r="AI70" s="336">
        <f t="shared" si="104"/>
        <v>6.4175583321186613E-2</v>
      </c>
      <c r="AJ70" s="336">
        <f t="shared" si="104"/>
        <v>6.3337467210078796E-2</v>
      </c>
      <c r="AK70" s="336">
        <f t="shared" si="104"/>
        <v>6.2557172751997916E-2</v>
      </c>
      <c r="AL70" s="336">
        <f t="shared" si="104"/>
        <v>6.1817544546702047E-2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3.1595073716789913E-2</v>
      </c>
      <c r="N71" s="336">
        <f t="shared" si="105"/>
        <v>2.8097899442722066E-2</v>
      </c>
      <c r="O71" s="336">
        <f t="shared" si="105"/>
        <v>2.6892051999306926E-2</v>
      </c>
      <c r="P71" s="336">
        <f t="shared" si="105"/>
        <v>2.6712457395454834E-2</v>
      </c>
      <c r="Q71" s="336">
        <f t="shared" si="105"/>
        <v>2.5444552849515502E-2</v>
      </c>
      <c r="R71" s="336">
        <f t="shared" si="105"/>
        <v>2.3936427404941108E-2</v>
      </c>
      <c r="S71" s="336">
        <f t="shared" si="105"/>
        <v>2.1957224179354556E-2</v>
      </c>
      <c r="T71" s="336">
        <f t="shared" si="105"/>
        <v>2.2401037991656644E-2</v>
      </c>
      <c r="U71" s="336">
        <f t="shared" si="105"/>
        <v>2.3524509218510625E-2</v>
      </c>
      <c r="V71" s="336">
        <f t="shared" si="105"/>
        <v>2.0451234370021745E-2</v>
      </c>
      <c r="W71" s="336">
        <f t="shared" si="105"/>
        <v>2.0099310736479453E-2</v>
      </c>
      <c r="X71" s="336">
        <f t="shared" si="105"/>
        <v>2.2109396954290379E-2</v>
      </c>
      <c r="Y71" s="336">
        <f t="shared" si="105"/>
        <v>2.149045193277228E-2</v>
      </c>
      <c r="Z71" s="336">
        <f t="shared" si="105"/>
        <v>2.0858649892138426E-2</v>
      </c>
      <c r="AA71" s="336">
        <f t="shared" si="105"/>
        <v>2.0213011853535412E-2</v>
      </c>
      <c r="AB71" s="336">
        <f t="shared" si="105"/>
        <v>1.9602585721000584E-2</v>
      </c>
      <c r="AC71" s="336">
        <f t="shared" si="105"/>
        <v>1.9046186927321226E-2</v>
      </c>
      <c r="AD71" s="336">
        <f t="shared" si="105"/>
        <v>1.8575438813051789E-2</v>
      </c>
      <c r="AE71" s="336">
        <f t="shared" ref="AE71:AL71" si="106">AE24/AE$49</f>
        <v>1.8056924175313696E-2</v>
      </c>
      <c r="AF71" s="336">
        <f t="shared" si="106"/>
        <v>1.7504610185210004E-2</v>
      </c>
      <c r="AG71" s="336">
        <f t="shared" si="106"/>
        <v>1.7024009044563311E-2</v>
      </c>
      <c r="AH71" s="336">
        <f t="shared" si="106"/>
        <v>1.6665013744516524E-2</v>
      </c>
      <c r="AI71" s="336">
        <f t="shared" si="106"/>
        <v>1.6316510024372344E-2</v>
      </c>
      <c r="AJ71" s="336">
        <f t="shared" si="106"/>
        <v>1.5942406470047701E-2</v>
      </c>
      <c r="AK71" s="336">
        <f t="shared" si="106"/>
        <v>1.5322852811697487E-2</v>
      </c>
      <c r="AL71" s="336">
        <f t="shared" si="106"/>
        <v>1.4863738862419465E-2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9.0877442023378996E-2</v>
      </c>
      <c r="N73" s="337">
        <f t="shared" si="107"/>
        <v>9.0347842229397665E-2</v>
      </c>
      <c r="O73" s="337">
        <f t="shared" si="107"/>
        <v>8.5621493796992978E-2</v>
      </c>
      <c r="P73" s="337">
        <f t="shared" si="107"/>
        <v>8.6768176195056737E-2</v>
      </c>
      <c r="Q73" s="337">
        <f t="shared" si="107"/>
        <v>8.8546459220174178E-2</v>
      </c>
      <c r="R73" s="337">
        <f t="shared" si="107"/>
        <v>8.708945612102055E-2</v>
      </c>
      <c r="S73" s="337">
        <f t="shared" si="107"/>
        <v>8.6711526663514643E-2</v>
      </c>
      <c r="T73" s="337">
        <f t="shared" si="107"/>
        <v>8.8416280686967275E-2</v>
      </c>
      <c r="U73" s="337">
        <f t="shared" si="107"/>
        <v>7.963111075711328E-2</v>
      </c>
      <c r="V73" s="337">
        <f t="shared" si="107"/>
        <v>8.1924542874143649E-2</v>
      </c>
      <c r="W73" s="337">
        <f t="shared" si="107"/>
        <v>7.3534534273335728E-2</v>
      </c>
      <c r="X73" s="337">
        <f t="shared" si="107"/>
        <v>7.5731903455848612E-2</v>
      </c>
      <c r="Y73" s="337">
        <f t="shared" si="107"/>
        <v>7.5501696120877954E-2</v>
      </c>
      <c r="Z73" s="337">
        <f t="shared" si="107"/>
        <v>7.5341503472959148E-2</v>
      </c>
      <c r="AA73" s="337">
        <f t="shared" si="107"/>
        <v>7.5115191775652373E-2</v>
      </c>
      <c r="AB73" s="337">
        <f t="shared" si="107"/>
        <v>7.4788483731719715E-2</v>
      </c>
      <c r="AC73" s="337">
        <f t="shared" si="107"/>
        <v>7.4398423481274664E-2</v>
      </c>
      <c r="AD73" s="337">
        <f t="shared" si="107"/>
        <v>7.3956151842531626E-2</v>
      </c>
      <c r="AE73" s="337">
        <f t="shared" ref="AE73:AL73" si="108">AE26/AE$49</f>
        <v>7.3553916352866747E-2</v>
      </c>
      <c r="AF73" s="337">
        <f t="shared" si="108"/>
        <v>7.3153567084849755E-2</v>
      </c>
      <c r="AG73" s="337">
        <f t="shared" si="108"/>
        <v>7.2753001660109895E-2</v>
      </c>
      <c r="AH73" s="337">
        <f t="shared" si="108"/>
        <v>7.2342894868842239E-2</v>
      </c>
      <c r="AI73" s="337">
        <f t="shared" si="108"/>
        <v>7.1914774012590027E-2</v>
      </c>
      <c r="AJ73" s="337">
        <f t="shared" si="108"/>
        <v>7.1471457280038425E-2</v>
      </c>
      <c r="AK73" s="337">
        <f t="shared" si="108"/>
        <v>7.1075906582034526E-2</v>
      </c>
      <c r="AL73" s="337">
        <f t="shared" si="108"/>
        <v>7.0682021914140081E-2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6.7686404820566206E-3</v>
      </c>
      <c r="N74" s="336">
        <f t="shared" si="109"/>
        <v>7.3980900861179829E-3</v>
      </c>
      <c r="O74" s="336">
        <f t="shared" si="109"/>
        <v>8.1352071944848104E-3</v>
      </c>
      <c r="P74" s="336">
        <f t="shared" si="109"/>
        <v>7.1883107316082408E-3</v>
      </c>
      <c r="Q74" s="336">
        <f t="shared" si="109"/>
        <v>9.5730340257711814E-3</v>
      </c>
      <c r="R74" s="336">
        <f t="shared" si="109"/>
        <v>8.3682288169905188E-3</v>
      </c>
      <c r="S74" s="336">
        <f t="shared" si="109"/>
        <v>7.8705671044169232E-3</v>
      </c>
      <c r="T74" s="336">
        <f t="shared" si="109"/>
        <v>7.6883563576571447E-3</v>
      </c>
      <c r="U74" s="336">
        <f t="shared" si="109"/>
        <v>7.0750660050388926E-3</v>
      </c>
      <c r="V74" s="336">
        <f t="shared" si="109"/>
        <v>8.5201315444115595E-3</v>
      </c>
      <c r="W74" s="336">
        <f t="shared" si="109"/>
        <v>7.2390590453276435E-3</v>
      </c>
      <c r="X74" s="336">
        <f t="shared" si="109"/>
        <v>7.2015297041354764E-3</v>
      </c>
      <c r="Y74" s="336">
        <f t="shared" si="109"/>
        <v>7.3070171059335361E-3</v>
      </c>
      <c r="Z74" s="336">
        <f t="shared" si="109"/>
        <v>7.418809600400882E-3</v>
      </c>
      <c r="AA74" s="336">
        <f t="shared" si="109"/>
        <v>7.5258465649557437E-3</v>
      </c>
      <c r="AB74" s="336">
        <f t="shared" si="109"/>
        <v>7.6298124922390244E-3</v>
      </c>
      <c r="AC74" s="336">
        <f t="shared" si="109"/>
        <v>7.7310302179533462E-3</v>
      </c>
      <c r="AD74" s="336">
        <f t="shared" si="109"/>
        <v>7.830915055391097E-3</v>
      </c>
      <c r="AE74" s="336">
        <f t="shared" ref="AE74:AL74" si="110">AE27/AE$49</f>
        <v>7.9270198045368855E-3</v>
      </c>
      <c r="AF74" s="336">
        <f t="shared" si="110"/>
        <v>8.0211988915344454E-3</v>
      </c>
      <c r="AG74" s="336">
        <f t="shared" si="110"/>
        <v>8.1245630270545318E-3</v>
      </c>
      <c r="AH74" s="336">
        <f t="shared" si="110"/>
        <v>8.2271756107073803E-3</v>
      </c>
      <c r="AI74" s="336">
        <f t="shared" si="110"/>
        <v>8.3266523863162467E-3</v>
      </c>
      <c r="AJ74" s="336">
        <f t="shared" si="110"/>
        <v>8.4271894856054203E-3</v>
      </c>
      <c r="AK74" s="336">
        <f t="shared" si="110"/>
        <v>8.5260689987112816E-3</v>
      </c>
      <c r="AL74" s="336">
        <f t="shared" si="110"/>
        <v>8.651821883677498E-3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3.5619110046408144E-2</v>
      </c>
      <c r="N75" s="336">
        <f t="shared" si="111"/>
        <v>3.6060931943509018E-2</v>
      </c>
      <c r="O75" s="336">
        <f t="shared" si="111"/>
        <v>3.3174331195829909E-2</v>
      </c>
      <c r="P75" s="336">
        <f t="shared" si="111"/>
        <v>3.5003490928399002E-2</v>
      </c>
      <c r="Q75" s="336">
        <f t="shared" si="111"/>
        <v>3.5577745856352989E-2</v>
      </c>
      <c r="R75" s="336">
        <f t="shared" si="111"/>
        <v>3.4685166386628809E-2</v>
      </c>
      <c r="S75" s="336">
        <f t="shared" si="111"/>
        <v>3.4297602682352102E-2</v>
      </c>
      <c r="T75" s="336">
        <f t="shared" si="111"/>
        <v>3.4337429923548636E-2</v>
      </c>
      <c r="U75" s="336">
        <f t="shared" si="111"/>
        <v>3.209242393185769E-2</v>
      </c>
      <c r="V75" s="336">
        <f t="shared" si="111"/>
        <v>3.3434977305208412E-2</v>
      </c>
      <c r="W75" s="336">
        <f t="shared" si="111"/>
        <v>2.937082535584681E-2</v>
      </c>
      <c r="X75" s="336">
        <f t="shared" si="111"/>
        <v>3.0233501952993545E-2</v>
      </c>
      <c r="Y75" s="336">
        <f t="shared" si="111"/>
        <v>3.0059329908042175E-2</v>
      </c>
      <c r="Z75" s="336">
        <f t="shared" si="111"/>
        <v>2.9920295978984827E-2</v>
      </c>
      <c r="AA75" s="336">
        <f t="shared" si="111"/>
        <v>2.9747010588603285E-2</v>
      </c>
      <c r="AB75" s="336">
        <f t="shared" si="111"/>
        <v>2.9547530881019603E-2</v>
      </c>
      <c r="AC75" s="336">
        <f t="shared" si="111"/>
        <v>2.9321077185869304E-2</v>
      </c>
      <c r="AD75" s="336">
        <f t="shared" si="111"/>
        <v>2.9073478065319756E-2</v>
      </c>
      <c r="AE75" s="336">
        <f t="shared" ref="AE75:AL75" si="112">AE28/AE$49</f>
        <v>2.883112699029293E-2</v>
      </c>
      <c r="AF75" s="336">
        <f t="shared" si="112"/>
        <v>2.8590839471834582E-2</v>
      </c>
      <c r="AG75" s="336">
        <f t="shared" si="112"/>
        <v>2.8335279934886496E-2</v>
      </c>
      <c r="AH75" s="336">
        <f t="shared" si="112"/>
        <v>2.807449370304645E-2</v>
      </c>
      <c r="AI75" s="336">
        <f t="shared" si="112"/>
        <v>2.78159057133253E-2</v>
      </c>
      <c r="AJ75" s="336">
        <f t="shared" si="112"/>
        <v>2.7559125568135508E-2</v>
      </c>
      <c r="AK75" s="336">
        <f t="shared" si="112"/>
        <v>2.7313499227983856E-2</v>
      </c>
      <c r="AL75" s="336">
        <f t="shared" si="112"/>
        <v>2.7049312823845373E-2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3.0197932683879922E-2</v>
      </c>
      <c r="N76" s="336">
        <f t="shared" si="113"/>
        <v>2.7538350982344178E-2</v>
      </c>
      <c r="O76" s="336">
        <f t="shared" si="113"/>
        <v>2.4240551098026017E-2</v>
      </c>
      <c r="P76" s="336">
        <f t="shared" si="113"/>
        <v>2.4579021584422826E-2</v>
      </c>
      <c r="Q76" s="336">
        <f t="shared" si="113"/>
        <v>2.3400333721740236E-2</v>
      </c>
      <c r="R76" s="336">
        <f t="shared" si="113"/>
        <v>2.3555205200270699E-2</v>
      </c>
      <c r="S76" s="336">
        <f t="shared" si="113"/>
        <v>2.5150495450458984E-2</v>
      </c>
      <c r="T76" s="336">
        <f t="shared" si="113"/>
        <v>2.6700157086435233E-2</v>
      </c>
      <c r="U76" s="336">
        <f t="shared" si="113"/>
        <v>2.1280430077976184E-2</v>
      </c>
      <c r="V76" s="336">
        <f t="shared" si="113"/>
        <v>2.2189136663702657E-2</v>
      </c>
      <c r="W76" s="336">
        <f t="shared" si="113"/>
        <v>2.0027470053462539E-2</v>
      </c>
      <c r="X76" s="336">
        <f t="shared" si="113"/>
        <v>2.1456627417801313E-2</v>
      </c>
      <c r="Y76" s="336">
        <f t="shared" si="113"/>
        <v>2.1216216486678079E-2</v>
      </c>
      <c r="Z76" s="336">
        <f t="shared" si="113"/>
        <v>2.107683366954885E-2</v>
      </c>
      <c r="AA76" s="336">
        <f t="shared" si="113"/>
        <v>2.0905108125794165E-2</v>
      </c>
      <c r="AB76" s="336">
        <f t="shared" si="113"/>
        <v>2.065719072071269E-2</v>
      </c>
      <c r="AC76" s="336">
        <f t="shared" si="113"/>
        <v>2.0403328784515649E-2</v>
      </c>
      <c r="AD76" s="336">
        <f t="shared" si="113"/>
        <v>2.0153035103742684E-2</v>
      </c>
      <c r="AE76" s="336">
        <f t="shared" ref="AE76:AL76" si="114">AE29/AE$49</f>
        <v>1.9904647271252546E-2</v>
      </c>
      <c r="AF76" s="336">
        <f t="shared" si="114"/>
        <v>1.9658032384100802E-2</v>
      </c>
      <c r="AG76" s="336">
        <f t="shared" si="114"/>
        <v>1.9416216182148428E-2</v>
      </c>
      <c r="AH76" s="336">
        <f t="shared" si="114"/>
        <v>1.9175271644176178E-2</v>
      </c>
      <c r="AI76" s="336">
        <f t="shared" si="114"/>
        <v>1.892888372896849E-2</v>
      </c>
      <c r="AJ76" s="336">
        <f t="shared" si="114"/>
        <v>1.868184914281646E-2</v>
      </c>
      <c r="AK76" s="336">
        <f t="shared" si="114"/>
        <v>1.8452018345499702E-2</v>
      </c>
      <c r="AL76" s="336">
        <f t="shared" si="114"/>
        <v>1.821328943509835E-2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1.8291758811034325E-2</v>
      </c>
      <c r="N77" s="336">
        <f t="shared" si="115"/>
        <v>1.9350469217426482E-2</v>
      </c>
      <c r="O77" s="336">
        <f t="shared" si="115"/>
        <v>2.0071404308652233E-2</v>
      </c>
      <c r="P77" s="336">
        <f t="shared" si="115"/>
        <v>1.9997352950626664E-2</v>
      </c>
      <c r="Q77" s="336">
        <f t="shared" si="115"/>
        <v>1.9995345616309782E-2</v>
      </c>
      <c r="R77" s="336">
        <f t="shared" si="115"/>
        <v>2.0480855717130531E-2</v>
      </c>
      <c r="S77" s="336">
        <f t="shared" si="115"/>
        <v>1.9392861426286632E-2</v>
      </c>
      <c r="T77" s="336">
        <f t="shared" si="115"/>
        <v>1.9690337319326266E-2</v>
      </c>
      <c r="U77" s="336">
        <f t="shared" si="115"/>
        <v>1.9183190742240511E-2</v>
      </c>
      <c r="V77" s="336">
        <f t="shared" si="115"/>
        <v>1.7780297360821012E-2</v>
      </c>
      <c r="W77" s="336">
        <f t="shared" si="115"/>
        <v>1.6897179818698729E-2</v>
      </c>
      <c r="X77" s="336">
        <f t="shared" si="115"/>
        <v>1.6840244380918266E-2</v>
      </c>
      <c r="Y77" s="336">
        <f t="shared" si="115"/>
        <v>1.6919132620224164E-2</v>
      </c>
      <c r="Z77" s="336">
        <f t="shared" si="115"/>
        <v>1.6925564224024591E-2</v>
      </c>
      <c r="AA77" s="336">
        <f t="shared" si="115"/>
        <v>1.6937226496299179E-2</v>
      </c>
      <c r="AB77" s="336">
        <f t="shared" si="115"/>
        <v>1.6953949637748409E-2</v>
      </c>
      <c r="AC77" s="336">
        <f t="shared" si="115"/>
        <v>1.6942987292936362E-2</v>
      </c>
      <c r="AD77" s="336">
        <f t="shared" si="115"/>
        <v>1.6898723618078097E-2</v>
      </c>
      <c r="AE77" s="336">
        <f t="shared" ref="AE77:AL77" si="116">AE30/AE$49</f>
        <v>1.6891122286784382E-2</v>
      </c>
      <c r="AF77" s="336">
        <f t="shared" si="116"/>
        <v>1.6883496337379924E-2</v>
      </c>
      <c r="AG77" s="336">
        <f t="shared" si="116"/>
        <v>1.6876942516020441E-2</v>
      </c>
      <c r="AH77" s="336">
        <f t="shared" si="116"/>
        <v>1.686595391091222E-2</v>
      </c>
      <c r="AI77" s="336">
        <f t="shared" si="116"/>
        <v>1.6843332183979983E-2</v>
      </c>
      <c r="AJ77" s="336">
        <f t="shared" si="116"/>
        <v>1.6803293083481049E-2</v>
      </c>
      <c r="AK77" s="336">
        <f t="shared" si="116"/>
        <v>1.678432000983969E-2</v>
      </c>
      <c r="AL77" s="336">
        <f t="shared" si="116"/>
        <v>1.6767597771518847E-2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8.003095833941648E-2</v>
      </c>
      <c r="N79" s="337">
        <f t="shared" si="117"/>
        <v>7.8861700078033767E-2</v>
      </c>
      <c r="O79" s="337">
        <f t="shared" si="117"/>
        <v>7.8510072204638348E-2</v>
      </c>
      <c r="P79" s="337">
        <f t="shared" si="117"/>
        <v>8.0135434421167467E-2</v>
      </c>
      <c r="Q79" s="337">
        <f t="shared" si="117"/>
        <v>8.0037367641906443E-2</v>
      </c>
      <c r="R79" s="337">
        <f t="shared" si="117"/>
        <v>8.5184121964768156E-2</v>
      </c>
      <c r="S79" s="337">
        <f t="shared" si="117"/>
        <v>8.2271306278507553E-2</v>
      </c>
      <c r="T79" s="337">
        <f t="shared" si="117"/>
        <v>8.5268567092207093E-2</v>
      </c>
      <c r="U79" s="337">
        <f t="shared" si="117"/>
        <v>8.3908606907844061E-2</v>
      </c>
      <c r="V79" s="337">
        <f t="shared" si="117"/>
        <v>8.5351729665988973E-2</v>
      </c>
      <c r="W79" s="337">
        <f t="shared" si="117"/>
        <v>8.2512934507702987E-2</v>
      </c>
      <c r="X79" s="337">
        <f t="shared" si="117"/>
        <v>8.4244676960852208E-2</v>
      </c>
      <c r="Y79" s="337">
        <f t="shared" si="117"/>
        <v>8.4287542323584694E-2</v>
      </c>
      <c r="Z79" s="337">
        <f t="shared" si="117"/>
        <v>8.4320930552818932E-2</v>
      </c>
      <c r="AA79" s="337">
        <f t="shared" si="117"/>
        <v>8.439976623335993E-2</v>
      </c>
      <c r="AB79" s="337">
        <f t="shared" si="117"/>
        <v>8.458684863740254E-2</v>
      </c>
      <c r="AC79" s="337">
        <f t="shared" si="117"/>
        <v>8.4770130571408794E-2</v>
      </c>
      <c r="AD79" s="337">
        <f t="shared" si="117"/>
        <v>8.4959868174700248E-2</v>
      </c>
      <c r="AE79" s="337">
        <f t="shared" ref="AE79:AL79" si="118">AE32/AE$49</f>
        <v>8.5162272966507344E-2</v>
      </c>
      <c r="AF79" s="337">
        <f t="shared" si="118"/>
        <v>8.538295053320627E-2</v>
      </c>
      <c r="AG79" s="337">
        <f t="shared" si="118"/>
        <v>8.5588552059293124E-2</v>
      </c>
      <c r="AH79" s="337">
        <f t="shared" si="118"/>
        <v>8.5769831721351969E-2</v>
      </c>
      <c r="AI79" s="337">
        <f t="shared" si="118"/>
        <v>8.5953110148759962E-2</v>
      </c>
      <c r="AJ79" s="337">
        <f t="shared" si="118"/>
        <v>8.6145574122455812E-2</v>
      </c>
      <c r="AK79" s="337">
        <f t="shared" si="118"/>
        <v>8.6321859096089026E-2</v>
      </c>
      <c r="AL79" s="337">
        <f t="shared" si="118"/>
        <v>8.6503619354366859E-2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5.7322745324264131E-2</v>
      </c>
      <c r="N80" s="336">
        <f t="shared" si="119"/>
        <v>5.4226937249703532E-2</v>
      </c>
      <c r="O80" s="336">
        <f t="shared" si="119"/>
        <v>5.4078597952798332E-2</v>
      </c>
      <c r="P80" s="336">
        <f t="shared" si="119"/>
        <v>5.5091278910871677E-2</v>
      </c>
      <c r="Q80" s="336">
        <f t="shared" si="119"/>
        <v>5.4951792760075099E-2</v>
      </c>
      <c r="R80" s="336">
        <f t="shared" si="119"/>
        <v>5.939587449671628E-2</v>
      </c>
      <c r="S80" s="336">
        <f t="shared" si="119"/>
        <v>5.8781360281587806E-2</v>
      </c>
      <c r="T80" s="336">
        <f t="shared" si="119"/>
        <v>6.0160254819927116E-2</v>
      </c>
      <c r="U80" s="336">
        <f t="shared" si="119"/>
        <v>5.9470229306884968E-2</v>
      </c>
      <c r="V80" s="336">
        <f t="shared" si="119"/>
        <v>6.0592161234158337E-2</v>
      </c>
      <c r="W80" s="336">
        <f t="shared" si="119"/>
        <v>5.8943984214898167E-2</v>
      </c>
      <c r="X80" s="336">
        <f t="shared" si="119"/>
        <v>6.1003161293562237E-2</v>
      </c>
      <c r="Y80" s="336">
        <f t="shared" si="119"/>
        <v>6.1113171209514254E-2</v>
      </c>
      <c r="Z80" s="336">
        <f t="shared" si="119"/>
        <v>6.11862998208903E-2</v>
      </c>
      <c r="AA80" s="336">
        <f t="shared" si="119"/>
        <v>6.1283747501427184E-2</v>
      </c>
      <c r="AB80" s="336">
        <f t="shared" si="119"/>
        <v>6.1470731428602349E-2</v>
      </c>
      <c r="AC80" s="336">
        <f t="shared" si="119"/>
        <v>6.1652250796174542E-2</v>
      </c>
      <c r="AD80" s="336">
        <f t="shared" si="119"/>
        <v>6.1841306977241522E-2</v>
      </c>
      <c r="AE80" s="336">
        <f t="shared" ref="AE80:AL80" si="120">AE33/AE$49</f>
        <v>6.2034872233829849E-2</v>
      </c>
      <c r="AF80" s="336">
        <f t="shared" si="120"/>
        <v>6.2249758654699332E-2</v>
      </c>
      <c r="AG80" s="336">
        <f t="shared" si="120"/>
        <v>6.2476989862986103E-2</v>
      </c>
      <c r="AH80" s="336">
        <f t="shared" si="120"/>
        <v>6.2692585478309359E-2</v>
      </c>
      <c r="AI80" s="336">
        <f t="shared" si="120"/>
        <v>6.2908359101098765E-2</v>
      </c>
      <c r="AJ80" s="336">
        <f t="shared" si="120"/>
        <v>6.3127425070388959E-2</v>
      </c>
      <c r="AK80" s="336">
        <f t="shared" si="120"/>
        <v>6.333296524786626E-2</v>
      </c>
      <c r="AL80" s="336">
        <f t="shared" si="120"/>
        <v>6.3530902024338448E-2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2.1010740440680662E-2</v>
      </c>
      <c r="N81" s="336">
        <f t="shared" si="121"/>
        <v>2.3446257160819613E-2</v>
      </c>
      <c r="O81" s="336">
        <f t="shared" si="121"/>
        <v>2.3273468846286793E-2</v>
      </c>
      <c r="P81" s="336">
        <f t="shared" si="121"/>
        <v>2.4006354073466993E-2</v>
      </c>
      <c r="Q81" s="336">
        <f t="shared" si="121"/>
        <v>2.3903275808810263E-2</v>
      </c>
      <c r="R81" s="336">
        <f t="shared" si="121"/>
        <v>2.4720611044571305E-2</v>
      </c>
      <c r="S81" s="336">
        <f t="shared" si="121"/>
        <v>2.2606338665200329E-2</v>
      </c>
      <c r="T81" s="336">
        <f t="shared" si="121"/>
        <v>2.4170534739819793E-2</v>
      </c>
      <c r="U81" s="336">
        <f t="shared" si="121"/>
        <v>2.3476343152155476E-2</v>
      </c>
      <c r="V81" s="336">
        <f t="shared" si="121"/>
        <v>2.3919222602392983E-2</v>
      </c>
      <c r="W81" s="336">
        <f t="shared" si="121"/>
        <v>2.2495296285991166E-2</v>
      </c>
      <c r="X81" s="336">
        <f t="shared" si="121"/>
        <v>2.2418144860900064E-2</v>
      </c>
      <c r="Y81" s="336">
        <f t="shared" si="121"/>
        <v>2.2343851172261127E-2</v>
      </c>
      <c r="Z81" s="336">
        <f t="shared" si="121"/>
        <v>2.2300604605817714E-2</v>
      </c>
      <c r="AA81" s="336">
        <f t="shared" si="121"/>
        <v>2.2278042097727845E-2</v>
      </c>
      <c r="AB81" s="336">
        <f t="shared" si="121"/>
        <v>2.2273933013945729E-2</v>
      </c>
      <c r="AC81" s="336">
        <f t="shared" si="121"/>
        <v>2.2273317439134389E-2</v>
      </c>
      <c r="AD81" s="336">
        <f t="shared" si="121"/>
        <v>2.2272279316818345E-2</v>
      </c>
      <c r="AE81" s="336">
        <f t="shared" ref="AE81:AL81" si="122">AE34/AE$49</f>
        <v>2.228145133659068E-2</v>
      </c>
      <c r="AF81" s="336">
        <f t="shared" si="122"/>
        <v>2.2283869497237947E-2</v>
      </c>
      <c r="AG81" s="336">
        <f t="shared" si="122"/>
        <v>2.226064476910657E-2</v>
      </c>
      <c r="AH81" s="336">
        <f t="shared" si="122"/>
        <v>2.2225035975279812E-2</v>
      </c>
      <c r="AI81" s="336">
        <f t="shared" si="122"/>
        <v>2.2193065117177488E-2</v>
      </c>
      <c r="AJ81" s="336">
        <f t="shared" si="122"/>
        <v>2.2163901448416404E-2</v>
      </c>
      <c r="AK81" s="336">
        <f t="shared" si="122"/>
        <v>2.2135744481084876E-2</v>
      </c>
      <c r="AL81" s="336">
        <f t="shared" si="122"/>
        <v>2.2117767417674787E-2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1.697472574471684E-3</v>
      </c>
      <c r="N82" s="336">
        <f t="shared" si="123"/>
        <v>1.1885056675106085E-3</v>
      </c>
      <c r="O82" s="336">
        <f t="shared" si="123"/>
        <v>1.1580054055532346E-3</v>
      </c>
      <c r="P82" s="336">
        <f t="shared" si="123"/>
        <v>1.0378014368287926E-3</v>
      </c>
      <c r="Q82" s="336">
        <f t="shared" si="123"/>
        <v>1.1822990730210891E-3</v>
      </c>
      <c r="R82" s="336">
        <f t="shared" si="123"/>
        <v>1.0676364234805803E-3</v>
      </c>
      <c r="S82" s="336">
        <f t="shared" si="123"/>
        <v>8.8360733171941768E-4</v>
      </c>
      <c r="T82" s="336">
        <f t="shared" si="123"/>
        <v>9.3777753246017327E-4</v>
      </c>
      <c r="U82" s="336">
        <f t="shared" si="123"/>
        <v>9.6203444880362107E-4</v>
      </c>
      <c r="V82" s="336">
        <f t="shared" si="123"/>
        <v>8.4034582943766248E-4</v>
      </c>
      <c r="W82" s="336">
        <f t="shared" si="123"/>
        <v>1.073654006813658E-3</v>
      </c>
      <c r="X82" s="336">
        <f t="shared" si="123"/>
        <v>8.2337080638991082E-4</v>
      </c>
      <c r="Y82" s="336">
        <f t="shared" si="123"/>
        <v>8.3051994180930648E-4</v>
      </c>
      <c r="Z82" s="336">
        <f t="shared" si="123"/>
        <v>8.3402612611090609E-4</v>
      </c>
      <c r="AA82" s="336">
        <f t="shared" si="123"/>
        <v>8.3797663420491053E-4</v>
      </c>
      <c r="AB82" s="336">
        <f t="shared" si="123"/>
        <v>8.4218419485446747E-4</v>
      </c>
      <c r="AC82" s="336">
        <f t="shared" si="123"/>
        <v>8.4456233609986645E-4</v>
      </c>
      <c r="AD82" s="336">
        <f t="shared" si="123"/>
        <v>8.4628188064038228E-4</v>
      </c>
      <c r="AE82" s="336">
        <f t="shared" ref="AE82:AL82" si="124">AE35/AE$49</f>
        <v>8.4594939608681821E-4</v>
      </c>
      <c r="AF82" s="336">
        <f t="shared" si="124"/>
        <v>8.4932238126899013E-4</v>
      </c>
      <c r="AG82" s="336">
        <f t="shared" si="124"/>
        <v>8.5091742720045348E-4</v>
      </c>
      <c r="AH82" s="336">
        <f t="shared" si="124"/>
        <v>8.52210267762793E-4</v>
      </c>
      <c r="AI82" s="336">
        <f t="shared" si="124"/>
        <v>8.516859304837129E-4</v>
      </c>
      <c r="AJ82" s="336">
        <f t="shared" si="124"/>
        <v>8.5424760365045475E-4</v>
      </c>
      <c r="AK82" s="336">
        <f t="shared" si="124"/>
        <v>8.5314936713787651E-4</v>
      </c>
      <c r="AL82" s="336">
        <f t="shared" si="124"/>
        <v>8.5494991235361153E-4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7.7999791793159148E-2</v>
      </c>
      <c r="N84" s="337">
        <f t="shared" si="125"/>
        <v>8.1765474603651744E-2</v>
      </c>
      <c r="O84" s="337">
        <f t="shared" si="125"/>
        <v>8.4818861169337234E-2</v>
      </c>
      <c r="P84" s="337">
        <f t="shared" si="125"/>
        <v>8.4307509416494092E-2</v>
      </c>
      <c r="Q84" s="337">
        <f t="shared" si="125"/>
        <v>8.1226605433258589E-2</v>
      </c>
      <c r="R84" s="337">
        <f t="shared" si="125"/>
        <v>7.9582435105799404E-2</v>
      </c>
      <c r="S84" s="337">
        <f t="shared" si="125"/>
        <v>7.8690825015075766E-2</v>
      </c>
      <c r="T84" s="337">
        <f t="shared" si="125"/>
        <v>7.565432681153425E-2</v>
      </c>
      <c r="U84" s="337">
        <f t="shared" si="125"/>
        <v>7.7478675993995924E-2</v>
      </c>
      <c r="V84" s="337">
        <f t="shared" si="125"/>
        <v>7.3992921434313366E-2</v>
      </c>
      <c r="W84" s="337">
        <f t="shared" si="125"/>
        <v>7.5565672397529829E-2</v>
      </c>
      <c r="X84" s="337">
        <f t="shared" si="125"/>
        <v>7.4901528197816619E-2</v>
      </c>
      <c r="Y84" s="337">
        <f t="shared" si="125"/>
        <v>7.457188384240418E-2</v>
      </c>
      <c r="Z84" s="337">
        <f t="shared" si="125"/>
        <v>7.4230655668798953E-2</v>
      </c>
      <c r="AA84" s="337">
        <f t="shared" si="125"/>
        <v>7.3915454929191063E-2</v>
      </c>
      <c r="AB84" s="337">
        <f t="shared" si="125"/>
        <v>7.3625218741306592E-2</v>
      </c>
      <c r="AC84" s="337">
        <f t="shared" si="125"/>
        <v>7.3322074388753544E-2</v>
      </c>
      <c r="AD84" s="337">
        <f t="shared" si="125"/>
        <v>7.3019925897221435E-2</v>
      </c>
      <c r="AE84" s="337">
        <f t="shared" ref="AE84:AL84" si="126">AE37/AE$49</f>
        <v>7.2743428487514555E-2</v>
      </c>
      <c r="AF84" s="337">
        <f t="shared" si="126"/>
        <v>7.2459668576488445E-2</v>
      </c>
      <c r="AG84" s="337">
        <f t="shared" si="126"/>
        <v>7.2139212636898389E-2</v>
      </c>
      <c r="AH84" s="337">
        <f t="shared" si="126"/>
        <v>7.186760086977273E-2</v>
      </c>
      <c r="AI84" s="337">
        <f t="shared" si="126"/>
        <v>7.156592891256229E-2</v>
      </c>
      <c r="AJ84" s="337">
        <f t="shared" si="126"/>
        <v>7.1268543219195957E-2</v>
      </c>
      <c r="AK84" s="337">
        <f t="shared" si="126"/>
        <v>7.0981260638087393E-2</v>
      </c>
      <c r="AL84" s="337">
        <f t="shared" si="126"/>
        <v>7.0708144762841485E-2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6.2029534301711049E-2</v>
      </c>
      <c r="N85" s="336">
        <f t="shared" si="127"/>
        <v>6.6125077878821201E-2</v>
      </c>
      <c r="O85" s="336">
        <f t="shared" si="127"/>
        <v>6.9206191327680633E-2</v>
      </c>
      <c r="P85" s="336">
        <f t="shared" si="127"/>
        <v>6.8898712750370628E-2</v>
      </c>
      <c r="Q85" s="336">
        <f t="shared" si="127"/>
        <v>6.6725180553345656E-2</v>
      </c>
      <c r="R85" s="336">
        <f t="shared" si="127"/>
        <v>6.361049449657058E-2</v>
      </c>
      <c r="S85" s="336">
        <f t="shared" si="127"/>
        <v>6.3397036850384308E-2</v>
      </c>
      <c r="T85" s="336">
        <f t="shared" si="127"/>
        <v>5.9303621360493344E-2</v>
      </c>
      <c r="U85" s="336">
        <f t="shared" si="127"/>
        <v>6.0759051161717474E-2</v>
      </c>
      <c r="V85" s="336">
        <f t="shared" si="127"/>
        <v>5.7871396161134916E-2</v>
      </c>
      <c r="W85" s="336">
        <f t="shared" si="127"/>
        <v>5.8819811893649827E-2</v>
      </c>
      <c r="X85" s="336">
        <f t="shared" si="127"/>
        <v>5.4887476198712738E-2</v>
      </c>
      <c r="Y85" s="336">
        <f t="shared" si="127"/>
        <v>5.4401668888410873E-2</v>
      </c>
      <c r="Z85" s="336">
        <f t="shared" si="127"/>
        <v>5.3888207923806691E-2</v>
      </c>
      <c r="AA85" s="336">
        <f t="shared" si="127"/>
        <v>5.338718685305531E-2</v>
      </c>
      <c r="AB85" s="336">
        <f t="shared" si="127"/>
        <v>5.2904648300129378E-2</v>
      </c>
      <c r="AC85" s="336">
        <f t="shared" si="127"/>
        <v>5.240772062341946E-2</v>
      </c>
      <c r="AD85" s="336">
        <f t="shared" si="127"/>
        <v>5.192055224261978E-2</v>
      </c>
      <c r="AE85" s="336">
        <f t="shared" ref="AE85:AL85" si="128">AE38/AE$49</f>
        <v>5.1461267985484095E-2</v>
      </c>
      <c r="AF85" s="336">
        <f t="shared" si="128"/>
        <v>5.0991948950090744E-2</v>
      </c>
      <c r="AG85" s="336">
        <f t="shared" si="128"/>
        <v>5.0485291275808912E-2</v>
      </c>
      <c r="AH85" s="336">
        <f t="shared" si="128"/>
        <v>5.0036027176810181E-2</v>
      </c>
      <c r="AI85" s="336">
        <f t="shared" si="128"/>
        <v>4.9553746898373031E-2</v>
      </c>
      <c r="AJ85" s="336">
        <f t="shared" si="128"/>
        <v>4.9071139352737471E-2</v>
      </c>
      <c r="AK85" s="336">
        <f t="shared" si="128"/>
        <v>4.8598096679647797E-2</v>
      </c>
      <c r="AL85" s="336">
        <f t="shared" si="128"/>
        <v>4.814808859148767E-2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1.5970257491448096E-2</v>
      </c>
      <c r="N86" s="336">
        <f t="shared" si="129"/>
        <v>1.5640396724830551E-2</v>
      </c>
      <c r="O86" s="336">
        <f t="shared" si="129"/>
        <v>1.5612669841656606E-2</v>
      </c>
      <c r="P86" s="336">
        <f t="shared" si="129"/>
        <v>1.5408796666123466E-2</v>
      </c>
      <c r="Q86" s="336">
        <f t="shared" si="129"/>
        <v>1.450142487991294E-2</v>
      </c>
      <c r="R86" s="336">
        <f t="shared" si="129"/>
        <v>1.5971940609228828E-2</v>
      </c>
      <c r="S86" s="336">
        <f t="shared" si="129"/>
        <v>1.5293788164691456E-2</v>
      </c>
      <c r="T86" s="336">
        <f t="shared" si="129"/>
        <v>1.6350705451040906E-2</v>
      </c>
      <c r="U86" s="336">
        <f t="shared" si="129"/>
        <v>1.6719624832278446E-2</v>
      </c>
      <c r="V86" s="336">
        <f t="shared" si="129"/>
        <v>1.6121525273178453E-2</v>
      </c>
      <c r="W86" s="336">
        <f t="shared" si="129"/>
        <v>1.6745860503879995E-2</v>
      </c>
      <c r="X86" s="336">
        <f t="shared" si="129"/>
        <v>2.0014051999103891E-2</v>
      </c>
      <c r="Y86" s="336">
        <f t="shared" si="129"/>
        <v>2.01702149539933E-2</v>
      </c>
      <c r="Z86" s="336">
        <f t="shared" si="129"/>
        <v>2.0342447744992255E-2</v>
      </c>
      <c r="AA86" s="336">
        <f t="shared" si="129"/>
        <v>2.0528268076135749E-2</v>
      </c>
      <c r="AB86" s="336">
        <f t="shared" si="129"/>
        <v>2.072057044117721E-2</v>
      </c>
      <c r="AC86" s="336">
        <f t="shared" si="129"/>
        <v>2.0914353765334077E-2</v>
      </c>
      <c r="AD86" s="336">
        <f t="shared" si="129"/>
        <v>2.1099373654601655E-2</v>
      </c>
      <c r="AE86" s="336">
        <f t="shared" ref="AE86:AL86" si="130">AE39/AE$49</f>
        <v>2.128216050203046E-2</v>
      </c>
      <c r="AF86" s="336">
        <f t="shared" si="130"/>
        <v>2.1467719626397694E-2</v>
      </c>
      <c r="AG86" s="336">
        <f t="shared" si="130"/>
        <v>2.1653921361089488E-2</v>
      </c>
      <c r="AH86" s="336">
        <f t="shared" si="130"/>
        <v>2.1831573692962559E-2</v>
      </c>
      <c r="AI86" s="336">
        <f t="shared" si="130"/>
        <v>2.2012182014189259E-2</v>
      </c>
      <c r="AJ86" s="336">
        <f t="shared" si="130"/>
        <v>2.2197403866458496E-2</v>
      </c>
      <c r="AK86" s="336">
        <f t="shared" si="130"/>
        <v>2.2383163958439603E-2</v>
      </c>
      <c r="AL86" s="336">
        <f t="shared" si="130"/>
        <v>2.2560056171353812E-2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4.8530304803417613E-2</v>
      </c>
      <c r="N88" s="337">
        <f t="shared" si="131"/>
        <v>4.8314133277333124E-2</v>
      </c>
      <c r="O88" s="337">
        <f t="shared" si="131"/>
        <v>4.7931521741960234E-2</v>
      </c>
      <c r="P88" s="337">
        <f t="shared" si="131"/>
        <v>4.5352064012699117E-2</v>
      </c>
      <c r="Q88" s="337">
        <f t="shared" si="131"/>
        <v>4.7531171384251308E-2</v>
      </c>
      <c r="R88" s="337">
        <f t="shared" si="131"/>
        <v>4.6481299092097091E-2</v>
      </c>
      <c r="S88" s="337">
        <f t="shared" si="131"/>
        <v>4.9027850631325677E-2</v>
      </c>
      <c r="T88" s="337">
        <f t="shared" si="131"/>
        <v>4.7884218542100294E-2</v>
      </c>
      <c r="U88" s="337">
        <f t="shared" si="131"/>
        <v>4.8731911231654663E-2</v>
      </c>
      <c r="V88" s="337">
        <f t="shared" si="131"/>
        <v>4.6762392461606309E-2</v>
      </c>
      <c r="W88" s="337">
        <f t="shared" si="131"/>
        <v>3.9900524213052131E-2</v>
      </c>
      <c r="X88" s="337">
        <f t="shared" si="131"/>
        <v>4.4506103598410847E-2</v>
      </c>
      <c r="Y88" s="337">
        <f t="shared" si="131"/>
        <v>4.4147950087080848E-2</v>
      </c>
      <c r="Z88" s="337">
        <f t="shared" si="131"/>
        <v>4.3938888485689852E-2</v>
      </c>
      <c r="AA88" s="337">
        <f t="shared" si="131"/>
        <v>4.3765825304333823E-2</v>
      </c>
      <c r="AB88" s="337">
        <f t="shared" si="131"/>
        <v>4.353491665832418E-2</v>
      </c>
      <c r="AC88" s="337">
        <f t="shared" si="131"/>
        <v>4.3295495830191232E-2</v>
      </c>
      <c r="AD88" s="337">
        <f t="shared" si="131"/>
        <v>4.3095947144783542E-2</v>
      </c>
      <c r="AE88" s="337">
        <f t="shared" ref="AE88:AL88" si="132">AE41/AE$49</f>
        <v>4.2887777694599505E-2</v>
      </c>
      <c r="AF88" s="337">
        <f t="shared" si="132"/>
        <v>4.2688223888822138E-2</v>
      </c>
      <c r="AG88" s="337">
        <f t="shared" si="132"/>
        <v>4.2476166849283931E-2</v>
      </c>
      <c r="AH88" s="337">
        <f t="shared" si="132"/>
        <v>4.2264747660396798E-2</v>
      </c>
      <c r="AI88" s="337">
        <f t="shared" si="132"/>
        <v>4.207957180753466E-2</v>
      </c>
      <c r="AJ88" s="337">
        <f t="shared" si="132"/>
        <v>4.1937278773592358E-2</v>
      </c>
      <c r="AK88" s="337">
        <f t="shared" si="132"/>
        <v>4.1831476234221239E-2</v>
      </c>
      <c r="AL88" s="337">
        <f t="shared" si="132"/>
        <v>4.1740268865459951E-2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1.6153023927822033E-2</v>
      </c>
      <c r="N89" s="336">
        <f t="shared" si="133"/>
        <v>1.5238763430728608E-2</v>
      </c>
      <c r="O89" s="336">
        <f t="shared" si="133"/>
        <v>1.4913588710430388E-2</v>
      </c>
      <c r="P89" s="336">
        <f t="shared" si="133"/>
        <v>1.5092200032309136E-2</v>
      </c>
      <c r="Q89" s="336">
        <f t="shared" si="133"/>
        <v>1.4792477714510073E-2</v>
      </c>
      <c r="R89" s="336">
        <f t="shared" si="133"/>
        <v>1.4479590721653963E-2</v>
      </c>
      <c r="S89" s="336">
        <f t="shared" si="133"/>
        <v>1.4392854444560583E-2</v>
      </c>
      <c r="T89" s="336">
        <f t="shared" si="133"/>
        <v>1.5246370529869041E-2</v>
      </c>
      <c r="U89" s="336">
        <f t="shared" si="133"/>
        <v>1.4550175500057962E-2</v>
      </c>
      <c r="V89" s="336">
        <f t="shared" si="133"/>
        <v>1.3636703679864665E-2</v>
      </c>
      <c r="W89" s="336">
        <f t="shared" si="133"/>
        <v>1.2086198422310216E-2</v>
      </c>
      <c r="X89" s="336">
        <f t="shared" si="133"/>
        <v>1.4731398359291924E-2</v>
      </c>
      <c r="Y89" s="336">
        <f t="shared" si="133"/>
        <v>1.4630712727823276E-2</v>
      </c>
      <c r="Z89" s="336">
        <f t="shared" si="133"/>
        <v>1.4595155505063767E-2</v>
      </c>
      <c r="AA89" s="336">
        <f t="shared" si="133"/>
        <v>1.456431039382732E-2</v>
      </c>
      <c r="AB89" s="336">
        <f t="shared" si="133"/>
        <v>1.4504382071214843E-2</v>
      </c>
      <c r="AC89" s="336">
        <f t="shared" si="133"/>
        <v>1.4412002200364846E-2</v>
      </c>
      <c r="AD89" s="336">
        <f t="shared" si="133"/>
        <v>1.4344895925566066E-2</v>
      </c>
      <c r="AE89" s="336">
        <f t="shared" ref="AE89:AL89" si="134">AE42/AE$49</f>
        <v>1.4282370437626864E-2</v>
      </c>
      <c r="AF89" s="336">
        <f t="shared" si="134"/>
        <v>1.4217429723641577E-2</v>
      </c>
      <c r="AG89" s="336">
        <f t="shared" si="134"/>
        <v>1.4147140228837106E-2</v>
      </c>
      <c r="AH89" s="336">
        <f t="shared" si="134"/>
        <v>1.4086300159062155E-2</v>
      </c>
      <c r="AI89" s="336">
        <f t="shared" si="134"/>
        <v>1.4020668271729507E-2</v>
      </c>
      <c r="AJ89" s="336">
        <f t="shared" si="134"/>
        <v>1.3976233803915813E-2</v>
      </c>
      <c r="AK89" s="336">
        <f t="shared" si="134"/>
        <v>1.3960641629103557E-2</v>
      </c>
      <c r="AL89" s="336">
        <f t="shared" si="134"/>
        <v>1.3944540977327849E-2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3.2377280875595583E-2</v>
      </c>
      <c r="N90" s="336">
        <f t="shared" si="135"/>
        <v>3.3075369846604516E-2</v>
      </c>
      <c r="O90" s="336">
        <f t="shared" si="135"/>
        <v>3.3017933031529847E-2</v>
      </c>
      <c r="P90" s="336">
        <f t="shared" si="135"/>
        <v>3.0259863980389982E-2</v>
      </c>
      <c r="Q90" s="336">
        <f t="shared" si="135"/>
        <v>3.2738693669741227E-2</v>
      </c>
      <c r="R90" s="336">
        <f t="shared" si="135"/>
        <v>3.2001708370443124E-2</v>
      </c>
      <c r="S90" s="336">
        <f t="shared" si="135"/>
        <v>3.4634996186765091E-2</v>
      </c>
      <c r="T90" s="336">
        <f t="shared" si="135"/>
        <v>3.2637848012231255E-2</v>
      </c>
      <c r="U90" s="336">
        <f t="shared" si="135"/>
        <v>3.4181735731596705E-2</v>
      </c>
      <c r="V90" s="336">
        <f t="shared" si="135"/>
        <v>3.3125688781741644E-2</v>
      </c>
      <c r="W90" s="336">
        <f t="shared" si="135"/>
        <v>2.7814325790741914E-2</v>
      </c>
      <c r="X90" s="336">
        <f t="shared" si="135"/>
        <v>2.9774705239118925E-2</v>
      </c>
      <c r="Y90" s="336">
        <f t="shared" si="135"/>
        <v>2.9517237359257577E-2</v>
      </c>
      <c r="Z90" s="336">
        <f t="shared" si="135"/>
        <v>2.9343732980626078E-2</v>
      </c>
      <c r="AA90" s="336">
        <f t="shared" si="135"/>
        <v>2.9201514910506505E-2</v>
      </c>
      <c r="AB90" s="336">
        <f t="shared" si="135"/>
        <v>2.9030534587109341E-2</v>
      </c>
      <c r="AC90" s="336">
        <f t="shared" si="135"/>
        <v>2.8883493629826385E-2</v>
      </c>
      <c r="AD90" s="336">
        <f t="shared" si="135"/>
        <v>2.8751051219217474E-2</v>
      </c>
      <c r="AE90" s="336">
        <f t="shared" ref="AE90:AL90" si="136">AE43/AE$49</f>
        <v>2.860540725697264E-2</v>
      </c>
      <c r="AF90" s="336">
        <f t="shared" si="136"/>
        <v>2.8470794165180557E-2</v>
      </c>
      <c r="AG90" s="336">
        <f t="shared" si="136"/>
        <v>2.8329026620446823E-2</v>
      </c>
      <c r="AH90" s="336">
        <f t="shared" si="136"/>
        <v>2.8178447501334643E-2</v>
      </c>
      <c r="AI90" s="336">
        <f t="shared" si="136"/>
        <v>2.8058903535805157E-2</v>
      </c>
      <c r="AJ90" s="336">
        <f t="shared" si="136"/>
        <v>2.7961044969676548E-2</v>
      </c>
      <c r="AK90" s="336">
        <f t="shared" si="136"/>
        <v>2.7870834605117686E-2</v>
      </c>
      <c r="AL90" s="336">
        <f t="shared" si="136"/>
        <v>2.7795727888132098E-2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0.11294338377843284</v>
      </c>
      <c r="N92" s="337">
        <f t="shared" si="137"/>
        <v>0.11091512784999452</v>
      </c>
      <c r="O92" s="337">
        <f t="shared" si="137"/>
        <v>0.11008933647634048</v>
      </c>
      <c r="P92" s="337">
        <f t="shared" si="137"/>
        <v>0.10595907961602732</v>
      </c>
      <c r="Q92" s="337">
        <f t="shared" si="137"/>
        <v>0.108256878494585</v>
      </c>
      <c r="R92" s="337">
        <f t="shared" si="137"/>
        <v>0.10632291546603505</v>
      </c>
      <c r="S92" s="337">
        <f t="shared" si="137"/>
        <v>0.10522087790335455</v>
      </c>
      <c r="T92" s="337">
        <f t="shared" si="137"/>
        <v>0.10653969646745109</v>
      </c>
      <c r="U92" s="337">
        <f t="shared" si="137"/>
        <v>0.10562750066486642</v>
      </c>
      <c r="V92" s="337">
        <f t="shared" si="137"/>
        <v>0.10358517260830376</v>
      </c>
      <c r="W92" s="337">
        <f t="shared" si="137"/>
        <v>9.6011526418602194E-2</v>
      </c>
      <c r="X92" s="337">
        <f t="shared" si="137"/>
        <v>9.7069788692931758E-2</v>
      </c>
      <c r="Y92" s="337">
        <f t="shared" si="137"/>
        <v>9.6575376012946662E-2</v>
      </c>
      <c r="Z92" s="337">
        <f t="shared" si="137"/>
        <v>9.5638301344185772E-2</v>
      </c>
      <c r="AA92" s="337">
        <f t="shared" si="137"/>
        <v>9.4761793563325689E-2</v>
      </c>
      <c r="AB92" s="337">
        <f t="shared" si="137"/>
        <v>9.3926320195035523E-2</v>
      </c>
      <c r="AC92" s="337">
        <f t="shared" si="137"/>
        <v>9.3086662813264887E-2</v>
      </c>
      <c r="AD92" s="337">
        <f t="shared" si="137"/>
        <v>9.2274942007103206E-2</v>
      </c>
      <c r="AE92" s="337">
        <f t="shared" ref="AE92:AL92" si="138">AE45/AE$49</f>
        <v>9.1476575145401764E-2</v>
      </c>
      <c r="AF92" s="337">
        <f t="shared" si="138"/>
        <v>9.0700545561702858E-2</v>
      </c>
      <c r="AG92" s="337">
        <f t="shared" si="138"/>
        <v>8.9901399988388184E-2</v>
      </c>
      <c r="AH92" s="337">
        <f t="shared" si="138"/>
        <v>8.9120990706872766E-2</v>
      </c>
      <c r="AI92" s="337">
        <f t="shared" si="138"/>
        <v>8.8335230194962575E-2</v>
      </c>
      <c r="AJ92" s="337">
        <f t="shared" si="138"/>
        <v>8.7598121148473165E-2</v>
      </c>
      <c r="AK92" s="337">
        <f t="shared" si="138"/>
        <v>8.6812612906850842E-2</v>
      </c>
      <c r="AL92" s="337">
        <f t="shared" si="138"/>
        <v>8.5990580398875333E-2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1.3131813406862664E-2</v>
      </c>
      <c r="N93" s="336">
        <f t="shared" si="139"/>
        <v>1.3069216154569614E-2</v>
      </c>
      <c r="O93" s="336">
        <f t="shared" si="139"/>
        <v>1.2532520091155561E-2</v>
      </c>
      <c r="P93" s="336">
        <f t="shared" si="139"/>
        <v>1.1925878085390893E-2</v>
      </c>
      <c r="Q93" s="336">
        <f t="shared" si="139"/>
        <v>1.3068549753297061E-2</v>
      </c>
      <c r="R93" s="336">
        <f t="shared" si="139"/>
        <v>1.2742780689068776E-2</v>
      </c>
      <c r="S93" s="336">
        <f t="shared" si="139"/>
        <v>1.2939995020580896E-2</v>
      </c>
      <c r="T93" s="336">
        <f t="shared" si="139"/>
        <v>1.201663612039465E-2</v>
      </c>
      <c r="U93" s="336">
        <f t="shared" si="139"/>
        <v>1.1323388734499042E-2</v>
      </c>
      <c r="V93" s="336">
        <f t="shared" si="139"/>
        <v>1.0843335179601647E-2</v>
      </c>
      <c r="W93" s="336">
        <f t="shared" si="139"/>
        <v>9.7398478386443808E-3</v>
      </c>
      <c r="X93" s="336">
        <f t="shared" si="139"/>
        <v>8.3036176512116065E-3</v>
      </c>
      <c r="Y93" s="336">
        <f t="shared" si="139"/>
        <v>8.2161810396149011E-3</v>
      </c>
      <c r="Z93" s="336">
        <f t="shared" si="139"/>
        <v>8.1331602427967917E-3</v>
      </c>
      <c r="AA93" s="336">
        <f t="shared" si="139"/>
        <v>8.0501468259779833E-3</v>
      </c>
      <c r="AB93" s="336">
        <f t="shared" si="139"/>
        <v>7.9543886146491646E-3</v>
      </c>
      <c r="AC93" s="336">
        <f t="shared" si="139"/>
        <v>7.8642477064889693E-3</v>
      </c>
      <c r="AD93" s="336">
        <f t="shared" si="139"/>
        <v>7.7774887919542738E-3</v>
      </c>
      <c r="AE93" s="336">
        <f t="shared" ref="AE93:AL93" si="140">AE46/AE$49</f>
        <v>7.6984774228664836E-3</v>
      </c>
      <c r="AF93" s="336">
        <f t="shared" si="140"/>
        <v>7.6202836419333028E-3</v>
      </c>
      <c r="AG93" s="336">
        <f t="shared" si="140"/>
        <v>7.5353224867991233E-3</v>
      </c>
      <c r="AH93" s="336">
        <f t="shared" si="140"/>
        <v>7.451182925689641E-3</v>
      </c>
      <c r="AI93" s="336">
        <f t="shared" si="140"/>
        <v>7.3691733555775914E-3</v>
      </c>
      <c r="AJ93" s="336">
        <f t="shared" si="140"/>
        <v>7.2890529371922074E-3</v>
      </c>
      <c r="AK93" s="336">
        <f t="shared" si="140"/>
        <v>7.2061314437493074E-3</v>
      </c>
      <c r="AL93" s="336">
        <f t="shared" si="140"/>
        <v>7.1250307517443101E-3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9.981157037157018E-2</v>
      </c>
      <c r="N94" s="336">
        <f t="shared" si="141"/>
        <v>9.7845911695424906E-2</v>
      </c>
      <c r="O94" s="336">
        <f t="shared" si="141"/>
        <v>9.7556816385184916E-2</v>
      </c>
      <c r="P94" s="336">
        <f t="shared" si="141"/>
        <v>9.4033201530636434E-2</v>
      </c>
      <c r="Q94" s="336">
        <f t="shared" si="141"/>
        <v>9.5188328741287936E-2</v>
      </c>
      <c r="R94" s="336">
        <f t="shared" si="141"/>
        <v>9.3580134776966278E-2</v>
      </c>
      <c r="S94" s="336">
        <f t="shared" si="141"/>
        <v>9.2280882882773654E-2</v>
      </c>
      <c r="T94" s="336">
        <f t="shared" si="141"/>
        <v>9.4523060347056445E-2</v>
      </c>
      <c r="U94" s="336">
        <f t="shared" si="141"/>
        <v>9.4304111930367376E-2</v>
      </c>
      <c r="V94" s="336">
        <f t="shared" si="141"/>
        <v>9.2741837428702109E-2</v>
      </c>
      <c r="W94" s="336">
        <f t="shared" si="141"/>
        <v>8.6271678579957822E-2</v>
      </c>
      <c r="X94" s="336">
        <f t="shared" si="141"/>
        <v>8.876617104172016E-2</v>
      </c>
      <c r="Y94" s="336">
        <f t="shared" si="141"/>
        <v>8.8359194973331764E-2</v>
      </c>
      <c r="Z94" s="336">
        <f t="shared" si="141"/>
        <v>8.7505141101388975E-2</v>
      </c>
      <c r="AA94" s="336">
        <f t="shared" si="141"/>
        <v>8.67116467373477E-2</v>
      </c>
      <c r="AB94" s="336">
        <f t="shared" si="141"/>
        <v>8.5971931580386352E-2</v>
      </c>
      <c r="AC94" s="336">
        <f t="shared" si="141"/>
        <v>8.5222415106775917E-2</v>
      </c>
      <c r="AD94" s="336">
        <f t="shared" si="141"/>
        <v>8.4497453215148927E-2</v>
      </c>
      <c r="AE94" s="336">
        <f t="shared" ref="AE94:AL94" si="142">AE47/AE$49</f>
        <v>8.3778097722535277E-2</v>
      </c>
      <c r="AF94" s="336">
        <f t="shared" si="142"/>
        <v>8.3080261919769541E-2</v>
      </c>
      <c r="AG94" s="336">
        <f t="shared" si="142"/>
        <v>8.2366077501589058E-2</v>
      </c>
      <c r="AH94" s="336">
        <f t="shared" si="142"/>
        <v>8.1669807781183115E-2</v>
      </c>
      <c r="AI94" s="336">
        <f t="shared" si="142"/>
        <v>8.0966056839384987E-2</v>
      </c>
      <c r="AJ94" s="336">
        <f t="shared" si="142"/>
        <v>8.0309068211280948E-2</v>
      </c>
      <c r="AK94" s="336">
        <f t="shared" si="142"/>
        <v>7.9606481463101522E-2</v>
      </c>
      <c r="AL94" s="336">
        <f t="shared" si="142"/>
        <v>7.8865549647131036E-2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Thames Valley Berkshire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Thames Valley Berkshire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Thames Valley Berkshire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Thames Valley Berkshire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Thames Valley Berkshire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Thames Valley Berkshire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Thames Valley Berkshire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Thames Valley Berkshire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Thames Valley Berkshire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Thames Valley Berkshire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Thames Valley Berkshire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Thames Valley Berkshire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Thames Valley Berkshire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9.9657284501166714</v>
      </c>
      <c r="Y4" s="11">
        <f>'Occ T1'!D8-'Occ T1'!C8</f>
        <v>-0.63167601591574396</v>
      </c>
      <c r="Z4" s="11">
        <f>'Occ T1'!E8-'Occ T1'!D8</f>
        <v>2.8928614237209018</v>
      </c>
      <c r="AA4" s="11">
        <f>'Occ T1'!F8-'Occ T1'!E8</f>
        <v>9.2196816165092343</v>
      </c>
      <c r="AB4" s="11">
        <f>'Occ T1'!D8-'Occ T1'!B8</f>
        <v>9.3340524342009275</v>
      </c>
      <c r="AC4" s="11">
        <f>'Occ T1'!F8-'Occ T1'!D8</f>
        <v>12.112543040230136</v>
      </c>
    </row>
    <row r="5" spans="1:29" x14ac:dyDescent="0.2">
      <c r="W5" s="10" t="str">
        <f>name!E5</f>
        <v>Professional occupations</v>
      </c>
      <c r="X5" s="11">
        <f>'Occ T1'!C9-'Occ T1'!B9</f>
        <v>18.607054789039168</v>
      </c>
      <c r="Y5" s="11">
        <f>'Occ T1'!D9-'Occ T1'!C9</f>
        <v>2.9418558645299981</v>
      </c>
      <c r="Z5" s="11">
        <f>'Occ T1'!E9-'Occ T1'!D9</f>
        <v>12.551032713257001</v>
      </c>
      <c r="AA5" s="11">
        <f>'Occ T1'!F9-'Occ T1'!E9</f>
        <v>16.311267810121336</v>
      </c>
      <c r="AB5" s="11">
        <f>'Occ T1'!D9-'Occ T1'!B9</f>
        <v>21.548910653569166</v>
      </c>
      <c r="AC5" s="11">
        <f>'Occ T1'!F9-'Occ T1'!D9</f>
        <v>28.862300523378337</v>
      </c>
    </row>
    <row r="6" spans="1:29" x14ac:dyDescent="0.2">
      <c r="W6" s="10" t="str">
        <f>name!E6</f>
        <v>Associate professional occupations</v>
      </c>
      <c r="X6" s="11">
        <f>'Occ T1'!C10-'Occ T1'!B10</f>
        <v>5.5311323806780734</v>
      </c>
      <c r="Y6" s="11">
        <f>'Occ T1'!D10-'Occ T1'!C10</f>
        <v>2.371250198216444</v>
      </c>
      <c r="Z6" s="11">
        <f>'Occ T1'!E10-'Occ T1'!D10</f>
        <v>-0.69704820529653944</v>
      </c>
      <c r="AA6" s="11">
        <f>'Occ T1'!F10-'Occ T1'!E10</f>
        <v>6.2273634568631593</v>
      </c>
      <c r="AB6" s="11">
        <f>'Occ T1'!D10-'Occ T1'!B10</f>
        <v>7.9023825788945175</v>
      </c>
      <c r="AC6" s="11">
        <f>'Occ T1'!F10-'Occ T1'!D10</f>
        <v>5.5303152515666198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-1.5761420345013306</v>
      </c>
      <c r="Y7" s="11">
        <f>'Occ T1'!D11-'Occ T1'!C11</f>
        <v>0.18715500536475815</v>
      </c>
      <c r="Z7" s="11">
        <f>'Occ T1'!E11-'Occ T1'!D11</f>
        <v>-3.7334688059810475</v>
      </c>
      <c r="AA7" s="11">
        <f>'Occ T1'!F11-'Occ T1'!E11</f>
        <v>-5.5307119252983767</v>
      </c>
      <c r="AB7" s="11">
        <f>'Occ T1'!D11-'Occ T1'!B11</f>
        <v>-1.3889870291365725</v>
      </c>
      <c r="AC7" s="11">
        <f>'Occ T1'!F11-'Occ T1'!D11</f>
        <v>-9.2641807312794242</v>
      </c>
    </row>
    <row r="8" spans="1:29" x14ac:dyDescent="0.2">
      <c r="W8" s="10" t="str">
        <f>name!E8</f>
        <v>Skilled trades occupations</v>
      </c>
      <c r="X8" s="11">
        <f>'Occ T1'!C12-'Occ T1'!B12</f>
        <v>0.54368009396205963</v>
      </c>
      <c r="Y8" s="11">
        <f>'Occ T1'!D12-'Occ T1'!C12</f>
        <v>-6.1024647291581005</v>
      </c>
      <c r="Z8" s="11">
        <f>'Occ T1'!E12-'Occ T1'!D12</f>
        <v>2.2394219406512406</v>
      </c>
      <c r="AA8" s="11">
        <f>'Occ T1'!F12-'Occ T1'!E12</f>
        <v>-0.56967212896222463</v>
      </c>
      <c r="AB8" s="11">
        <f>'Occ T1'!D12-'Occ T1'!B12</f>
        <v>-5.5587846351960408</v>
      </c>
      <c r="AC8" s="11">
        <f>'Occ T1'!F12-'Occ T1'!D12</f>
        <v>1.6697498116890159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3.6420004041501883</v>
      </c>
      <c r="Y9" s="11">
        <f>'Occ T1'!D13-'Occ T1'!C13</f>
        <v>-2.9292781153301988</v>
      </c>
      <c r="Z9" s="11">
        <f>'Occ T1'!E13-'Occ T1'!D13</f>
        <v>2.9136900034441169</v>
      </c>
      <c r="AA9" s="11">
        <f>'Occ T1'!F13-'Occ T1'!E13</f>
        <v>3.4758023495035033</v>
      </c>
      <c r="AB9" s="11">
        <f>'Occ T1'!D13-'Occ T1'!B13</f>
        <v>0.71272228881998956</v>
      </c>
      <c r="AC9" s="11">
        <f>'Occ T1'!F13-'Occ T1'!D13</f>
        <v>6.3894923529476202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-2.1488179509390193E-2</v>
      </c>
      <c r="Y10" s="11">
        <f>'Occ T1'!D14-'Occ T1'!C14</f>
        <v>-0.19631266925059521</v>
      </c>
      <c r="Z10" s="11">
        <f>'Occ T1'!E14-'Occ T1'!D14</f>
        <v>0.3603512591687732</v>
      </c>
      <c r="AA10" s="11">
        <f>'Occ T1'!F14-'Occ T1'!E14</f>
        <v>0.14595277227375192</v>
      </c>
      <c r="AB10" s="11">
        <f>'Occ T1'!D14-'Occ T1'!B14</f>
        <v>-0.2178008487599854</v>
      </c>
      <c r="AC10" s="11">
        <f>'Occ T1'!F14-'Occ T1'!D14</f>
        <v>0.50630403144252512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2.1002835769641273</v>
      </c>
      <c r="Y11" s="11">
        <f>'Occ T1'!D15-'Occ T1'!C15</f>
        <v>-4.6873647770125153</v>
      </c>
      <c r="Z11" s="11">
        <f>'Occ T1'!E15-'Occ T1'!D15</f>
        <v>2.990728974166867</v>
      </c>
      <c r="AA11" s="11">
        <f>'Occ T1'!F15-'Occ T1'!E15</f>
        <v>4.2491233690192587E-2</v>
      </c>
      <c r="AB11" s="11">
        <f>'Occ T1'!D15-'Occ T1'!B15</f>
        <v>-2.587081200048388</v>
      </c>
      <c r="AC11" s="11">
        <f>'Occ T1'!F15-'Occ T1'!D15</f>
        <v>3.0332202078570596</v>
      </c>
    </row>
    <row r="12" spans="1:29" x14ac:dyDescent="0.2">
      <c r="W12" s="10" t="str">
        <f>name!E12</f>
        <v>Elementary occupations</v>
      </c>
      <c r="X12" s="11">
        <f>'Occ T1'!C16-'Occ T1'!B16</f>
        <v>2.7897505191009344</v>
      </c>
      <c r="Y12" s="11">
        <f>'Occ T1'!D16-'Occ T1'!C16</f>
        <v>-5.9531647614446328</v>
      </c>
      <c r="Z12" s="11">
        <f>'Occ T1'!E16-'Occ T1'!D16</f>
        <v>0.68643069686888936</v>
      </c>
      <c r="AA12" s="11">
        <f>'Occ T1'!F16-'Occ T1'!E16</f>
        <v>-2.460175184700347</v>
      </c>
      <c r="AB12" s="11">
        <f>'Occ T1'!D16-'Occ T1'!B16</f>
        <v>-3.1634142423436984</v>
      </c>
      <c r="AC12" s="11">
        <f>'Occ T1'!F16-'Occ T1'!D16</f>
        <v>-1.7737444878314577</v>
      </c>
    </row>
    <row r="14" spans="1:29" x14ac:dyDescent="0.2">
      <c r="W14" s="10" t="str">
        <f>name!E3</f>
        <v>All occupations</v>
      </c>
      <c r="X14" s="11">
        <f>'Occ T1'!C18-'Occ T1'!B18</f>
        <v>41.582000000000448</v>
      </c>
      <c r="Y14" s="11">
        <f>'Occ T1'!D18-'Occ T1'!C18</f>
        <v>-15.000000000000455</v>
      </c>
      <c r="Z14" s="11">
        <f>'Occ T1'!E18-'Occ T1'!D18</f>
        <v>20.204000000000292</v>
      </c>
      <c r="AA14" s="11">
        <f>'Occ T1'!F18-'Occ T1'!E18</f>
        <v>26.86200000000008</v>
      </c>
      <c r="AB14" s="11">
        <f>'Occ T1'!D18-'Occ T1'!B18</f>
        <v>26.581999999999994</v>
      </c>
      <c r="AC14" s="11">
        <f>'Occ T1'!F18-'Occ T1'!D18</f>
        <v>47.066000000000372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Thames Valley Berkshire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12.112543040230136</v>
      </c>
      <c r="O3" s="11">
        <f>'Occ T1'!AB64</f>
        <v>7.4372445689401303</v>
      </c>
      <c r="P3" s="11">
        <f>'Occ T1'!Q64</f>
        <v>4.6752984712900698</v>
      </c>
    </row>
    <row r="4" spans="1:16" x14ac:dyDescent="0.2">
      <c r="M4" s="10" t="str">
        <f>name!E5</f>
        <v>Professional occupations</v>
      </c>
      <c r="N4" s="11">
        <f>'Occ T1'!F65</f>
        <v>28.862300523378337</v>
      </c>
      <c r="O4" s="11">
        <f>'Occ T1'!AB65</f>
        <v>13.860033853946106</v>
      </c>
      <c r="P4" s="11">
        <f>'Occ T1'!Q65</f>
        <v>15.002266669432004</v>
      </c>
    </row>
    <row r="5" spans="1:16" x14ac:dyDescent="0.2">
      <c r="M5" s="10" t="str">
        <f>name!E6</f>
        <v>Associate professional occupations</v>
      </c>
      <c r="N5" s="11">
        <f>'Occ T1'!F66</f>
        <v>5.5303152515666198</v>
      </c>
      <c r="O5" s="11">
        <f>'Occ T1'!AB66</f>
        <v>5.1117527385996198</v>
      </c>
      <c r="P5" s="11">
        <f>'Occ T1'!Q66</f>
        <v>0.41856251296708535</v>
      </c>
    </row>
    <row r="6" spans="1:16" x14ac:dyDescent="0.2">
      <c r="M6" s="10" t="str">
        <f>name!E7</f>
        <v>Administrative and secretarial occupations</v>
      </c>
      <c r="N6" s="11">
        <f>'Occ T1'!F67</f>
        <v>-9.2641807312794242</v>
      </c>
      <c r="O6" s="11">
        <f>'Occ T1'!AB67</f>
        <v>-9.5425860878171065</v>
      </c>
      <c r="P6" s="11">
        <f>'Occ T1'!Q67</f>
        <v>0.27840535653770182</v>
      </c>
    </row>
    <row r="7" spans="1:16" x14ac:dyDescent="0.2">
      <c r="M7" s="10" t="str">
        <f>name!E8</f>
        <v>Skilled trades occupations</v>
      </c>
      <c r="N7" s="11">
        <f>'Occ T1'!F68</f>
        <v>1.6697498116890159</v>
      </c>
      <c r="O7" s="11">
        <f>'Occ T1'!AB68</f>
        <v>2.2429247747371548</v>
      </c>
      <c r="P7" s="11">
        <f>'Occ T1'!Q68</f>
        <v>-0.57317496304811755</v>
      </c>
    </row>
    <row r="8" spans="1:16" x14ac:dyDescent="0.2">
      <c r="M8" s="10" t="str">
        <f>name!E9</f>
        <v>Caring, leisure and other service occupations</v>
      </c>
      <c r="N8" s="11">
        <f>'Occ T1'!F69</f>
        <v>6.3894923529476202</v>
      </c>
      <c r="O8" s="11">
        <f>'Occ T1'!AB69</f>
        <v>2.6572844107281668</v>
      </c>
      <c r="P8" s="11">
        <f>'Occ T1'!Q69</f>
        <v>3.7322079422194427</v>
      </c>
    </row>
    <row r="9" spans="1:16" x14ac:dyDescent="0.2">
      <c r="M9" s="10" t="str">
        <f>name!E10</f>
        <v>Sales and customer service occupations</v>
      </c>
      <c r="N9" s="11">
        <f>'Occ T1'!F70</f>
        <v>0.50630403144252512</v>
      </c>
      <c r="O9" s="11">
        <f>'Occ T1'!AB70</f>
        <v>-1.0030716205042083</v>
      </c>
      <c r="P9" s="11">
        <f>'Occ T1'!Q70</f>
        <v>1.5093756519467618</v>
      </c>
    </row>
    <row r="10" spans="1:16" x14ac:dyDescent="0.2">
      <c r="M10" s="10" t="str">
        <f>name!E11</f>
        <v>Process, plant and machine operatives</v>
      </c>
      <c r="N10" s="11">
        <f>'Occ T1'!F71</f>
        <v>3.0332202078570596</v>
      </c>
      <c r="O10" s="11">
        <f>'Occ T1'!AB71</f>
        <v>1.2799341931779384</v>
      </c>
      <c r="P10" s="11">
        <f>'Occ T1'!Q71</f>
        <v>1.7532860146791229</v>
      </c>
    </row>
    <row r="11" spans="1:16" x14ac:dyDescent="0.2">
      <c r="M11" s="10" t="str">
        <f>name!E12</f>
        <v>Elementary occupations</v>
      </c>
      <c r="N11" s="11">
        <f>'Occ T1'!F72</f>
        <v>-1.7737444878314577</v>
      </c>
      <c r="O11" s="11">
        <f>'Occ T1'!AB72</f>
        <v>-0.92935107974160047</v>
      </c>
      <c r="P11" s="11">
        <f>'Occ T1'!Q72</f>
        <v>-0.84439340808986785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47.066000000000372</v>
      </c>
      <c r="O13" s="11">
        <f>'Occ T1'!AB74</f>
        <v>21.114165752066185</v>
      </c>
      <c r="P13" s="11">
        <f>'Occ T1'!Q74</f>
        <v>25.951834247934244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Thames Valley Berkshire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2.0352632357566289</v>
      </c>
      <c r="O3" s="11">
        <f>'Occ T5'!H44</f>
        <v>2.9479496244172765</v>
      </c>
      <c r="P3" s="11">
        <f>'Occ T5'!G44</f>
        <v>7.1293301800562503</v>
      </c>
    </row>
    <row r="4" spans="1:16" x14ac:dyDescent="0.2">
      <c r="M4" s="10" t="str">
        <f>name!E5</f>
        <v>Professional occupations</v>
      </c>
      <c r="N4" s="11">
        <f>'Occ T5'!I45</f>
        <v>0.16581533410767335</v>
      </c>
      <c r="O4" s="11">
        <f>'Occ T5'!H45</f>
        <v>5.4907286170505287</v>
      </c>
      <c r="P4" s="11">
        <f>'Occ T5'!G45</f>
        <v>23.205756572219883</v>
      </c>
    </row>
    <row r="5" spans="1:16" x14ac:dyDescent="0.2">
      <c r="M5" s="10" t="str">
        <f>name!E6</f>
        <v>Associate professional occupations</v>
      </c>
      <c r="N5" s="11">
        <f>'Occ T5'!I46</f>
        <v>1.2469736775152018</v>
      </c>
      <c r="O5" s="11">
        <f>'Occ T5'!H46</f>
        <v>0.56346600098762778</v>
      </c>
      <c r="P5" s="11">
        <f>'Occ T5'!G46</f>
        <v>3.7198755730638879</v>
      </c>
    </row>
    <row r="6" spans="1:16" x14ac:dyDescent="0.2">
      <c r="M6" s="10" t="str">
        <f>name!E7</f>
        <v>Administrative and secretarial occupations</v>
      </c>
      <c r="N6" s="11">
        <f>'Occ T5'!I47</f>
        <v>0.30736175185872261</v>
      </c>
      <c r="O6" s="11">
        <f>'Occ T5'!H47</f>
        <v>-4.0521854647246371</v>
      </c>
      <c r="P6" s="11">
        <f>'Occ T5'!G47</f>
        <v>-5.519357018413487</v>
      </c>
    </row>
    <row r="7" spans="1:16" x14ac:dyDescent="0.2">
      <c r="M7" s="10" t="str">
        <f>name!E8</f>
        <v>Skilled trades occupations</v>
      </c>
      <c r="N7" s="11">
        <f>'Occ T5'!I48</f>
        <v>2.6961368991290477</v>
      </c>
      <c r="O7" s="11">
        <f>'Occ T5'!H48</f>
        <v>1.0823124497227159</v>
      </c>
      <c r="P7" s="11">
        <f>'Occ T5'!G48</f>
        <v>-2.1086995371627459</v>
      </c>
    </row>
    <row r="8" spans="1:16" x14ac:dyDescent="0.2">
      <c r="M8" s="10" t="str">
        <f>name!E9</f>
        <v>Caring, leisure and other service occupations</v>
      </c>
      <c r="N8" s="11">
        <f>'Occ T5'!I49</f>
        <v>1.0966339976245578</v>
      </c>
      <c r="O8" s="11">
        <f>'Occ T5'!H49</f>
        <v>0.96234643409898979</v>
      </c>
      <c r="P8" s="11">
        <f>'Occ T5'!G49</f>
        <v>4.3305119212241046</v>
      </c>
    </row>
    <row r="9" spans="1:16" x14ac:dyDescent="0.2">
      <c r="M9" s="10" t="str">
        <f>name!E10</f>
        <v>Sales and customer service occupations</v>
      </c>
      <c r="N9" s="11">
        <f>'Occ T5'!I50</f>
        <v>-0.1453487610009967</v>
      </c>
      <c r="O9" s="11">
        <f>'Occ T5'!H50</f>
        <v>-8.1032840189045885E-2</v>
      </c>
      <c r="P9" s="11">
        <f>'Occ T5'!G50</f>
        <v>0.7326856326325828</v>
      </c>
    </row>
    <row r="10" spans="1:16" x14ac:dyDescent="0.2">
      <c r="M10" s="10" t="str">
        <f>name!E11</f>
        <v>Process, plant and machine operatives</v>
      </c>
      <c r="N10" s="11">
        <f>'Occ T5'!I51</f>
        <v>1.0846884673448427</v>
      </c>
      <c r="O10" s="11">
        <f>'Occ T5'!H51</f>
        <v>1.7216164529004807</v>
      </c>
      <c r="P10" s="11">
        <f>'Occ T5'!G51</f>
        <v>0.22691528761173352</v>
      </c>
    </row>
    <row r="11" spans="1:16" x14ac:dyDescent="0.2">
      <c r="M11" s="10" t="str">
        <f>name!E12</f>
        <v>Elementary occupations</v>
      </c>
      <c r="N11" s="11">
        <f>'Occ T5'!I52</f>
        <v>0.90577823383876854</v>
      </c>
      <c r="O11" s="11">
        <f>'Occ T5'!H52</f>
        <v>-1.896912348391897</v>
      </c>
      <c r="P11" s="11">
        <f>'Occ T5'!G52</f>
        <v>-0.78261037327836291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9.3933028361744277</v>
      </c>
      <c r="O13" s="11">
        <f>'Occ T5'!H54</f>
        <v>6.7382889258720695</v>
      </c>
      <c r="P13" s="11">
        <f>'Occ T5'!G54</f>
        <v>30.934408237953789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0.5156926066348495</v>
      </c>
      <c r="O18" s="11">
        <f>'Occ T5'!AN44</f>
        <v>1.7416373021354721</v>
      </c>
      <c r="P18" s="11">
        <f>'Occ T5'!AM44</f>
        <v>5.1799146601697821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0.56747565329020677</v>
      </c>
      <c r="O19" s="11">
        <f>'Occ T5'!AN45</f>
        <v>2.8732207092716102</v>
      </c>
      <c r="P19" s="11">
        <f>'Occ T5'!AM45</f>
        <v>10.419337491384276</v>
      </c>
    </row>
    <row r="20" spans="13:16" x14ac:dyDescent="0.2">
      <c r="M20" s="10" t="str">
        <f t="shared" si="0"/>
        <v>Associate professional occupations</v>
      </c>
      <c r="N20" s="11">
        <f>'Occ T5'!AO46</f>
        <v>0.7990507461401295</v>
      </c>
      <c r="O20" s="11">
        <f>'Occ T5'!AN46</f>
        <v>0.9147442112643045</v>
      </c>
      <c r="P20" s="11">
        <f>'Occ T5'!AM46</f>
        <v>3.3979577811951813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-4.5581082351495716E-2</v>
      </c>
      <c r="O21" s="11">
        <f>'Occ T5'!AN47</f>
        <v>-3.5404058958337643</v>
      </c>
      <c r="P21" s="11">
        <f>'Occ T5'!AM47</f>
        <v>-5.9565991096318491</v>
      </c>
    </row>
    <row r="22" spans="13:16" x14ac:dyDescent="0.2">
      <c r="M22" s="10" t="str">
        <f t="shared" si="0"/>
        <v>Skilled trades occupations</v>
      </c>
      <c r="N22" s="11">
        <f>'Occ T5'!AO48</f>
        <v>0.778530597974052</v>
      </c>
      <c r="O22" s="11">
        <f>'Occ T5'!AN48</f>
        <v>0.44165395369306792</v>
      </c>
      <c r="P22" s="11">
        <f>'Occ T5'!AM48</f>
        <v>1.0227402230700369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0.64448801849359061</v>
      </c>
      <c r="O23" s="11">
        <f>'Occ T5'!AN49</f>
        <v>7.2549550988053824E-2</v>
      </c>
      <c r="P23" s="11">
        <f>'Occ T5'!AM49</f>
        <v>1.9402468412465552</v>
      </c>
    </row>
    <row r="24" spans="13:16" x14ac:dyDescent="0.2">
      <c r="M24" s="10" t="str">
        <f t="shared" si="0"/>
        <v>Sales and customer service occupations</v>
      </c>
      <c r="N24" s="11">
        <f>'Occ T5'!AO50</f>
        <v>-6.8952006091999363E-2</v>
      </c>
      <c r="O24" s="11">
        <f>'Occ T5'!AN50</f>
        <v>-0.64561916539014419</v>
      </c>
      <c r="P24" s="11">
        <f>'Occ T5'!AM50</f>
        <v>-0.28850044902206395</v>
      </c>
    </row>
    <row r="25" spans="13:16" x14ac:dyDescent="0.2">
      <c r="M25" s="10" t="str">
        <f t="shared" si="0"/>
        <v>Process, plant and machine operatives</v>
      </c>
      <c r="N25" s="11">
        <f>'Occ T5'!AO51</f>
        <v>0.19381389376607627</v>
      </c>
      <c r="O25" s="11">
        <f>'Occ T5'!AN51</f>
        <v>0.86517932926598895</v>
      </c>
      <c r="P25" s="11">
        <f>'Occ T5'!AM51</f>
        <v>0.22094097014587732</v>
      </c>
    </row>
    <row r="26" spans="13:16" x14ac:dyDescent="0.2">
      <c r="M26" s="10" t="str">
        <f t="shared" si="0"/>
        <v>Elementary occupations</v>
      </c>
      <c r="N26" s="11">
        <f>'Occ T5'!AO52</f>
        <v>0.16723700387112272</v>
      </c>
      <c r="O26" s="11">
        <f>'Occ T5'!AN52</f>
        <v>-1.6727948286715879</v>
      </c>
      <c r="P26" s="11">
        <f>'Occ T5'!AM52</f>
        <v>0.57620674505885194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3.5517554317265265</v>
      </c>
      <c r="O28" s="11">
        <f>'Occ T5'!AN54</f>
        <v>1.050165166723005</v>
      </c>
      <c r="P28" s="11">
        <f>'Occ T5'!AM54</f>
        <v>16.512245153616647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1.5195706291217768</v>
      </c>
      <c r="O33" s="11">
        <f>'Occ T5'!X44</f>
        <v>1.2063123222817946</v>
      </c>
      <c r="P33" s="11">
        <f>'Occ T5'!W44</f>
        <v>1.949415519886486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-0.40166031918254319</v>
      </c>
      <c r="O34" s="11">
        <f>'Occ T5'!X45</f>
        <v>2.6175079077789247</v>
      </c>
      <c r="P34" s="11">
        <f>'Occ T5'!W45</f>
        <v>12.786419080835586</v>
      </c>
    </row>
    <row r="35" spans="1:16" x14ac:dyDescent="0.2">
      <c r="M35" s="10" t="str">
        <f t="shared" si="1"/>
        <v>Associate professional occupations</v>
      </c>
      <c r="N35" s="11">
        <f>'Occ T5'!Y46</f>
        <v>0.44792293137507944</v>
      </c>
      <c r="O35" s="11">
        <f>'Occ T5'!X46</f>
        <v>-0.35127821027667405</v>
      </c>
      <c r="P35" s="11">
        <f>'Occ T5'!W46</f>
        <v>0.3219177918686853</v>
      </c>
    </row>
    <row r="36" spans="1:16" x14ac:dyDescent="0.2">
      <c r="M36" s="10" t="str">
        <f t="shared" si="1"/>
        <v>Administrative and secretarial occupations</v>
      </c>
      <c r="N36" s="11">
        <f>'Occ T5'!Y47</f>
        <v>0.35294283421021533</v>
      </c>
      <c r="O36" s="11">
        <f>'Occ T5'!X47</f>
        <v>-0.51177956889087683</v>
      </c>
      <c r="P36" s="11">
        <f>'Occ T5'!W47</f>
        <v>0.43724209121836211</v>
      </c>
    </row>
    <row r="37" spans="1:16" x14ac:dyDescent="0.2">
      <c r="M37" s="10" t="str">
        <f t="shared" si="1"/>
        <v>Skilled trades occupations</v>
      </c>
      <c r="N37" s="11">
        <f>'Occ T5'!Y48</f>
        <v>1.9176063011550095</v>
      </c>
      <c r="O37" s="11">
        <f>'Occ T5'!X48</f>
        <v>0.64065849602964686</v>
      </c>
      <c r="P37" s="11">
        <f>'Occ T5'!W48</f>
        <v>-3.1314397602327801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0.45214597913096755</v>
      </c>
      <c r="O38" s="11">
        <f>'Occ T5'!X49</f>
        <v>0.88979688311094085</v>
      </c>
      <c r="P38" s="11">
        <f>'Occ T5'!W49</f>
        <v>2.3902650799775325</v>
      </c>
    </row>
    <row r="39" spans="1:16" x14ac:dyDescent="0.2">
      <c r="M39" s="10" t="str">
        <f t="shared" si="1"/>
        <v>Sales and customer service occupations</v>
      </c>
      <c r="N39" s="11">
        <f>'Occ T5'!Y50</f>
        <v>-7.6396754908996112E-2</v>
      </c>
      <c r="O39" s="11">
        <f>'Occ T5'!X50</f>
        <v>0.56458632520109475</v>
      </c>
      <c r="P39" s="11">
        <f>'Occ T5'!W50</f>
        <v>1.0211860816546601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Thames Valley Berkshire</v>
      </c>
      <c r="M40" s="10" t="str">
        <f t="shared" si="1"/>
        <v>Process, plant and machine operatives</v>
      </c>
      <c r="N40" s="11">
        <f>'Occ T5'!Y51</f>
        <v>0.89087457357876509</v>
      </c>
      <c r="O40" s="11">
        <f>'Occ T5'!X51</f>
        <v>0.85643712363450053</v>
      </c>
      <c r="P40" s="11">
        <f>'Occ T5'!W51</f>
        <v>5.9743174658706266E-3</v>
      </c>
    </row>
    <row r="41" spans="1:16" x14ac:dyDescent="0.2">
      <c r="M41" s="10" t="str">
        <f t="shared" si="1"/>
        <v>Elementary occupations</v>
      </c>
      <c r="N41" s="11">
        <f>'Occ T5'!Y52</f>
        <v>0.73854122996764682</v>
      </c>
      <c r="O41" s="11">
        <f>'Occ T5'!X52</f>
        <v>-0.22411751972030736</v>
      </c>
      <c r="P41" s="11">
        <f>'Occ T5'!W52</f>
        <v>-1.3588171183372175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5.8415474044479154</v>
      </c>
      <c r="O43" s="11">
        <f>'Occ T5'!X54</f>
        <v>5.6881237591490361</v>
      </c>
      <c r="P43" s="11">
        <f>'Occ T5'!W54</f>
        <v>14.422163084337143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Thames Valley Berkshire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Thames Valley Berkshire, Thames Valley Berkshire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7.6983806062820301</v>
      </c>
      <c r="C5" s="11">
        <f>HLOOKUP(C$3,'Qual F1'!$M$4:$BW$14,11,FALSE)</f>
        <v>9.799396522980782</v>
      </c>
      <c r="D5" s="11">
        <f>HLOOKUP(D$3,'Qual F1'!$M$4:$BW$14,11,FALSE)</f>
        <v>10.506597764644363</v>
      </c>
      <c r="E5" s="11">
        <f>HLOOKUP(E$3,'Qual F1'!$M$4:$BW$14,11,FALSE)</f>
        <v>12.171764062693949</v>
      </c>
      <c r="F5" s="11">
        <f>HLOOKUP(F$3,'Qual F1'!$M$4:$BW$14,11,FALSE)</f>
        <v>15.526227918291347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56.6785826997138</v>
      </c>
      <c r="C6" s="11">
        <f>HLOOKUP(C$3,'Qual F1'!$M$4:$BW$14,10,FALSE)</f>
        <v>72.832538667443202</v>
      </c>
      <c r="D6" s="11">
        <f>HLOOKUP(D$3,'Qual F1'!$M$4:$BW$14,10,FALSE)</f>
        <v>78.549444689582899</v>
      </c>
      <c r="E6" s="11">
        <f>HLOOKUP(E$3,'Qual F1'!$M$4:$BW$14,10,FALSE)</f>
        <v>91.774847434349198</v>
      </c>
      <c r="F6" s="11">
        <f>HLOOKUP(F$3,'Qual F1'!$M$4:$BW$14,10,FALSE)</f>
        <v>117.81709282826081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121.67881259569963</v>
      </c>
      <c r="C7" s="11">
        <f>HLOOKUP(C$3,'Qual F1'!$M$4:$BW$14,9,FALSE)</f>
        <v>139.94899541986757</v>
      </c>
      <c r="D7" s="11">
        <f>HLOOKUP(D$3,'Qual F1'!$M$4:$BW$14,9,FALSE)</f>
        <v>137.43717550069198</v>
      </c>
      <c r="E7" s="11">
        <f>HLOOKUP(E$3,'Qual F1'!$M$4:$BW$14,9,FALSE)</f>
        <v>147.57709032948819</v>
      </c>
      <c r="F7" s="11">
        <f>HLOOKUP(F$3,'Qual F1'!$M$4:$BW$14,9,FALSE)</f>
        <v>167.88250918042314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30.674162500592569</v>
      </c>
      <c r="C8" s="11">
        <f>HLOOKUP(C$3,'Qual F1'!$M$4:$BW$14,8,FALSE)</f>
        <v>34.018257757942159</v>
      </c>
      <c r="D8" s="11">
        <f>HLOOKUP(D$3,'Qual F1'!$M$4:$BW$14,8,FALSE)</f>
        <v>33.748349491952965</v>
      </c>
      <c r="E8" s="11">
        <f>HLOOKUP(E$3,'Qual F1'!$M$4:$BW$14,8,FALSE)</f>
        <v>34.53828209279304</v>
      </c>
      <c r="F8" s="11">
        <f>HLOOKUP(F$3,'Qual F1'!$M$4:$BW$14,8,FALSE)</f>
        <v>39.037890707886504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32.887932949175614</v>
      </c>
      <c r="C9" s="11">
        <f>HLOOKUP(C$3,'Qual F1'!$M$4:$BW$14,7,FALSE)</f>
        <v>37.262974079025625</v>
      </c>
      <c r="D9" s="11">
        <f>HLOOKUP(D$3,'Qual F1'!$M$4:$BW$14,7,FALSE)</f>
        <v>36.935098865270909</v>
      </c>
      <c r="E9" s="11">
        <f>HLOOKUP(E$3,'Qual F1'!$M$4:$BW$14,7,FALSE)</f>
        <v>38.212261058070233</v>
      </c>
      <c r="F9" s="11">
        <f>HLOOKUP(F$3,'Qual F1'!$M$4:$BW$14,7,FALSE)</f>
        <v>43.158980523585655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107.53229420626852</v>
      </c>
      <c r="C10" s="11">
        <f>HLOOKUP(C$3,'Qual F1'!$M$4:$BW$14,6,FALSE)</f>
        <v>105.95311679162796</v>
      </c>
      <c r="D10" s="11">
        <f>HLOOKUP(D$3,'Qual F1'!$M$4:$BW$14,6,FALSE)</f>
        <v>109.61370100939631</v>
      </c>
      <c r="E10" s="11">
        <f>HLOOKUP(E$3,'Qual F1'!$M$4:$BW$14,6,FALSE)</f>
        <v>107.0039112889862</v>
      </c>
      <c r="F10" s="11">
        <f>HLOOKUP(F$3,'Qual F1'!$M$4:$BW$14,6,FALSE)</f>
        <v>106.80703855470121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103.44183217612462</v>
      </c>
      <c r="C11" s="11">
        <f>HLOOKUP(C$3,'Qual F1'!$M$4:$BW$14,5,FALSE)</f>
        <v>104.93591783574931</v>
      </c>
      <c r="D11" s="11">
        <f>HLOOKUP(D$3,'Qual F1'!$M$4:$BW$14,5,FALSE)</f>
        <v>95.157288614698629</v>
      </c>
      <c r="E11" s="11">
        <f>HLOOKUP(E$3,'Qual F1'!$M$4:$BW$14,5,FALSE)</f>
        <v>93.176912614039892</v>
      </c>
      <c r="F11" s="11">
        <f>HLOOKUP(F$3,'Qual F1'!$M$4:$BW$14,5,FALSE)</f>
        <v>78.726507363313715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73.344689052395154</v>
      </c>
      <c r="C12" s="11">
        <f>HLOOKUP(C$3,'Qual F1'!$M$4:$BW$14,4,FALSE)</f>
        <v>69.317943955533948</v>
      </c>
      <c r="D12" s="11">
        <f>HLOOKUP(D$3,'Qual F1'!$M$4:$BW$14,4,FALSE)</f>
        <v>59.900292788662981</v>
      </c>
      <c r="E12" s="11">
        <f>HLOOKUP(E$3,'Qual F1'!$M$4:$BW$14,4,FALSE)</f>
        <v>57.615299786736749</v>
      </c>
      <c r="F12" s="11">
        <f>HLOOKUP(F$3,'Qual F1'!$M$4:$BW$14,4,FALSE)</f>
        <v>39.919386947220097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20.362313213748362</v>
      </c>
      <c r="C13" s="11">
        <f>HLOOKUP(C$3,'Qual F1'!$M$4:$BW$14,3,FALSE)</f>
        <v>21.811858969829508</v>
      </c>
      <c r="D13" s="11">
        <f>HLOOKUP(D$3,'Qual F1'!$M$4:$BW$14,3,FALSE)</f>
        <v>19.033051275098863</v>
      </c>
      <c r="E13" s="11">
        <f>HLOOKUP(E$3,'Qual F1'!$M$4:$BW$14,3,FALSE)</f>
        <v>19.01463133284269</v>
      </c>
      <c r="F13" s="11">
        <f>HLOOKUP(F$3,'Qual F1'!$M$4:$BW$14,3,FALSE)</f>
        <v>19.07136597631823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554.29900000000043</v>
      </c>
      <c r="C15" s="11">
        <f t="shared" ref="C15:F15" si="0">SUM(C5:C13)</f>
        <v>595.88099999999997</v>
      </c>
      <c r="D15" s="11">
        <f t="shared" si="0"/>
        <v>580.88099999999997</v>
      </c>
      <c r="E15" s="11">
        <f t="shared" si="0"/>
        <v>601.08500000000015</v>
      </c>
      <c r="F15" s="11">
        <f t="shared" si="0"/>
        <v>627.9470000000008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1.388849809630186</v>
      </c>
      <c r="C19" s="18">
        <f t="shared" si="1"/>
        <v>1.6445224001068639</v>
      </c>
      <c r="D19" s="18">
        <f t="shared" si="1"/>
        <v>1.808734967169586</v>
      </c>
      <c r="E19" s="18">
        <f t="shared" si="1"/>
        <v>2.0249655311135606</v>
      </c>
      <c r="F19" s="18">
        <f t="shared" si="1"/>
        <v>2.4725379559566854</v>
      </c>
      <c r="G19" s="11"/>
    </row>
    <row r="20" spans="1:7" x14ac:dyDescent="0.2">
      <c r="A20" t="str">
        <f>$A6</f>
        <v>RQF7 Other higher degree</v>
      </c>
      <c r="B20" s="18">
        <f t="shared" si="1"/>
        <v>10.225272407078807</v>
      </c>
      <c r="C20" s="18">
        <f t="shared" si="1"/>
        <v>12.222665040073975</v>
      </c>
      <c r="D20" s="18">
        <f t="shared" si="1"/>
        <v>13.522467543194372</v>
      </c>
      <c r="E20" s="18">
        <f t="shared" si="1"/>
        <v>15.268197914496149</v>
      </c>
      <c r="F20" s="18">
        <f t="shared" si="1"/>
        <v>18.762267011110918</v>
      </c>
      <c r="G20" s="11"/>
    </row>
    <row r="21" spans="1:7" x14ac:dyDescent="0.2">
      <c r="A21" t="str">
        <f>$A7</f>
        <v>RQF6 First degree</v>
      </c>
      <c r="B21" s="18">
        <f t="shared" si="1"/>
        <v>21.951836931998709</v>
      </c>
      <c r="C21" s="18">
        <f t="shared" si="1"/>
        <v>23.486064402098336</v>
      </c>
      <c r="D21" s="18">
        <f t="shared" si="1"/>
        <v>23.660125826234975</v>
      </c>
      <c r="E21" s="18">
        <f t="shared" si="1"/>
        <v>24.551783912339879</v>
      </c>
      <c r="F21" s="18">
        <f t="shared" si="1"/>
        <v>26.735139937036557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5.533865747654704</v>
      </c>
      <c r="C22" s="18">
        <f t="shared" si="3"/>
        <v>5.7089012332902307</v>
      </c>
      <c r="D22" s="18">
        <f t="shared" si="3"/>
        <v>5.8098559760007582</v>
      </c>
      <c r="E22" s="18">
        <f t="shared" si="3"/>
        <v>5.7459896841200546</v>
      </c>
      <c r="F22" s="18">
        <f t="shared" si="3"/>
        <v>6.2167492969767277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5.933247750613944</v>
      </c>
      <c r="C23" s="18">
        <f t="shared" si="4"/>
        <v>6.2534254455211071</v>
      </c>
      <c r="D23" s="18">
        <f t="shared" si="4"/>
        <v>6.3584622091738083</v>
      </c>
      <c r="E23" s="18">
        <f t="shared" si="4"/>
        <v>6.3572142139747658</v>
      </c>
      <c r="F23" s="18">
        <f t="shared" si="4"/>
        <v>6.8730291766001912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19.399691178636157</v>
      </c>
      <c r="C24" s="18">
        <f t="shared" si="5"/>
        <v>17.780918806209289</v>
      </c>
      <c r="D24" s="18">
        <f t="shared" si="5"/>
        <v>18.870250707011646</v>
      </c>
      <c r="E24" s="18">
        <f t="shared" si="5"/>
        <v>17.801793638002309</v>
      </c>
      <c r="F24" s="18">
        <f t="shared" si="5"/>
        <v>17.008925682374638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18.661738912775334</v>
      </c>
      <c r="C25" s="18">
        <f t="shared" si="6"/>
        <v>17.610213756731515</v>
      </c>
      <c r="D25" s="18">
        <f t="shared" si="6"/>
        <v>16.381546067903518</v>
      </c>
      <c r="E25" s="18">
        <f t="shared" si="6"/>
        <v>15.501453640340362</v>
      </c>
      <c r="F25" s="18">
        <f t="shared" si="6"/>
        <v>12.537126121044231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13.231972103935799</v>
      </c>
      <c r="C26" s="18">
        <f>C12/C$15*100</f>
        <v>11.632850175711921</v>
      </c>
      <c r="D26" s="18">
        <f t="shared" si="7"/>
        <v>10.311973156061738</v>
      </c>
      <c r="E26" s="18">
        <f t="shared" si="7"/>
        <v>9.5852166975946389</v>
      </c>
      <c r="F26" s="18">
        <f t="shared" si="7"/>
        <v>6.3571267873276005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3.6735251576763348</v>
      </c>
      <c r="C27" s="18">
        <f>C13/C$15*100</f>
        <v>3.6604387402567808</v>
      </c>
      <c r="D27" s="18">
        <f t="shared" si="8"/>
        <v>3.2765835472495857</v>
      </c>
      <c r="E27" s="18">
        <f t="shared" si="8"/>
        <v>3.1633847680182812</v>
      </c>
      <c r="F27" s="18">
        <f t="shared" si="8"/>
        <v>3.0370980315724423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6.2184569691842606</v>
      </c>
      <c r="C33" s="18">
        <f t="shared" si="9"/>
        <v>7.2167836050424983</v>
      </c>
      <c r="D33" s="18">
        <f t="shared" si="9"/>
        <v>2.9860221729729686</v>
      </c>
      <c r="E33" s="18">
        <f t="shared" si="9"/>
        <v>2.4639851996855811</v>
      </c>
      <c r="F33" s="18">
        <f>IF(F$3-D$3 &lt;&gt; 0,(EXP(LN(F5/D5)/(F$3-D$3))-1)*100,0)</f>
        <v>2.6377028364566346</v>
      </c>
    </row>
    <row r="34" spans="1:6" x14ac:dyDescent="0.2">
      <c r="A34" t="str">
        <f>$A20</f>
        <v>RQF7 Other higher degree</v>
      </c>
      <c r="B34" s="18">
        <f t="shared" si="9"/>
        <v>6.4698437154078636</v>
      </c>
      <c r="C34" s="18">
        <f t="shared" si="9"/>
        <v>7.849384528861969</v>
      </c>
      <c r="D34" s="18">
        <f t="shared" si="9"/>
        <v>3.1611346982966859</v>
      </c>
      <c r="E34" s="18">
        <f t="shared" si="9"/>
        <v>2.5294111428689758</v>
      </c>
      <c r="F34" s="18">
        <f t="shared" ref="F34:F43" si="10">IF(F$3-D$3 &lt;&gt; 0,(EXP(LN(F6/D6)/(F$3-D$3))-1)*100,0)</f>
        <v>2.739554658505039</v>
      </c>
    </row>
    <row r="35" spans="1:6" x14ac:dyDescent="0.2">
      <c r="A35" t="str">
        <f>$A21</f>
        <v>RQF6 First degree</v>
      </c>
      <c r="B35" s="18">
        <f t="shared" si="9"/>
        <v>3.5592044741202589</v>
      </c>
      <c r="C35" s="18">
        <f t="shared" si="9"/>
        <v>-1.7948109678385116</v>
      </c>
      <c r="D35" s="18">
        <f t="shared" si="9"/>
        <v>1.4338580913549226</v>
      </c>
      <c r="E35" s="18">
        <f t="shared" si="9"/>
        <v>1.2974821834485395</v>
      </c>
      <c r="F35" s="18">
        <f t="shared" si="10"/>
        <v>1.3429204344747037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2.6206682478310928</v>
      </c>
      <c r="C36" s="18">
        <f t="shared" ref="C36:E36" si="12">IF(D$3-C$3 &lt;&gt; 0,(EXP(LN(D8/C8)/(D$3-C$3))-1)*100,0)</f>
        <v>-0.79342177929785374</v>
      </c>
      <c r="D36" s="18">
        <f t="shared" si="12"/>
        <v>0.46380872951989893</v>
      </c>
      <c r="E36" s="18">
        <f t="shared" si="12"/>
        <v>1.2321734326987022</v>
      </c>
      <c r="F36" s="18">
        <f t="shared" si="10"/>
        <v>0.97540112051821559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3.1716162295148065</v>
      </c>
      <c r="C37" s="18">
        <f t="shared" si="13"/>
        <v>-0.87989545080157106</v>
      </c>
      <c r="D37" s="18">
        <f t="shared" si="13"/>
        <v>0.68219938084232989</v>
      </c>
      <c r="E37" s="18">
        <f t="shared" si="13"/>
        <v>1.224780602421327</v>
      </c>
      <c r="F37" s="18">
        <f t="shared" si="10"/>
        <v>1.0435960824601631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-0.3691796456102292</v>
      </c>
      <c r="C38" s="18">
        <f t="shared" si="14"/>
        <v>3.4549094246726142</v>
      </c>
      <c r="D38" s="18">
        <f t="shared" si="14"/>
        <v>-0.48078029401288358</v>
      </c>
      <c r="E38" s="18">
        <f t="shared" si="14"/>
        <v>-1.8413899150870883E-2</v>
      </c>
      <c r="F38" s="18">
        <f t="shared" si="10"/>
        <v>-0.17277422310689738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0.35915368571519668</v>
      </c>
      <c r="C39" s="18">
        <f t="shared" si="15"/>
        <v>-9.3186674522222734</v>
      </c>
      <c r="D39" s="18">
        <f t="shared" si="15"/>
        <v>-0.41974101156081467</v>
      </c>
      <c r="E39" s="18">
        <f t="shared" si="15"/>
        <v>-1.6710805061175837</v>
      </c>
      <c r="F39" s="18">
        <f t="shared" si="10"/>
        <v>-1.2557243387441686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-1.4017401434183729</v>
      </c>
      <c r="C40" s="18">
        <f t="shared" si="16"/>
        <v>-13.58616633654368</v>
      </c>
      <c r="D40" s="18">
        <f t="shared" si="16"/>
        <v>-0.77484724783758452</v>
      </c>
      <c r="E40" s="18">
        <f t="shared" si="16"/>
        <v>-3.6027590800615461</v>
      </c>
      <c r="F40" s="18">
        <f t="shared" si="10"/>
        <v>-2.6691921935300122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1.734063564511068</v>
      </c>
      <c r="C41" s="18">
        <f t="shared" si="17"/>
        <v>-12.739893919974143</v>
      </c>
      <c r="D41" s="18">
        <f t="shared" si="17"/>
        <v>-1.9363240046477159E-2</v>
      </c>
      <c r="E41" s="18">
        <f t="shared" si="17"/>
        <v>2.9797375284368322E-2</v>
      </c>
      <c r="F41" s="18">
        <f t="shared" si="10"/>
        <v>1.340781827845472E-2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1.8248691592297472</v>
      </c>
      <c r="C43" s="18">
        <f t="shared" ref="C43" si="18">IF(D$3-C$3 &lt;&gt; 0,(EXP(LN(D15/C15)/(D$3-C$3))-1)*100,0)</f>
        <v>-2.5172811349917223</v>
      </c>
      <c r="D43" s="18">
        <f>IF(E$3-D$3 &lt;&gt; 0,(EXP(LN(E15/D15)/(E$3-D$3))-1)*100,0)</f>
        <v>0.68615208816649176</v>
      </c>
      <c r="E43" s="18">
        <f>IF(F$3-E$3 &lt;&gt; 0,(EXP(LN(F15/E15)/(F$3-E$3))-1)*100,0)</f>
        <v>0.43815121297516857</v>
      </c>
      <c r="F43" s="18">
        <f t="shared" si="10"/>
        <v>0.52075022441309127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2.1010159166987519</v>
      </c>
      <c r="C47" s="27">
        <f>D5-C5</f>
        <v>0.70720124166358111</v>
      </c>
      <c r="D47" s="27">
        <f>E5-D5</f>
        <v>1.665166298049586</v>
      </c>
      <c r="E47" s="27">
        <f>F5-E5</f>
        <v>3.3544638555973982</v>
      </c>
      <c r="F47" s="27">
        <f>F5-D5</f>
        <v>5.0196301536469843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16.153955967729402</v>
      </c>
      <c r="C48" s="27">
        <f t="shared" si="20"/>
        <v>5.7169060221396961</v>
      </c>
      <c r="D48" s="27">
        <f t="shared" si="20"/>
        <v>13.225402744766299</v>
      </c>
      <c r="E48" s="27">
        <f t="shared" si="20"/>
        <v>26.042245393911614</v>
      </c>
      <c r="F48" s="27">
        <f t="shared" ref="F48:F57" si="21">F6-D6</f>
        <v>39.267648138677913</v>
      </c>
    </row>
    <row r="49" spans="1:6" x14ac:dyDescent="0.2">
      <c r="A49" t="str">
        <f t="shared" si="19"/>
        <v>RQF6 First degree</v>
      </c>
      <c r="B49" s="27">
        <f t="shared" ref="B49:E49" si="22">C7-B7</f>
        <v>18.270182824167946</v>
      </c>
      <c r="C49" s="27">
        <f t="shared" si="22"/>
        <v>-2.5118199191755934</v>
      </c>
      <c r="D49" s="27">
        <f t="shared" si="22"/>
        <v>10.139914828796208</v>
      </c>
      <c r="E49" s="27">
        <f t="shared" si="22"/>
        <v>20.305418850934956</v>
      </c>
      <c r="F49" s="27">
        <f t="shared" si="21"/>
        <v>30.445333679731164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3.3440952573495899</v>
      </c>
      <c r="C50" s="27">
        <f t="shared" si="23"/>
        <v>-0.26990826598919426</v>
      </c>
      <c r="D50" s="27">
        <f t="shared" si="23"/>
        <v>0.78993260084007488</v>
      </c>
      <c r="E50" s="27">
        <f t="shared" si="23"/>
        <v>4.4996086150934644</v>
      </c>
      <c r="F50" s="27">
        <f t="shared" si="21"/>
        <v>5.2895412159335393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4.3750411298500111</v>
      </c>
      <c r="C51" s="27">
        <f t="shared" si="24"/>
        <v>-0.32787521375471584</v>
      </c>
      <c r="D51" s="27">
        <f t="shared" si="24"/>
        <v>1.2771621927993237</v>
      </c>
      <c r="E51" s="27">
        <f t="shared" si="24"/>
        <v>4.9467194655154216</v>
      </c>
      <c r="F51" s="27">
        <f t="shared" si="21"/>
        <v>6.2238816583147454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-1.5791774146405544</v>
      </c>
      <c r="C52" s="27">
        <f t="shared" si="25"/>
        <v>3.6605842177683456</v>
      </c>
      <c r="D52" s="27">
        <f t="shared" si="25"/>
        <v>-2.6097897204101059</v>
      </c>
      <c r="E52" s="27">
        <f t="shared" si="25"/>
        <v>-0.19687273428499452</v>
      </c>
      <c r="F52" s="27">
        <f t="shared" si="21"/>
        <v>-2.8066624546951005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1.4940856596246874</v>
      </c>
      <c r="C53" s="27">
        <f>D11-C11</f>
        <v>-9.7786292210506787</v>
      </c>
      <c r="D53" s="27">
        <f t="shared" si="26"/>
        <v>-1.9803760006587368</v>
      </c>
      <c r="E53" s="27">
        <f t="shared" si="26"/>
        <v>-14.450405250726178</v>
      </c>
      <c r="F53" s="27">
        <f t="shared" si="21"/>
        <v>-16.430781251384914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-4.0267450968612053</v>
      </c>
      <c r="C54" s="27">
        <f t="shared" si="27"/>
        <v>-9.4176511668709679</v>
      </c>
      <c r="D54" s="27">
        <f t="shared" si="27"/>
        <v>-2.2849930019262317</v>
      </c>
      <c r="E54" s="27">
        <f t="shared" si="27"/>
        <v>-17.695912839516652</v>
      </c>
      <c r="F54" s="27">
        <f t="shared" si="21"/>
        <v>-19.980905841442883</v>
      </c>
    </row>
    <row r="55" spans="1:6" x14ac:dyDescent="0.2">
      <c r="A55" t="str">
        <f t="shared" si="19"/>
        <v>No Qualification</v>
      </c>
      <c r="B55" s="27">
        <f t="shared" ref="B55:E55" si="28">C13-B13</f>
        <v>1.4495457560811467</v>
      </c>
      <c r="C55" s="27">
        <f t="shared" si="28"/>
        <v>-2.778807694730645</v>
      </c>
      <c r="D55" s="27">
        <f t="shared" si="28"/>
        <v>-1.8419942256173272E-2</v>
      </c>
      <c r="E55" s="27">
        <f t="shared" si="28"/>
        <v>5.6734643475540025E-2</v>
      </c>
      <c r="F55" s="27">
        <f t="shared" si="21"/>
        <v>3.8314701219366754E-2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41.581999999999539</v>
      </c>
      <c r="C57" s="29">
        <f t="shared" ref="C57" si="29">D15-C15</f>
        <v>-15</v>
      </c>
      <c r="D57" s="29">
        <f>E15-D15</f>
        <v>20.204000000000178</v>
      </c>
      <c r="E57" s="29">
        <f>F15-E15</f>
        <v>26.862000000000648</v>
      </c>
      <c r="F57" s="29">
        <f t="shared" si="21"/>
        <v>47.066000000000827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Thames Valley Berkshire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27.877078031853486</v>
      </c>
      <c r="N6" s="11">
        <v>25.394037656126407</v>
      </c>
      <c r="O6" s="11">
        <v>20.746756615997064</v>
      </c>
      <c r="P6" s="11">
        <v>22.47458441768676</v>
      </c>
      <c r="Q6" s="11">
        <v>16.563615972800324</v>
      </c>
      <c r="R6" s="11">
        <v>20.362313213748362</v>
      </c>
      <c r="S6" s="11">
        <v>19.57106084770534</v>
      </c>
      <c r="T6" s="11">
        <v>20.407034082345525</v>
      </c>
      <c r="U6" s="11">
        <v>19.475631032369829</v>
      </c>
      <c r="V6" s="11">
        <v>21.811858969829508</v>
      </c>
      <c r="W6" s="11">
        <v>19.033051275098863</v>
      </c>
      <c r="X6" s="11">
        <v>21.602712959200243</v>
      </c>
      <c r="Y6" s="11">
        <v>19.446499129789668</v>
      </c>
      <c r="Z6" s="11">
        <v>19.195146484834783</v>
      </c>
      <c r="AA6" s="11">
        <v>18.847421373511629</v>
      </c>
      <c r="AB6" s="11">
        <v>19.01463133284269</v>
      </c>
      <c r="AC6" s="11">
        <v>19.189574324063258</v>
      </c>
      <c r="AD6" s="11">
        <v>19.32424892884934</v>
      </c>
      <c r="AE6" s="11">
        <v>19.316311899433291</v>
      </c>
      <c r="AF6" s="11">
        <v>19.278358600934151</v>
      </c>
      <c r="AG6" s="11">
        <v>19.195258122179872</v>
      </c>
      <c r="AH6" s="11">
        <v>19.085664899893565</v>
      </c>
      <c r="AI6" s="11">
        <v>18.950107489373725</v>
      </c>
      <c r="AJ6" s="11">
        <v>18.778193092278652</v>
      </c>
      <c r="AK6" s="11">
        <v>18.617317782040118</v>
      </c>
      <c r="AL6" s="11">
        <v>19.07136597631823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78.867435295434149</v>
      </c>
      <c r="N7" s="11">
        <v>76.754681522912861</v>
      </c>
      <c r="O7" s="11">
        <v>74.167341830256561</v>
      </c>
      <c r="P7" s="11">
        <v>71.718571390021793</v>
      </c>
      <c r="Q7" s="11">
        <v>70.717561136412797</v>
      </c>
      <c r="R7" s="11">
        <v>73.344689052395154</v>
      </c>
      <c r="S7" s="11">
        <v>75.5951691952408</v>
      </c>
      <c r="T7" s="11">
        <v>70.670806733361403</v>
      </c>
      <c r="U7" s="11">
        <v>68.824218721879859</v>
      </c>
      <c r="V7" s="11">
        <v>69.317943955533948</v>
      </c>
      <c r="W7" s="11">
        <v>59.900292788662981</v>
      </c>
      <c r="X7" s="11">
        <v>66.07039392755317</v>
      </c>
      <c r="Y7" s="11">
        <v>62.072238665132573</v>
      </c>
      <c r="Z7" s="11">
        <v>60.63113616926961</v>
      </c>
      <c r="AA7" s="11">
        <v>59.244725682126564</v>
      </c>
      <c r="AB7" s="11">
        <v>57.615299786736749</v>
      </c>
      <c r="AC7" s="11">
        <v>55.930913437547886</v>
      </c>
      <c r="AD7" s="11">
        <v>54.175177245760786</v>
      </c>
      <c r="AE7" s="11">
        <v>52.402395466985503</v>
      </c>
      <c r="AF7" s="11">
        <v>50.63520713821994</v>
      </c>
      <c r="AG7" s="11">
        <v>48.896626070548265</v>
      </c>
      <c r="AH7" s="11">
        <v>47.155400688445418</v>
      </c>
      <c r="AI7" s="11">
        <v>45.400144041364932</v>
      </c>
      <c r="AJ7" s="11">
        <v>43.623798951202012</v>
      </c>
      <c r="AK7" s="11">
        <v>41.811420015008615</v>
      </c>
      <c r="AL7" s="11">
        <v>39.919386947220097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103.35183309738711</v>
      </c>
      <c r="N8" s="11">
        <v>105.05908253082694</v>
      </c>
      <c r="O8" s="11">
        <v>104.24027464117758</v>
      </c>
      <c r="P8" s="11">
        <v>105.66752562847022</v>
      </c>
      <c r="Q8" s="11">
        <v>102.98389025938353</v>
      </c>
      <c r="R8" s="11">
        <v>103.44183217612462</v>
      </c>
      <c r="S8" s="11">
        <v>108.65791549383735</v>
      </c>
      <c r="T8" s="11">
        <v>104.38901991452543</v>
      </c>
      <c r="U8" s="11">
        <v>100.54184667026261</v>
      </c>
      <c r="V8" s="11">
        <v>104.93591783574931</v>
      </c>
      <c r="W8" s="11">
        <v>95.157288614698629</v>
      </c>
      <c r="X8" s="11">
        <v>100.21665559111852</v>
      </c>
      <c r="Y8" s="11">
        <v>96.667635254105605</v>
      </c>
      <c r="Z8" s="11">
        <v>95.486293399304742</v>
      </c>
      <c r="AA8" s="11">
        <v>94.506182204566386</v>
      </c>
      <c r="AB8" s="11">
        <v>93.176912614039892</v>
      </c>
      <c r="AC8" s="11">
        <v>91.776991843211505</v>
      </c>
      <c r="AD8" s="11">
        <v>90.334774930209363</v>
      </c>
      <c r="AE8" s="11">
        <v>88.887678886244359</v>
      </c>
      <c r="AF8" s="11">
        <v>87.444059460842652</v>
      </c>
      <c r="AG8" s="11">
        <v>86.02922530234072</v>
      </c>
      <c r="AH8" s="11">
        <v>84.59977986174998</v>
      </c>
      <c r="AI8" s="11">
        <v>83.154787815617411</v>
      </c>
      <c r="AJ8" s="11">
        <v>81.716310555510859</v>
      </c>
      <c r="AK8" s="11">
        <v>80.263477008600802</v>
      </c>
      <c r="AL8" s="11">
        <v>78.726507363313715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104.79317577312897</v>
      </c>
      <c r="N9" s="11">
        <v>102.81495995912944</v>
      </c>
      <c r="O9" s="11">
        <v>107.90420383397185</v>
      </c>
      <c r="P9" s="11">
        <v>101.26709460963356</v>
      </c>
      <c r="Q9" s="11">
        <v>103.72023398718633</v>
      </c>
      <c r="R9" s="11">
        <v>107.53229420626852</v>
      </c>
      <c r="S9" s="11">
        <v>113.43929353852792</v>
      </c>
      <c r="T9" s="11">
        <v>110.46780293892809</v>
      </c>
      <c r="U9" s="11">
        <v>110.02674055748886</v>
      </c>
      <c r="V9" s="11">
        <v>105.95311679162796</v>
      </c>
      <c r="W9" s="11">
        <v>109.61370100939631</v>
      </c>
      <c r="X9" s="11">
        <v>105.72881503772513</v>
      </c>
      <c r="Y9" s="11">
        <v>107.12762440881042</v>
      </c>
      <c r="Z9" s="11">
        <v>107.13660524052429</v>
      </c>
      <c r="AA9" s="11">
        <v>107.27514135710291</v>
      </c>
      <c r="AB9" s="11">
        <v>107.0039112889862</v>
      </c>
      <c r="AC9" s="11">
        <v>106.79639458512511</v>
      </c>
      <c r="AD9" s="11">
        <v>106.65581176710559</v>
      </c>
      <c r="AE9" s="11">
        <v>106.57818933318454</v>
      </c>
      <c r="AF9" s="11">
        <v>106.51770802815557</v>
      </c>
      <c r="AG9" s="11">
        <v>106.52879860134819</v>
      </c>
      <c r="AH9" s="11">
        <v>106.55901819192262</v>
      </c>
      <c r="AI9" s="11">
        <v>106.61562501982688</v>
      </c>
      <c r="AJ9" s="11">
        <v>106.7025016029975</v>
      </c>
      <c r="AK9" s="11">
        <v>106.80442889557743</v>
      </c>
      <c r="AL9" s="11">
        <v>106.80703855470121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29.100989428019428</v>
      </c>
      <c r="N10" s="11">
        <v>30.874562708615446</v>
      </c>
      <c r="O10" s="11">
        <v>32.496575845624818</v>
      </c>
      <c r="P10" s="11">
        <v>32.885690159532921</v>
      </c>
      <c r="Q10" s="11">
        <v>34.337327679272896</v>
      </c>
      <c r="R10" s="11">
        <v>32.887932949175614</v>
      </c>
      <c r="S10" s="11">
        <v>33.458173909360916</v>
      </c>
      <c r="T10" s="11">
        <v>34.485942484307486</v>
      </c>
      <c r="U10" s="11">
        <v>34.00508108480625</v>
      </c>
      <c r="V10" s="11">
        <v>37.262974079025625</v>
      </c>
      <c r="W10" s="11">
        <v>36.935098865270909</v>
      </c>
      <c r="X10" s="11">
        <v>36.174470005257696</v>
      </c>
      <c r="Y10" s="11">
        <v>36.661771577596781</v>
      </c>
      <c r="Z10" s="11">
        <v>37.192477687165521</v>
      </c>
      <c r="AA10" s="11">
        <v>37.773312728103555</v>
      </c>
      <c r="AB10" s="11">
        <v>38.212261058070233</v>
      </c>
      <c r="AC10" s="11">
        <v>38.636279364776605</v>
      </c>
      <c r="AD10" s="11">
        <v>39.049012662463099</v>
      </c>
      <c r="AE10">
        <v>39.497990847364854</v>
      </c>
      <c r="AF10">
        <v>39.965410620742631</v>
      </c>
      <c r="AG10">
        <v>40.468834828151884</v>
      </c>
      <c r="AH10">
        <v>40.98052977059838</v>
      </c>
      <c r="AI10" s="11">
        <v>41.503931362985512</v>
      </c>
      <c r="AJ10" s="11">
        <v>42.047922382411095</v>
      </c>
      <c r="AK10" s="11">
        <v>42.622868376428244</v>
      </c>
      <c r="AL10" s="11">
        <v>43.158980523585655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29.680237217432641</v>
      </c>
      <c r="N11" s="11">
        <v>29.797773658388675</v>
      </c>
      <c r="O11" s="11">
        <v>31.164066917536925</v>
      </c>
      <c r="P11" s="11">
        <v>31.067454382144838</v>
      </c>
      <c r="Q11" s="11">
        <v>31.541356100981762</v>
      </c>
      <c r="R11" s="11">
        <v>30.674162500592569</v>
      </c>
      <c r="S11" s="11">
        <v>30.786114364696584</v>
      </c>
      <c r="T11" s="11">
        <v>31.733782147388101</v>
      </c>
      <c r="U11" s="11">
        <v>31.716384312745355</v>
      </c>
      <c r="V11" s="11">
        <v>34.018257757942159</v>
      </c>
      <c r="W11" s="11">
        <v>33.748349491952965</v>
      </c>
      <c r="X11" s="11">
        <v>32.866738064580758</v>
      </c>
      <c r="Y11" s="11">
        <v>33.286195135510354</v>
      </c>
      <c r="Z11" s="11">
        <v>33.69284259634351</v>
      </c>
      <c r="AA11" s="11">
        <v>34.171180743808968</v>
      </c>
      <c r="AB11" s="11">
        <v>34.53828209279304</v>
      </c>
      <c r="AC11" s="11">
        <v>34.915905270028176</v>
      </c>
      <c r="AD11" s="11">
        <v>35.271751858635668</v>
      </c>
      <c r="AE11">
        <v>35.643981187989034</v>
      </c>
      <c r="AF11">
        <v>36.057957391404045</v>
      </c>
      <c r="AG11">
        <v>36.504079127658279</v>
      </c>
      <c r="AH11">
        <v>36.969873812199872</v>
      </c>
      <c r="AI11" s="11">
        <v>37.466762739691383</v>
      </c>
      <c r="AJ11" s="11">
        <v>37.990752031673658</v>
      </c>
      <c r="AK11" s="11">
        <v>38.530345163506972</v>
      </c>
      <c r="AL11" s="11">
        <v>39.037890707886504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96.374094108886794</v>
      </c>
      <c r="N12" s="11">
        <v>103.95853399239964</v>
      </c>
      <c r="O12" s="11">
        <v>111.29111667162786</v>
      </c>
      <c r="P12" s="11">
        <v>116.87388646027732</v>
      </c>
      <c r="Q12" s="11">
        <v>122.88043540968049</v>
      </c>
      <c r="R12" s="11">
        <v>121.67881259569963</v>
      </c>
      <c r="S12" s="11">
        <v>123.19757707276501</v>
      </c>
      <c r="T12" s="11">
        <v>125.83617264882875</v>
      </c>
      <c r="U12" s="11">
        <v>127.66654627081236</v>
      </c>
      <c r="V12" s="11">
        <v>139.94899541986757</v>
      </c>
      <c r="W12" s="11">
        <v>137.43717550069198</v>
      </c>
      <c r="X12" s="11">
        <v>138.38266056640586</v>
      </c>
      <c r="Y12" s="11">
        <v>140.0910596896814</v>
      </c>
      <c r="Z12" s="11">
        <v>142.69403604504379</v>
      </c>
      <c r="AA12" s="11">
        <v>145.38015101774087</v>
      </c>
      <c r="AB12" s="11">
        <v>147.57709032948819</v>
      </c>
      <c r="AC12" s="11">
        <v>149.57951371739594</v>
      </c>
      <c r="AD12" s="11">
        <v>151.51552624731315</v>
      </c>
      <c r="AE12">
        <v>153.48692678743345</v>
      </c>
      <c r="AF12">
        <v>155.44360861688114</v>
      </c>
      <c r="AG12">
        <v>157.48746204526995</v>
      </c>
      <c r="AH12">
        <v>159.53698544501921</v>
      </c>
      <c r="AI12">
        <v>161.61628299616626</v>
      </c>
      <c r="AJ12">
        <v>163.72313917125578</v>
      </c>
      <c r="AK12">
        <v>165.84798594709702</v>
      </c>
      <c r="AL12">
        <v>167.88250918042314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42.884602534055304</v>
      </c>
      <c r="N13" s="11">
        <v>43.620292641131194</v>
      </c>
      <c r="O13" s="11">
        <v>47.020223045211146</v>
      </c>
      <c r="P13" s="11">
        <v>45.90608110239539</v>
      </c>
      <c r="Q13" s="11">
        <v>52.399173203030799</v>
      </c>
      <c r="R13" s="11">
        <v>56.6785826997138</v>
      </c>
      <c r="S13" s="11">
        <v>67.682714973549636</v>
      </c>
      <c r="T13" s="11">
        <v>68.857960639276953</v>
      </c>
      <c r="U13" s="11">
        <v>67.694264778647081</v>
      </c>
      <c r="V13" s="11">
        <v>72.832538667443202</v>
      </c>
      <c r="W13" s="11">
        <v>78.549444689582899</v>
      </c>
      <c r="X13" s="11">
        <v>74.396639312274928</v>
      </c>
      <c r="Y13" s="11">
        <v>81.942656435004352</v>
      </c>
      <c r="Z13" s="11">
        <v>85.337097052615206</v>
      </c>
      <c r="AA13" s="11">
        <v>88.744437165487867</v>
      </c>
      <c r="AB13" s="11">
        <v>91.774847434349198</v>
      </c>
      <c r="AC13" s="11">
        <v>94.639061159500713</v>
      </c>
      <c r="AD13" s="11">
        <v>97.377901342099861</v>
      </c>
      <c r="AE13">
        <v>100.10055539781636</v>
      </c>
      <c r="AF13">
        <v>102.77862665318641</v>
      </c>
      <c r="AG13">
        <v>105.44306489030784</v>
      </c>
      <c r="AH13">
        <v>108.04529108611247</v>
      </c>
      <c r="AI13">
        <v>110.59570625004302</v>
      </c>
      <c r="AJ13">
        <v>113.10614869160683</v>
      </c>
      <c r="AK13">
        <v>115.5513156730203</v>
      </c>
      <c r="AL13">
        <v>117.81709282826081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5.9835545138014625</v>
      </c>
      <c r="N14" s="11">
        <v>5.9190753304690276</v>
      </c>
      <c r="O14" s="11">
        <v>6.4404405985962745</v>
      </c>
      <c r="P14" s="11">
        <v>6.3791118498367219</v>
      </c>
      <c r="Q14" s="11">
        <v>7.0694062512508644</v>
      </c>
      <c r="R14" s="11">
        <v>7.6983806062820301</v>
      </c>
      <c r="S14" s="11">
        <v>9.1779806043160903</v>
      </c>
      <c r="T14" s="11">
        <v>9.1924784110381221</v>
      </c>
      <c r="U14" s="11">
        <v>9.1062865709879119</v>
      </c>
      <c r="V14" s="11">
        <v>9.799396522980782</v>
      </c>
      <c r="W14" s="11">
        <v>10.506597764644363</v>
      </c>
      <c r="X14" s="11">
        <v>9.9699145358833849</v>
      </c>
      <c r="Y14" s="11">
        <v>10.92131970436896</v>
      </c>
      <c r="Z14" s="11">
        <v>11.350365324898863</v>
      </c>
      <c r="AA14" s="11">
        <v>11.784447727551086</v>
      </c>
      <c r="AB14" s="11">
        <v>12.171764062693949</v>
      </c>
      <c r="AC14" s="11">
        <v>12.539366298351061</v>
      </c>
      <c r="AD14" s="11">
        <v>12.892795017563397</v>
      </c>
      <c r="AE14">
        <v>13.245970193548976</v>
      </c>
      <c r="AF14">
        <v>13.589063489632327</v>
      </c>
      <c r="AG14">
        <v>13.931651012194848</v>
      </c>
      <c r="AH14">
        <v>14.265456244058699</v>
      </c>
      <c r="AI14">
        <v>14.594652284930891</v>
      </c>
      <c r="AJ14">
        <v>14.915233521063115</v>
      </c>
      <c r="AK14">
        <v>15.232841138719982</v>
      </c>
      <c r="AL14">
        <v>15.526227918291347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Thames Valley Berkshire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Thames Valley Berkshire</v>
      </c>
      <c r="W1" s="203" t="str">
        <f>CONCATENATE("Shift-share Figure 1: Levels of Employment, ",C4," - ",F40,", ",Info!B5)</f>
        <v>Shift-share Figure 1: Levels of Employment, 2015 - 2035, Thames Valley Berkshire</v>
      </c>
      <c r="AK1" s="203" t="str">
        <f>CONCATENATE("Shift-share Figure 1.1: Net Changes, ",C4,"-",F40,", ",Info!B5)</f>
        <v>Shift-share Figure 1.1: Net Changes, 2015-2035, Thames Valley Berkshire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47.158260793428198</v>
      </c>
      <c r="C8" s="141">
        <f t="shared" ref="C8:C33" si="0">B8/B$35*100</f>
        <v>8.507729725911144</v>
      </c>
      <c r="E8" s="151">
        <v>55.410092935559049</v>
      </c>
      <c r="F8" s="141">
        <f t="shared" ref="F8:F33" si="1">E8/E$35*100</f>
        <v>9.5389749252530347</v>
      </c>
      <c r="H8" s="151">
        <f>E8-B8</f>
        <v>8.2518321421308514</v>
      </c>
      <c r="I8" s="141">
        <f>IF(B8&lt;&gt;0,((E8/B8)-1)*100,0)</f>
        <v>17.498168938581383</v>
      </c>
      <c r="K8" s="207">
        <f t="shared" ref="K8:K33" si="2">(($E$35/$B$35)-1)*B8</f>
        <v>2.2615247157416909</v>
      </c>
      <c r="L8" s="141">
        <f>IF(B8&lt;&gt;0,K8/B8*100,0)</f>
        <v>4.7956067032413729</v>
      </c>
      <c r="N8" s="151">
        <f>H8-(K8+Q8)</f>
        <v>5.9926127125637176</v>
      </c>
      <c r="O8" s="141">
        <f>IF(B8&lt;&gt;0,N8/B8*100,0)</f>
        <v>12.707450639059244</v>
      </c>
      <c r="Q8" s="151">
        <v>-2.3052861745565091E-3</v>
      </c>
      <c r="R8" s="141">
        <f>IF(B8&lt;&gt;0,Q8/B8*100,0)</f>
        <v>-4.888403719243534E-3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19.506666888889249</v>
      </c>
      <c r="C9" s="141">
        <f t="shared" si="0"/>
        <v>3.5191596753537806</v>
      </c>
      <c r="E9" s="151">
        <v>20.588887180959333</v>
      </c>
      <c r="F9" s="141">
        <f t="shared" si="1"/>
        <v>3.5444242763938467</v>
      </c>
      <c r="H9" s="151">
        <f t="shared" ref="H9:H32" si="3">E9-B9</f>
        <v>1.0822202920700832</v>
      </c>
      <c r="I9" s="141">
        <f t="shared" ref="I9:I32" si="4">IF(B9&lt;&gt;0,((E9/B9)-1)*100,0)</f>
        <v>5.5479508530824617</v>
      </c>
      <c r="K9" s="207">
        <f t="shared" si="2"/>
        <v>0.93546302490253819</v>
      </c>
      <c r="L9" s="141">
        <f t="shared" ref="L9:L32" si="5">IF(B9&lt;&gt;0,K9/B9*100,0)</f>
        <v>4.7956067032413729</v>
      </c>
      <c r="N9" s="151">
        <f t="shared" ref="N9:N31" si="6">H9-(K9+Q9)</f>
        <v>0.22001420937136051</v>
      </c>
      <c r="O9" s="141">
        <f>IF(B9&lt;&gt;0,N9/B9*100,0)</f>
        <v>1.1278923796903397</v>
      </c>
      <c r="Q9" s="151">
        <v>-7.3256942203815484E-2</v>
      </c>
      <c r="R9" s="141">
        <f>IF(B9&lt;&gt;0,Q9/B9*100,0)</f>
        <v>-0.37554822984926095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50.795794387453526</v>
      </c>
      <c r="C10" s="141">
        <f t="shared" si="0"/>
        <v>9.1639700572170515</v>
      </c>
      <c r="E10" s="151">
        <v>58.173702527722995</v>
      </c>
      <c r="F10" s="141">
        <f t="shared" si="1"/>
        <v>10.014736672007352</v>
      </c>
      <c r="H10" s="151">
        <f t="shared" si="3"/>
        <v>7.3779081402694686</v>
      </c>
      <c r="I10" s="141">
        <f t="shared" si="4"/>
        <v>14.524643682099402</v>
      </c>
      <c r="K10" s="207">
        <f t="shared" si="2"/>
        <v>2.4359665206094263</v>
      </c>
      <c r="L10" s="141">
        <f t="shared" si="5"/>
        <v>4.7956067032413729</v>
      </c>
      <c r="N10" s="151">
        <f t="shared" si="6"/>
        <v>5.3387806569788596</v>
      </c>
      <c r="O10" s="141">
        <f t="shared" ref="O10:O32" si="7">IF(B10&lt;&gt;0,N10/B10*100,0)</f>
        <v>10.510280863522688</v>
      </c>
      <c r="Q10" s="151">
        <v>-0.39683903731881753</v>
      </c>
      <c r="R10" s="141">
        <f t="shared" ref="R10:R32" si="8">IF(B10&lt;&gt;0,Q10/B10*100,0)</f>
        <v>-0.78124388466466443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15.755107814190112</v>
      </c>
      <c r="C11" s="141">
        <f t="shared" si="0"/>
        <v>2.8423482297803377</v>
      </c>
      <c r="E11" s="151">
        <v>19.56956081872088</v>
      </c>
      <c r="F11" s="141">
        <f t="shared" si="1"/>
        <v>3.368944898993234</v>
      </c>
      <c r="H11" s="151">
        <f>E11-B11</f>
        <v>3.814453004530769</v>
      </c>
      <c r="I11" s="141">
        <f>IF(B11&lt;&gt;0,((E11/B11)-1)*100,0)</f>
        <v>24.210897503952445</v>
      </c>
      <c r="K11" s="207">
        <f t="shared" si="2"/>
        <v>0.75555300644020629</v>
      </c>
      <c r="L11" s="141">
        <f t="shared" si="5"/>
        <v>4.7956067032413729</v>
      </c>
      <c r="N11" s="151">
        <f t="shared" si="6"/>
        <v>2.7619121031772815</v>
      </c>
      <c r="O11" s="141">
        <f t="shared" si="7"/>
        <v>17.530264697330207</v>
      </c>
      <c r="Q11" s="151">
        <v>0.29698789491328137</v>
      </c>
      <c r="R11" s="141">
        <f>IF(B11&lt;&gt;0,Q11/B11*100,0)</f>
        <v>1.8850261033808609</v>
      </c>
      <c r="T11" s="136"/>
    </row>
    <row r="12" spans="1:97" x14ac:dyDescent="0.2">
      <c r="A12" s="10" t="str">
        <f>name!$D8</f>
        <v>23 Teaching and other educational professionals</v>
      </c>
      <c r="B12" s="151">
        <v>23.394730426599871</v>
      </c>
      <c r="C12" s="141">
        <f t="shared" si="0"/>
        <v>4.2205976244950607</v>
      </c>
      <c r="E12" s="151">
        <v>25.811484904164388</v>
      </c>
      <c r="F12" s="141">
        <f t="shared" si="1"/>
        <v>4.4435064848332786</v>
      </c>
      <c r="H12" s="151">
        <f t="shared" si="3"/>
        <v>2.4167544775645169</v>
      </c>
      <c r="I12" s="141">
        <f t="shared" si="4"/>
        <v>10.330336932699424</v>
      </c>
      <c r="K12" s="207">
        <f t="shared" si="2"/>
        <v>1.1219192605432724</v>
      </c>
      <c r="L12" s="141">
        <f t="shared" si="5"/>
        <v>4.7956067032413729</v>
      </c>
      <c r="N12" s="151">
        <f t="shared" si="6"/>
        <v>2.1543301414230487</v>
      </c>
      <c r="O12" s="141">
        <f t="shared" si="7"/>
        <v>9.2086128035635308</v>
      </c>
      <c r="Q12" s="151">
        <v>-0.85949492440180431</v>
      </c>
      <c r="R12" s="141">
        <f t="shared" si="8"/>
        <v>-3.6738825741054755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37.959190349584347</v>
      </c>
      <c r="C13" s="141">
        <f t="shared" si="0"/>
        <v>6.8481433936529488</v>
      </c>
      <c r="E13" s="151">
        <v>45.898985380788758</v>
      </c>
      <c r="F13" s="141">
        <f t="shared" si="1"/>
        <v>7.9016158870386155</v>
      </c>
      <c r="H13" s="151">
        <f t="shared" si="3"/>
        <v>7.9397950312044117</v>
      </c>
      <c r="I13" s="141">
        <f t="shared" si="4"/>
        <v>20.916660650775309</v>
      </c>
      <c r="K13" s="207">
        <f t="shared" si="2"/>
        <v>1.8203734769008193</v>
      </c>
      <c r="L13" s="141">
        <f t="shared" si="5"/>
        <v>4.7956067032413729</v>
      </c>
      <c r="N13" s="151">
        <f>H13-(K13+Q13)</f>
        <v>6.894381137130118</v>
      </c>
      <c r="O13" s="141">
        <f>IF(B13&lt;&gt;0,N13/B13*100,0)</f>
        <v>18.16261377978946</v>
      </c>
      <c r="Q13" s="151">
        <v>-0.77495958282652566</v>
      </c>
      <c r="R13" s="141">
        <f t="shared" si="8"/>
        <v>-2.0415598322555146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11.295386499334422</v>
      </c>
      <c r="C14" s="141">
        <f t="shared" si="0"/>
        <v>2.0377786175573878</v>
      </c>
      <c r="E14" s="151">
        <v>13.969526239963356</v>
      </c>
      <c r="F14" s="141">
        <f t="shared" si="1"/>
        <v>2.4048860678802306</v>
      </c>
      <c r="H14" s="151">
        <f t="shared" si="3"/>
        <v>2.6741397406289344</v>
      </c>
      <c r="I14" s="141">
        <f t="shared" si="4"/>
        <v>23.674619197727399</v>
      </c>
      <c r="K14" s="207">
        <f t="shared" si="2"/>
        <v>0.54168231211910256</v>
      </c>
      <c r="L14" s="141">
        <f>IF(B14&lt;&gt;0,K14/B14*100,0)</f>
        <v>4.7956067032413729</v>
      </c>
      <c r="N14" s="151">
        <f t="shared" si="6"/>
        <v>2.1635956230260831</v>
      </c>
      <c r="O14" s="141">
        <f t="shared" si="7"/>
        <v>19.154684287727317</v>
      </c>
      <c r="Q14" s="151">
        <v>-3.1138194516251407E-2</v>
      </c>
      <c r="R14" s="141">
        <f t="shared" si="8"/>
        <v>-0.27567179324130447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7.0206931072320611</v>
      </c>
      <c r="C15" s="141">
        <f t="shared" si="0"/>
        <v>1.2665895315041273</v>
      </c>
      <c r="E15" s="151">
        <v>8.5491956874595481</v>
      </c>
      <c r="F15" s="141">
        <f t="shared" si="1"/>
        <v>1.4717636981515236</v>
      </c>
      <c r="H15" s="151">
        <f t="shared" si="3"/>
        <v>1.528502580227487</v>
      </c>
      <c r="I15" s="141">
        <f t="shared" si="4"/>
        <v>21.771391469212166</v>
      </c>
      <c r="K15" s="207">
        <f t="shared" si="2"/>
        <v>0.33668482926442578</v>
      </c>
      <c r="L15" s="141">
        <f t="shared" si="5"/>
        <v>4.7956067032413738</v>
      </c>
      <c r="N15" s="151">
        <f t="shared" si="6"/>
        <v>1.0883777043975271</v>
      </c>
      <c r="O15" s="141">
        <f t="shared" si="7"/>
        <v>15.502425298670044</v>
      </c>
      <c r="Q15" s="151">
        <v>0.10344004656553409</v>
      </c>
      <c r="R15" s="141">
        <f t="shared" si="8"/>
        <v>1.4733594673007402</v>
      </c>
      <c r="T15" s="11"/>
    </row>
    <row r="16" spans="1:97" x14ac:dyDescent="0.2">
      <c r="A16" s="10" t="str">
        <f>name!$D12</f>
        <v>33 Protective service occupations</v>
      </c>
      <c r="B16" s="151">
        <v>6.8566715797641518</v>
      </c>
      <c r="C16" s="141">
        <f t="shared" si="0"/>
        <v>1.2369987280807206</v>
      </c>
      <c r="E16" s="151">
        <v>6.7196023612549851</v>
      </c>
      <c r="F16" s="141">
        <f t="shared" si="1"/>
        <v>1.1567949995360476</v>
      </c>
      <c r="H16" s="151">
        <f t="shared" si="3"/>
        <v>-0.13706921850916665</v>
      </c>
      <c r="I16" s="141">
        <f t="shared" si="4"/>
        <v>-1.9990634947967156</v>
      </c>
      <c r="K16" s="207">
        <f t="shared" si="2"/>
        <v>0.32881900189841579</v>
      </c>
      <c r="L16" s="141">
        <f t="shared" si="5"/>
        <v>4.7956067032413729</v>
      </c>
      <c r="N16" s="151">
        <f t="shared" si="6"/>
        <v>7.2095210556062106E-2</v>
      </c>
      <c r="O16" s="141">
        <f t="shared" si="7"/>
        <v>1.0514607520190133</v>
      </c>
      <c r="Q16" s="151">
        <v>-0.53798343096364454</v>
      </c>
      <c r="R16" s="141">
        <f t="shared" si="8"/>
        <v>-7.8461309500571046</v>
      </c>
      <c r="T16" s="11"/>
    </row>
    <row r="17" spans="1:20" x14ac:dyDescent="0.2">
      <c r="A17" s="10" t="str">
        <f>name!$D13</f>
        <v>34 Culture, media and sports occupations</v>
      </c>
      <c r="B17" s="151">
        <v>14.082386349605947</v>
      </c>
      <c r="C17" s="141">
        <f t="shared" si="0"/>
        <v>2.5405758173126691</v>
      </c>
      <c r="E17" s="151">
        <v>14.438174901969196</v>
      </c>
      <c r="F17" s="141">
        <f t="shared" si="1"/>
        <v>2.4855650127942215</v>
      </c>
      <c r="H17" s="151">
        <f t="shared" si="3"/>
        <v>0.35578855236324891</v>
      </c>
      <c r="I17" s="141">
        <f t="shared" si="4"/>
        <v>2.5264791316651047</v>
      </c>
      <c r="K17" s="207">
        <f t="shared" si="2"/>
        <v>0.67533586375805088</v>
      </c>
      <c r="L17" s="141">
        <f t="shared" si="5"/>
        <v>4.7956067032413729</v>
      </c>
      <c r="N17" s="151">
        <f t="shared" si="6"/>
        <v>0.33420184122294383</v>
      </c>
      <c r="O17" s="141">
        <f t="shared" si="7"/>
        <v>2.3731904020109167</v>
      </c>
      <c r="Q17" s="151">
        <v>-0.6537491526177458</v>
      </c>
      <c r="R17" s="141">
        <f t="shared" si="8"/>
        <v>-4.6423179735871889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37.366402589152244</v>
      </c>
      <c r="C18" s="141">
        <f t="shared" si="0"/>
        <v>6.7411997115549998</v>
      </c>
      <c r="E18" s="151">
        <v>40.847423513336253</v>
      </c>
      <c r="F18" s="141">
        <f t="shared" si="1"/>
        <v>7.0319778944975431</v>
      </c>
      <c r="H18" s="151">
        <f t="shared" si="3"/>
        <v>3.4810209241840084</v>
      </c>
      <c r="I18" s="141">
        <f t="shared" si="4"/>
        <v>9.3159113079688716</v>
      </c>
      <c r="K18" s="207">
        <f t="shared" si="2"/>
        <v>1.7919457073255429</v>
      </c>
      <c r="L18" s="141">
        <f t="shared" si="5"/>
        <v>4.7956067032413729</v>
      </c>
      <c r="N18" s="151">
        <f t="shared" si="6"/>
        <v>1.8175890655722857</v>
      </c>
      <c r="O18" s="141">
        <f t="shared" si="7"/>
        <v>4.8642334814964121</v>
      </c>
      <c r="Q18" s="151">
        <v>-0.12851384871382029</v>
      </c>
      <c r="R18" s="141">
        <f t="shared" si="8"/>
        <v>-0.34392887676891021</v>
      </c>
      <c r="T18" s="11"/>
    </row>
    <row r="19" spans="1:20" x14ac:dyDescent="0.2">
      <c r="A19" s="10" t="str">
        <f>name!$D15</f>
        <v>41 Administrative occupations</v>
      </c>
      <c r="B19" s="151">
        <v>45.537011859192198</v>
      </c>
      <c r="C19" s="141">
        <f t="shared" si="0"/>
        <v>8.215243372113644</v>
      </c>
      <c r="E19" s="151">
        <v>45.740654884270157</v>
      </c>
      <c r="F19" s="141">
        <f t="shared" si="1"/>
        <v>7.8743589279508504</v>
      </c>
      <c r="H19" s="151">
        <f t="shared" si="3"/>
        <v>0.20364302507795884</v>
      </c>
      <c r="I19" s="141">
        <f t="shared" si="4"/>
        <v>0.44720331168777161</v>
      </c>
      <c r="K19" s="207">
        <f t="shared" si="2"/>
        <v>2.1837759931752401</v>
      </c>
      <c r="L19" s="141">
        <f t="shared" si="5"/>
        <v>4.7956067032413729</v>
      </c>
      <c r="N19" s="151">
        <f t="shared" si="6"/>
        <v>-1.4568121394546043</v>
      </c>
      <c r="O19" s="141">
        <f t="shared" si="7"/>
        <v>-3.199182554971554</v>
      </c>
      <c r="Q19" s="151">
        <v>-0.52332082864267693</v>
      </c>
      <c r="R19" s="141">
        <f t="shared" si="8"/>
        <v>-1.1492208365820524</v>
      </c>
      <c r="T19" s="11"/>
    </row>
    <row r="20" spans="1:20" x14ac:dyDescent="0.2">
      <c r="A20" s="10" t="str">
        <f>name!$D16</f>
        <v>42 Secretarial and related occupations</v>
      </c>
      <c r="B20" s="151">
        <v>13.267937774131449</v>
      </c>
      <c r="C20" s="141">
        <f t="shared" si="0"/>
        <v>2.3936427404941107</v>
      </c>
      <c r="E20" s="151">
        <v>11.675307719916917</v>
      </c>
      <c r="F20" s="141">
        <f t="shared" si="1"/>
        <v>2.0099310736479454</v>
      </c>
      <c r="H20" s="151">
        <f t="shared" si="3"/>
        <v>-1.5926300542145313</v>
      </c>
      <c r="I20" s="141">
        <f t="shared" si="4"/>
        <v>-12.003599062091542</v>
      </c>
      <c r="K20" s="207">
        <f t="shared" si="2"/>
        <v>0.63627811327814199</v>
      </c>
      <c r="L20" s="141">
        <f t="shared" si="5"/>
        <v>4.7956067032413729</v>
      </c>
      <c r="N20" s="151">
        <f t="shared" si="6"/>
        <v>-2.1667404675887161</v>
      </c>
      <c r="O20" s="141">
        <f t="shared" si="7"/>
        <v>-16.330649905618479</v>
      </c>
      <c r="Q20" s="151">
        <v>-6.2167699903957298E-2</v>
      </c>
      <c r="R20" s="141">
        <f t="shared" si="8"/>
        <v>-0.46855585971443064</v>
      </c>
      <c r="T20" s="11"/>
    </row>
    <row r="21" spans="1:20" x14ac:dyDescent="0.2">
      <c r="A21" s="10" t="str">
        <f>name!$D17</f>
        <v>51 Skilled agricultural and related trades</v>
      </c>
      <c r="B21" s="151">
        <v>4.6385008650290267</v>
      </c>
      <c r="C21" s="141">
        <f t="shared" si="0"/>
        <v>0.83682288169905183</v>
      </c>
      <c r="E21" s="151">
        <v>4.205031857308966</v>
      </c>
      <c r="F21" s="141">
        <f t="shared" si="1"/>
        <v>0.72390590453276449</v>
      </c>
      <c r="H21" s="151">
        <f t="shared" si="3"/>
        <v>-0.4334690077200607</v>
      </c>
      <c r="I21" s="141">
        <f t="shared" si="4"/>
        <v>-9.3450237551556015</v>
      </c>
      <c r="K21" s="207">
        <f t="shared" si="2"/>
        <v>0.22244425841324109</v>
      </c>
      <c r="L21" s="141">
        <f t="shared" si="5"/>
        <v>4.7956067032413729</v>
      </c>
      <c r="N21" s="151">
        <f t="shared" si="6"/>
        <v>-0.51060077158211503</v>
      </c>
      <c r="O21" s="141">
        <f t="shared" si="7"/>
        <v>-11.007883504596906</v>
      </c>
      <c r="Q21" s="151">
        <v>-0.14531249455118669</v>
      </c>
      <c r="R21" s="141">
        <f t="shared" si="8"/>
        <v>-3.1327469538000687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19.225953042941956</v>
      </c>
      <c r="C22" s="141">
        <f t="shared" si="0"/>
        <v>3.468516638662881</v>
      </c>
      <c r="E22" s="151">
        <v>17.060954403529646</v>
      </c>
      <c r="F22" s="141">
        <f t="shared" si="1"/>
        <v>2.9370825355846812</v>
      </c>
      <c r="H22" s="151">
        <f t="shared" si="3"/>
        <v>-2.1649986394123104</v>
      </c>
      <c r="I22" s="141">
        <f t="shared" si="4"/>
        <v>-11.260813102875556</v>
      </c>
      <c r="K22" s="207">
        <f t="shared" si="2"/>
        <v>0.92200109288936316</v>
      </c>
      <c r="L22" s="141">
        <f t="shared" si="5"/>
        <v>4.7956067032413729</v>
      </c>
      <c r="N22" s="151">
        <f t="shared" si="6"/>
        <v>-3.671991949589394</v>
      </c>
      <c r="O22" s="141">
        <f t="shared" si="7"/>
        <v>-19.099141360575722</v>
      </c>
      <c r="Q22" s="151">
        <v>0.58499221728772022</v>
      </c>
      <c r="R22" s="141">
        <f t="shared" si="8"/>
        <v>3.0427215544587884</v>
      </c>
      <c r="T22" s="11"/>
    </row>
    <row r="23" spans="1:20" x14ac:dyDescent="0.2">
      <c r="A23" s="10" t="str">
        <f>name!$D19</f>
        <v>53 Skilled construction and building trades</v>
      </c>
      <c r="B23" s="151">
        <v>13.056626687304844</v>
      </c>
      <c r="C23" s="141">
        <f t="shared" si="0"/>
        <v>2.3555205200270697</v>
      </c>
      <c r="E23" s="151">
        <v>11.633576832125369</v>
      </c>
      <c r="F23" s="141">
        <f t="shared" si="1"/>
        <v>2.0027470053462544</v>
      </c>
      <c r="H23" s="151">
        <f t="shared" si="3"/>
        <v>-1.4230498551794746</v>
      </c>
      <c r="I23" s="141">
        <f t="shared" si="4"/>
        <v>-10.899062133430892</v>
      </c>
      <c r="K23" s="207">
        <f t="shared" si="2"/>
        <v>0.62614446463359308</v>
      </c>
      <c r="L23" s="141">
        <f t="shared" si="5"/>
        <v>4.7956067032413729</v>
      </c>
      <c r="N23" s="151">
        <f t="shared" si="6"/>
        <v>-3.6991689251424966</v>
      </c>
      <c r="O23" s="141">
        <f t="shared" si="7"/>
        <v>-28.331735399460069</v>
      </c>
      <c r="Q23" s="151">
        <v>1.6499746053294289</v>
      </c>
      <c r="R23" s="141">
        <f t="shared" si="8"/>
        <v>12.637066562787799</v>
      </c>
      <c r="T23" s="11"/>
    </row>
    <row r="24" spans="1:20" x14ac:dyDescent="0.2">
      <c r="A24" s="10" t="str">
        <f>name!$D20</f>
        <v>54 Textiles, printing and other skilled trades</v>
      </c>
      <c r="B24" s="151">
        <v>11.352517843149734</v>
      </c>
      <c r="C24" s="141">
        <f t="shared" si="0"/>
        <v>2.0480855717130533</v>
      </c>
      <c r="E24" s="151">
        <v>9.8152507102655342</v>
      </c>
      <c r="F24" s="141">
        <f t="shared" si="1"/>
        <v>1.6897179818698733</v>
      </c>
      <c r="H24" s="151">
        <f t="shared" si="3"/>
        <v>-1.5372671328841996</v>
      </c>
      <c r="I24" s="141">
        <f t="shared" si="4"/>
        <v>-13.541199882912391</v>
      </c>
      <c r="K24" s="207">
        <f t="shared" si="2"/>
        <v>0.54442210667276159</v>
      </c>
      <c r="L24" s="141">
        <f t="shared" si="5"/>
        <v>4.7956067032413729</v>
      </c>
      <c r="N24" s="151">
        <f t="shared" si="6"/>
        <v>-2.2819179759872323</v>
      </c>
      <c r="O24" s="141">
        <f t="shared" si="7"/>
        <v>-20.100545161126288</v>
      </c>
      <c r="Q24" s="151">
        <v>0.2002287364302712</v>
      </c>
      <c r="R24" s="141">
        <f t="shared" si="8"/>
        <v>1.7637385749725292</v>
      </c>
      <c r="T24" s="11"/>
    </row>
    <row r="25" spans="1:20" x14ac:dyDescent="0.2">
      <c r="A25" s="10" t="str">
        <f>name!$D21</f>
        <v>61 Caring personal service occupations</v>
      </c>
      <c r="B25" s="151">
        <v>32.92307383765533</v>
      </c>
      <c r="C25" s="141">
        <f t="shared" si="0"/>
        <v>5.9395874496716283</v>
      </c>
      <c r="E25" s="151">
        <v>34.239440494734254</v>
      </c>
      <c r="F25" s="141">
        <f t="shared" si="1"/>
        <v>5.894398421489818</v>
      </c>
      <c r="H25" s="151">
        <f t="shared" si="3"/>
        <v>1.3163666570789232</v>
      </c>
      <c r="I25" s="141">
        <f t="shared" si="4"/>
        <v>3.9983103144316523</v>
      </c>
      <c r="K25" s="207">
        <f t="shared" si="2"/>
        <v>1.5788611358717057</v>
      </c>
      <c r="L25" s="141">
        <f t="shared" si="5"/>
        <v>4.7956067032413729</v>
      </c>
      <c r="N25" s="151">
        <f t="shared" si="6"/>
        <v>-0.62444768264002493</v>
      </c>
      <c r="O25" s="141">
        <f t="shared" si="7"/>
        <v>-1.8966870642735101</v>
      </c>
      <c r="Q25" s="151">
        <v>0.36195320384724233</v>
      </c>
      <c r="R25" s="141">
        <f t="shared" si="8"/>
        <v>1.0993906754637934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13.702609981394826</v>
      </c>
      <c r="C26" s="141">
        <f t="shared" si="0"/>
        <v>2.4720611044571306</v>
      </c>
      <c r="E26" s="151">
        <v>13.067090201902831</v>
      </c>
      <c r="F26" s="141">
        <f t="shared" si="1"/>
        <v>2.2495296285991171</v>
      </c>
      <c r="H26" s="151">
        <f t="shared" si="3"/>
        <v>-0.6355197794919949</v>
      </c>
      <c r="I26" s="141">
        <f t="shared" si="4"/>
        <v>-4.6379469338680206</v>
      </c>
      <c r="K26" s="207">
        <f t="shared" si="2"/>
        <v>0.65712328278679166</v>
      </c>
      <c r="L26" s="141">
        <f t="shared" si="5"/>
        <v>4.7956067032413729</v>
      </c>
      <c r="N26" s="151">
        <f t="shared" si="6"/>
        <v>-0.28642324720491263</v>
      </c>
      <c r="O26" s="141">
        <f t="shared" si="7"/>
        <v>-2.0902824176840276</v>
      </c>
      <c r="Q26" s="151">
        <v>-1.0062198150738739</v>
      </c>
      <c r="R26" s="141">
        <f t="shared" si="8"/>
        <v>-7.3432712194253682</v>
      </c>
      <c r="T26" s="11"/>
    </row>
    <row r="27" spans="1:20" x14ac:dyDescent="0.2">
      <c r="A27" s="10" t="str">
        <f>name!$D23</f>
        <v>63 Community and civil enforcement occupations</v>
      </c>
      <c r="B27" s="151">
        <v>0.5917898018988621</v>
      </c>
      <c r="C27" s="141">
        <f t="shared" si="0"/>
        <v>0.10676364234805803</v>
      </c>
      <c r="E27" s="151">
        <v>0.62366521313192436</v>
      </c>
      <c r="F27" s="141">
        <f t="shared" si="1"/>
        <v>0.10736540068136582</v>
      </c>
      <c r="H27" s="151">
        <f t="shared" si="3"/>
        <v>3.1875411233062256E-2</v>
      </c>
      <c r="I27" s="141">
        <f t="shared" si="4"/>
        <v>5.3862724789755401</v>
      </c>
      <c r="K27" s="207">
        <f t="shared" si="2"/>
        <v>2.8379911408960672E-2</v>
      </c>
      <c r="L27" s="141">
        <f t="shared" si="5"/>
        <v>4.7956067032413729</v>
      </c>
      <c r="N27" s="151">
        <f t="shared" si="6"/>
        <v>2.0605371778176989E-2</v>
      </c>
      <c r="O27" s="141">
        <f t="shared" si="7"/>
        <v>3.4818734138474525</v>
      </c>
      <c r="Q27" s="151">
        <v>-1.7109871954075404E-2</v>
      </c>
      <c r="R27" s="141">
        <f t="shared" si="8"/>
        <v>-2.891207638113289</v>
      </c>
      <c r="T27" s="172"/>
    </row>
    <row r="28" spans="1:20" x14ac:dyDescent="0.2">
      <c r="A28" s="10" t="str">
        <f>name!$D24</f>
        <v>71 Sales occupations</v>
      </c>
      <c r="B28" s="151">
        <v>35.259233488954564</v>
      </c>
      <c r="C28" s="141">
        <f t="shared" si="0"/>
        <v>6.3610494496570578</v>
      </c>
      <c r="E28" s="151">
        <v>34.167311152595197</v>
      </c>
      <c r="F28" s="141">
        <f t="shared" si="1"/>
        <v>5.8819811893649838</v>
      </c>
      <c r="H28" s="151">
        <f t="shared" si="3"/>
        <v>-1.0919223363593673</v>
      </c>
      <c r="I28" s="141">
        <f t="shared" si="4"/>
        <v>-3.0968408224229416</v>
      </c>
      <c r="K28" s="207">
        <f t="shared" si="2"/>
        <v>1.6908941647078322</v>
      </c>
      <c r="L28" s="141">
        <f t="shared" si="5"/>
        <v>4.7956067032413729</v>
      </c>
      <c r="N28" s="151">
        <f>H28-(K28+Q28)</f>
        <v>-3.1187073972965464</v>
      </c>
      <c r="O28" s="141">
        <f t="shared" si="7"/>
        <v>-8.8450799654323848</v>
      </c>
      <c r="Q28" s="151">
        <v>0.3358908962293472</v>
      </c>
      <c r="R28" s="141">
        <f t="shared" si="8"/>
        <v>0.95263243976806711</v>
      </c>
      <c r="T28" s="11"/>
    </row>
    <row r="29" spans="1:20" x14ac:dyDescent="0.2">
      <c r="A29" s="10" t="str">
        <f>name!$D25</f>
        <v>72 Customer service occupations</v>
      </c>
      <c r="B29" s="151">
        <v>8.8532307077549284</v>
      </c>
      <c r="C29" s="141">
        <f t="shared" si="0"/>
        <v>1.5971940609228827</v>
      </c>
      <c r="E29" s="151">
        <v>9.7273521953543121</v>
      </c>
      <c r="F29" s="141">
        <f t="shared" si="1"/>
        <v>1.6745860503879999</v>
      </c>
      <c r="H29" s="151">
        <f t="shared" si="3"/>
        <v>0.87412148759938368</v>
      </c>
      <c r="I29" s="141">
        <f t="shared" si="4"/>
        <v>9.8734746269935503</v>
      </c>
      <c r="K29" s="207">
        <f t="shared" si="2"/>
        <v>0.42456612527451898</v>
      </c>
      <c r="L29" s="141">
        <f t="shared" si="5"/>
        <v>4.7956067032413729</v>
      </c>
      <c r="N29" s="151">
        <f t="shared" si="6"/>
        <v>0.29974622935127526</v>
      </c>
      <c r="O29" s="141">
        <f t="shared" si="7"/>
        <v>3.3857270780113589</v>
      </c>
      <c r="Q29" s="151">
        <v>0.14980913297358942</v>
      </c>
      <c r="R29" s="141">
        <f t="shared" si="8"/>
        <v>1.6921408457408107</v>
      </c>
      <c r="T29" s="11"/>
    </row>
    <row r="30" spans="1:20" x14ac:dyDescent="0.2">
      <c r="A30" s="10" t="str">
        <f>name!$D26</f>
        <v>81 Process, plant and machine operatives</v>
      </c>
      <c r="B30" s="151">
        <v>8.0260226574220681</v>
      </c>
      <c r="C30" s="141">
        <f t="shared" si="0"/>
        <v>1.4479590721653963</v>
      </c>
      <c r="E30" s="151">
        <v>7.0206430257499788</v>
      </c>
      <c r="F30" s="141">
        <f t="shared" si="1"/>
        <v>1.2086198422310217</v>
      </c>
      <c r="H30" s="151">
        <f t="shared" si="3"/>
        <v>-1.0053796316720893</v>
      </c>
      <c r="I30" s="141">
        <f t="shared" si="4"/>
        <v>-12.526498797537833</v>
      </c>
      <c r="K30" s="207">
        <f t="shared" si="2"/>
        <v>0.38489648056300407</v>
      </c>
      <c r="L30" s="141">
        <f t="shared" si="5"/>
        <v>4.7956067032413729</v>
      </c>
      <c r="N30" s="151">
        <f t="shared" si="6"/>
        <v>-1.5889335223655736</v>
      </c>
      <c r="O30" s="141">
        <f t="shared" si="7"/>
        <v>-19.797271826739816</v>
      </c>
      <c r="Q30" s="151">
        <v>0.19865741013048019</v>
      </c>
      <c r="R30" s="141">
        <f t="shared" si="8"/>
        <v>2.4751663259606134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17.73851494802825</v>
      </c>
      <c r="C31" s="141">
        <f t="shared" si="0"/>
        <v>3.2001708370443125</v>
      </c>
      <c r="E31" s="151">
        <v>16.15681337965195</v>
      </c>
      <c r="F31" s="141">
        <f t="shared" si="1"/>
        <v>2.7814325790741923</v>
      </c>
      <c r="H31" s="151">
        <f t="shared" si="3"/>
        <v>-1.5817015683762996</v>
      </c>
      <c r="I31" s="141">
        <f t="shared" si="4"/>
        <v>-8.9167643007912361</v>
      </c>
      <c r="K31" s="207">
        <f t="shared" si="2"/>
        <v>0.85066941190311574</v>
      </c>
      <c r="L31" s="141">
        <f t="shared" si="5"/>
        <v>4.7956067032413729</v>
      </c>
      <c r="N31" s="151">
        <f t="shared" si="6"/>
        <v>-2.0223359684158595</v>
      </c>
      <c r="O31" s="141">
        <f t="shared" si="7"/>
        <v>-11.400818920530071</v>
      </c>
      <c r="Q31" s="151">
        <v>-0.41003501186355562</v>
      </c>
      <c r="R31" s="141">
        <f t="shared" si="8"/>
        <v>-2.3115520835025349</v>
      </c>
      <c r="T31" s="11"/>
    </row>
    <row r="32" spans="1:20" x14ac:dyDescent="0.2">
      <c r="A32" s="10" t="str">
        <f>name!$D28</f>
        <v>91 Elementary trades and related occupations</v>
      </c>
      <c r="B32" s="151">
        <v>7.0633105931701321</v>
      </c>
      <c r="C32" s="141">
        <f t="shared" si="0"/>
        <v>1.2742780689068776</v>
      </c>
      <c r="E32" s="151">
        <v>5.6576925523595856</v>
      </c>
      <c r="F32" s="141">
        <f t="shared" si="1"/>
        <v>0.97398478386443843</v>
      </c>
      <c r="H32" s="151">
        <f t="shared" si="3"/>
        <v>-1.4056180408105465</v>
      </c>
      <c r="I32" s="141">
        <f t="shared" si="4"/>
        <v>-19.900272291150678</v>
      </c>
      <c r="K32" s="207">
        <f t="shared" si="2"/>
        <v>0.33872859627682483</v>
      </c>
      <c r="L32" s="141">
        <f t="shared" si="5"/>
        <v>4.7956067032413729</v>
      </c>
      <c r="N32" s="151">
        <f>H32-(K32+Q32)</f>
        <v>-1.8536041518389932</v>
      </c>
      <c r="O32" s="141">
        <f t="shared" si="7"/>
        <v>-26.242710516387817</v>
      </c>
      <c r="Q32" s="151">
        <v>0.10925751475162183</v>
      </c>
      <c r="R32" s="141">
        <f t="shared" si="8"/>
        <v>1.5468315219957676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51.871375126737618</v>
      </c>
      <c r="C33" s="141">
        <f t="shared" si="0"/>
        <v>9.3580134776966286</v>
      </c>
      <c r="E33" s="151">
        <v>50.113578925204465</v>
      </c>
      <c r="F33" s="141">
        <f t="shared" si="1"/>
        <v>8.6271678579957829</v>
      </c>
      <c r="H33" s="151">
        <f t="shared" ref="H33" si="9">E33-B33</f>
        <v>-1.7577962015331536</v>
      </c>
      <c r="I33" s="141">
        <f>IF(B33&lt;&gt;0,((E33/B33)-1)*100,0)</f>
        <v>-3.3887595947443505</v>
      </c>
      <c r="K33" s="207">
        <f t="shared" si="2"/>
        <v>2.4875471426413074</v>
      </c>
      <c r="L33" s="141">
        <f t="shared" ref="L33" si="10">IF(B33&lt;&gt;0,K33/B33*100,0)</f>
        <v>4.7956067032413729</v>
      </c>
      <c r="N33" s="151">
        <f>H33-(K33+Q33)</f>
        <v>-5.8765578074388412</v>
      </c>
      <c r="O33" s="141">
        <f t="shared" ref="O33" si="11">IF(B33&lt;&gt;0,N33/B33*100,0)</f>
        <v>-11.329095851190786</v>
      </c>
      <c r="Q33" s="151">
        <v>1.6312144632643797</v>
      </c>
      <c r="R33" s="141">
        <f t="shared" ref="R33" si="12">IF(B33&lt;&gt;0,Q33/B33*100,0)</f>
        <v>3.1447295532050661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554.29899999999986</v>
      </c>
      <c r="C35" s="147">
        <f>B35/B$35*100</f>
        <v>100</v>
      </c>
      <c r="D35" s="145"/>
      <c r="E35" s="152">
        <f>SUM(E8:E33)</f>
        <v>580.88099999999974</v>
      </c>
      <c r="F35" s="147">
        <f t="shared" ref="F35" si="13">E35/E$35*100</f>
        <v>100</v>
      </c>
      <c r="G35" s="145"/>
      <c r="H35" s="152">
        <f>E35-B35</f>
        <v>26.58199999999988</v>
      </c>
      <c r="I35" s="147">
        <f>IF(B35&lt;&gt;0,((E35/B35)-1)*100,0)</f>
        <v>4.7956067032413729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Thames Valley Berkshire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55.410092935559049</v>
      </c>
      <c r="C44" s="141">
        <f t="shared" ref="C44:C68" si="15">B44/B$71*100</f>
        <v>9.5389749252530347</v>
      </c>
      <c r="E44" s="151">
        <v>57.705581050704168</v>
      </c>
      <c r="F44" s="141">
        <f t="shared" ref="F44:F68" si="16">E44/E$71*100</f>
        <v>9.1895623437494169</v>
      </c>
      <c r="H44" s="151">
        <f>E44-B44</f>
        <v>2.295488115145119</v>
      </c>
      <c r="I44" s="141">
        <f>IF(B44&gt;0,((E44/B44)-1)*100,0)</f>
        <v>4.1427256182636762</v>
      </c>
      <c r="K44" s="151">
        <f>(($E$71/$B$71)-1)*B44</f>
        <v>4.4896139383196338</v>
      </c>
      <c r="L44" s="141">
        <f>IF(B44&gt;0,K44/B44*100,0)</f>
        <v>8.1025201375153344</v>
      </c>
      <c r="N44" s="151">
        <f>H44-(K44+Q44)</f>
        <v>-2.2022128921748152</v>
      </c>
      <c r="O44" s="141">
        <f>IF(B44&gt;0,N44/B44*100,0)</f>
        <v>-3.9743894577761307</v>
      </c>
      <c r="Q44" s="151">
        <v>8.0870690003002083E-3</v>
      </c>
      <c r="R44" s="141">
        <f>IF(B44&gt;0,Q44/B44*100,0)</f>
        <v>1.4594938524476624E-2</v>
      </c>
      <c r="T44" s="151"/>
    </row>
    <row r="45" spans="1:20" x14ac:dyDescent="0.2">
      <c r="A45" s="135" t="str">
        <f t="shared" si="14"/>
        <v>12 Other managers and proprietors</v>
      </c>
      <c r="B45" s="151">
        <v>20.588887180959333</v>
      </c>
      <c r="C45" s="141">
        <f t="shared" si="15"/>
        <v>3.5444242763938467</v>
      </c>
      <c r="E45" s="151">
        <v>30.405942106044357</v>
      </c>
      <c r="F45" s="141">
        <f t="shared" si="16"/>
        <v>4.842119176625471</v>
      </c>
      <c r="H45" s="151">
        <f t="shared" ref="H45:H71" si="17">E45-B45</f>
        <v>9.8170549250850243</v>
      </c>
      <c r="I45" s="141">
        <f t="shared" ref="I45:I71" si="18">IF(B45&gt;0,((E45/B45)-1)*100,0)</f>
        <v>47.681328470068387</v>
      </c>
      <c r="K45" s="151">
        <f t="shared" ref="K45:K68" si="19">(($E$71/$B$71)-1)*B45</f>
        <v>1.6682187299275433</v>
      </c>
      <c r="L45" s="141">
        <f t="shared" ref="L45:L68" si="20">IF(B45&gt;0,K45/B45*100,0)</f>
        <v>8.1025201375153344</v>
      </c>
      <c r="N45" s="151">
        <f t="shared" ref="N45:N68" si="21">H45-(K45+Q45)</f>
        <v>7.9173204801363539</v>
      </c>
      <c r="O45" s="141">
        <f t="shared" ref="O45:O68" si="22">IF(B45&gt;0,N45/B45*100,0)</f>
        <v>38.45433903517776</v>
      </c>
      <c r="Q45" s="151">
        <v>0.23151571502112744</v>
      </c>
      <c r="R45" s="141">
        <f>IF(B45&gt;0,Q45/B45*100,0)</f>
        <v>1.1244692973753041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58.173702527722995</v>
      </c>
      <c r="C46" s="141">
        <f t="shared" si="15"/>
        <v>10.014736672007352</v>
      </c>
      <c r="E46" s="151">
        <v>69.812945171280504</v>
      </c>
      <c r="F46" s="141">
        <f t="shared" si="16"/>
        <v>11.117649287484529</v>
      </c>
      <c r="H46" s="151">
        <f t="shared" si="17"/>
        <v>11.639242643557509</v>
      </c>
      <c r="I46" s="141">
        <f t="shared" si="18"/>
        <v>20.007739129223843</v>
      </c>
      <c r="K46" s="151">
        <f t="shared" si="19"/>
        <v>4.7135359620470227</v>
      </c>
      <c r="L46" s="141">
        <f t="shared" si="20"/>
        <v>8.1025201375153344</v>
      </c>
      <c r="N46" s="151">
        <f t="shared" si="21"/>
        <v>4.8356503754058053</v>
      </c>
      <c r="O46" s="141">
        <f t="shared" si="22"/>
        <v>8.3124335658390489</v>
      </c>
      <c r="Q46" s="151">
        <v>2.0900563061046813</v>
      </c>
      <c r="R46" s="141">
        <f t="shared" ref="R46:R68" si="23">IF(B46&gt;0,Q46/B46*100,0)</f>
        <v>3.5927854258694527</v>
      </c>
      <c r="T46" s="151"/>
    </row>
    <row r="47" spans="1:20" x14ac:dyDescent="0.2">
      <c r="A47" s="135" t="str">
        <f t="shared" si="14"/>
        <v>22 Health professionals</v>
      </c>
      <c r="B47" s="151">
        <v>19.56956081872088</v>
      </c>
      <c r="C47" s="141">
        <f t="shared" si="15"/>
        <v>3.368944898993234</v>
      </c>
      <c r="E47" s="151">
        <v>21.79036776448411</v>
      </c>
      <c r="F47" s="141">
        <f t="shared" si="16"/>
        <v>3.4700966426281363</v>
      </c>
      <c r="H47" s="151">
        <f t="shared" si="17"/>
        <v>2.2208069457632291</v>
      </c>
      <c r="I47" s="141">
        <f t="shared" si="18"/>
        <v>11.34827176928126</v>
      </c>
      <c r="K47" s="151">
        <f t="shared" si="19"/>
        <v>1.5856276061601702</v>
      </c>
      <c r="L47" s="141">
        <f t="shared" si="20"/>
        <v>8.1025201375153344</v>
      </c>
      <c r="N47" s="151">
        <f t="shared" si="21"/>
        <v>1.003779998382214</v>
      </c>
      <c r="O47" s="141">
        <f t="shared" si="22"/>
        <v>5.1292924132562305</v>
      </c>
      <c r="Q47" s="151">
        <v>-0.36860065877915515</v>
      </c>
      <c r="R47" s="141">
        <f t="shared" si="23"/>
        <v>-1.8835407814903018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25.811484904164388</v>
      </c>
      <c r="C48" s="141">
        <f t="shared" si="15"/>
        <v>4.4435064848332786</v>
      </c>
      <c r="E48" s="151">
        <v>28.917033762863706</v>
      </c>
      <c r="F48" s="141">
        <f t="shared" si="16"/>
        <v>4.6050118501822119</v>
      </c>
      <c r="H48" s="151">
        <f t="shared" si="17"/>
        <v>3.1055488586993185</v>
      </c>
      <c r="I48" s="141">
        <f t="shared" si="18"/>
        <v>12.031655172997336</v>
      </c>
      <c r="K48" s="151">
        <f t="shared" si="19"/>
        <v>2.0913807621516503</v>
      </c>
      <c r="L48" s="141">
        <f t="shared" si="20"/>
        <v>8.1025201375153344</v>
      </c>
      <c r="N48" s="151">
        <f t="shared" si="21"/>
        <v>2.1578747023203904</v>
      </c>
      <c r="O48" s="141">
        <f t="shared" si="22"/>
        <v>8.3601339106695178</v>
      </c>
      <c r="Q48" s="151">
        <v>-1.1437066057727221</v>
      </c>
      <c r="R48" s="141">
        <f t="shared" si="23"/>
        <v>-4.4309988751875258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45.898985380788758</v>
      </c>
      <c r="C49" s="141">
        <f t="shared" si="15"/>
        <v>7.9016158870386155</v>
      </c>
      <c r="E49" s="151">
        <v>57.795687456147043</v>
      </c>
      <c r="F49" s="141">
        <f t="shared" si="16"/>
        <v>9.2039117084956246</v>
      </c>
      <c r="H49" s="151">
        <f t="shared" si="17"/>
        <v>11.896702075358284</v>
      </c>
      <c r="I49" s="141">
        <f t="shared" si="18"/>
        <v>25.919313851189642</v>
      </c>
      <c r="K49" s="151">
        <f t="shared" si="19"/>
        <v>3.7189745333936286</v>
      </c>
      <c r="L49" s="141">
        <f t="shared" si="20"/>
        <v>8.1025201375153344</v>
      </c>
      <c r="N49" s="151">
        <f t="shared" si="21"/>
        <v>7.7778345405794607</v>
      </c>
      <c r="O49" s="141">
        <f t="shared" si="22"/>
        <v>16.9455478722519</v>
      </c>
      <c r="Q49" s="151">
        <v>0.39989300138519551</v>
      </c>
      <c r="R49" s="141">
        <f t="shared" si="23"/>
        <v>0.87124584142239603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13.969526239963356</v>
      </c>
      <c r="C50" s="141">
        <f t="shared" si="15"/>
        <v>2.4048860678802306</v>
      </c>
      <c r="E50" s="151">
        <v>13.792308769185189</v>
      </c>
      <c r="F50" s="141">
        <f t="shared" si="16"/>
        <v>2.1964128770716611</v>
      </c>
      <c r="H50" s="151">
        <f t="shared" si="17"/>
        <v>-0.1772174707781673</v>
      </c>
      <c r="I50" s="141">
        <f t="shared" si="18"/>
        <v>-1.2686004359345526</v>
      </c>
      <c r="K50" s="151">
        <f t="shared" si="19"/>
        <v>1.1318836767085196</v>
      </c>
      <c r="L50" s="141">
        <f t="shared" si="20"/>
        <v>8.1025201375153344</v>
      </c>
      <c r="N50" s="151">
        <f t="shared" si="21"/>
        <v>-1.5468567460553893</v>
      </c>
      <c r="O50" s="141">
        <f t="shared" si="22"/>
        <v>-11.073079498073565</v>
      </c>
      <c r="Q50" s="151">
        <v>0.2377555985687024</v>
      </c>
      <c r="R50" s="141">
        <f t="shared" si="23"/>
        <v>1.7019589246236748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8.5491956874595481</v>
      </c>
      <c r="C51" s="141">
        <f t="shared" si="15"/>
        <v>1.4717636981515236</v>
      </c>
      <c r="E51" s="151">
        <v>9.0764377560565119</v>
      </c>
      <c r="F51" s="141">
        <f t="shared" si="16"/>
        <v>1.4454146219436528</v>
      </c>
      <c r="H51" s="151">
        <f t="shared" si="17"/>
        <v>0.52724206859696388</v>
      </c>
      <c r="I51" s="141">
        <f t="shared" si="18"/>
        <v>6.1671540560283677</v>
      </c>
      <c r="K51" s="151">
        <f t="shared" si="19"/>
        <v>0.6927003021720024</v>
      </c>
      <c r="L51" s="141">
        <f t="shared" si="20"/>
        <v>8.1025201375153344</v>
      </c>
      <c r="N51" s="151">
        <f t="shared" si="21"/>
        <v>2.7055394755890472E-3</v>
      </c>
      <c r="O51" s="141">
        <f t="shared" si="22"/>
        <v>3.1646713614915709E-2</v>
      </c>
      <c r="Q51" s="151">
        <v>-0.16816377305062757</v>
      </c>
      <c r="R51" s="141">
        <f t="shared" si="23"/>
        <v>-1.9670127951018814</v>
      </c>
      <c r="T51" s="151"/>
    </row>
    <row r="52" spans="1:20" x14ac:dyDescent="0.2">
      <c r="A52" s="135" t="str">
        <f t="shared" si="14"/>
        <v>33 Protective service occupations</v>
      </c>
      <c r="B52" s="151">
        <v>6.7196023612549851</v>
      </c>
      <c r="C52" s="141">
        <f t="shared" si="15"/>
        <v>1.1567949995360476</v>
      </c>
      <c r="E52" s="151">
        <v>9.392310693485074</v>
      </c>
      <c r="F52" s="141">
        <f t="shared" si="16"/>
        <v>1.4957171056609986</v>
      </c>
      <c r="H52" s="151">
        <f t="shared" si="17"/>
        <v>2.6727083322300889</v>
      </c>
      <c r="I52" s="141">
        <f t="shared" si="18"/>
        <v>39.774798991690943</v>
      </c>
      <c r="K52" s="151">
        <f t="shared" si="19"/>
        <v>0.54445713448164113</v>
      </c>
      <c r="L52" s="141">
        <f t="shared" si="20"/>
        <v>8.1025201375153362</v>
      </c>
      <c r="N52" s="151">
        <f t="shared" si="21"/>
        <v>2.1948554270354639</v>
      </c>
      <c r="O52" s="141">
        <f t="shared" si="22"/>
        <v>32.663471869867344</v>
      </c>
      <c r="Q52" s="151">
        <v>-6.6604229287015967E-2</v>
      </c>
      <c r="R52" s="141">
        <f t="shared" si="23"/>
        <v>-0.9911930156917298</v>
      </c>
      <c r="T52" s="151"/>
    </row>
    <row r="53" spans="1:20" x14ac:dyDescent="0.2">
      <c r="A53" s="135" t="str">
        <f t="shared" si="14"/>
        <v>34 Culture, media and sports occupations</v>
      </c>
      <c r="B53" s="151">
        <v>14.438174901969196</v>
      </c>
      <c r="C53" s="141">
        <f t="shared" si="15"/>
        <v>2.4855650127942215</v>
      </c>
      <c r="E53" s="151">
        <v>16.143721888302803</v>
      </c>
      <c r="F53" s="141">
        <f t="shared" si="16"/>
        <v>2.5708733202488103</v>
      </c>
      <c r="H53" s="151">
        <f t="shared" si="17"/>
        <v>1.7055469863336068</v>
      </c>
      <c r="I53" s="141">
        <f t="shared" si="18"/>
        <v>11.812760254767319</v>
      </c>
      <c r="K53" s="151">
        <f t="shared" si="19"/>
        <v>1.169856028921739</v>
      </c>
      <c r="L53" s="141">
        <f t="shared" si="20"/>
        <v>8.1025201375153344</v>
      </c>
      <c r="N53" s="151">
        <f t="shared" si="21"/>
        <v>4.3658470676625205E-2</v>
      </c>
      <c r="O53" s="141">
        <f t="shared" si="22"/>
        <v>0.30238219839455405</v>
      </c>
      <c r="Q53" s="151">
        <v>0.49203248673524264</v>
      </c>
      <c r="R53" s="141">
        <f t="shared" si="23"/>
        <v>3.4078579188574256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40.847423513336253</v>
      </c>
      <c r="C54" s="141">
        <f t="shared" si="15"/>
        <v>7.0319778944975431</v>
      </c>
      <c r="E54" s="151">
        <v>41.649458848520382</v>
      </c>
      <c r="F54" s="141">
        <f t="shared" si="16"/>
        <v>6.6326391954289718</v>
      </c>
      <c r="H54" s="151">
        <f t="shared" si="17"/>
        <v>0.80203533518412939</v>
      </c>
      <c r="I54" s="141">
        <f t="shared" si="18"/>
        <v>1.9634906346596814</v>
      </c>
      <c r="K54" s="151">
        <f t="shared" si="19"/>
        <v>3.3096707158242435</v>
      </c>
      <c r="L54" s="141">
        <f t="shared" si="20"/>
        <v>8.1025201375153344</v>
      </c>
      <c r="N54" s="151">
        <f t="shared" si="21"/>
        <v>-2.2156286351953529</v>
      </c>
      <c r="O54" s="141">
        <f t="shared" si="22"/>
        <v>-5.4241576203012505</v>
      </c>
      <c r="Q54" s="151">
        <v>-0.2920067454447613</v>
      </c>
      <c r="R54" s="141">
        <f t="shared" si="23"/>
        <v>-0.71487188255441414</v>
      </c>
      <c r="T54" s="151"/>
    </row>
    <row r="55" spans="1:20" x14ac:dyDescent="0.2">
      <c r="A55" s="135" t="str">
        <f t="shared" si="14"/>
        <v>41 Administrative occupations</v>
      </c>
      <c r="B55" s="151">
        <v>45.740654884270157</v>
      </c>
      <c r="C55" s="141">
        <f t="shared" si="15"/>
        <v>7.8743589279508504</v>
      </c>
      <c r="E55" s="151">
        <v>38.818141645467925</v>
      </c>
      <c r="F55" s="141">
        <f t="shared" si="16"/>
        <v>6.1817544546702043</v>
      </c>
      <c r="H55" s="151">
        <f t="shared" si="17"/>
        <v>-6.9225132388022317</v>
      </c>
      <c r="I55" s="141">
        <f t="shared" si="18"/>
        <v>-15.134267876831009</v>
      </c>
      <c r="K55" s="151">
        <f t="shared" si="19"/>
        <v>3.7061457730293808</v>
      </c>
      <c r="L55" s="141">
        <f t="shared" si="20"/>
        <v>8.1025201375153344</v>
      </c>
      <c r="N55" s="151">
        <f t="shared" si="21"/>
        <v>-10.127044485170831</v>
      </c>
      <c r="O55" s="141">
        <f t="shared" si="22"/>
        <v>-22.140138812602441</v>
      </c>
      <c r="Q55" s="151">
        <v>-0.50161452666078132</v>
      </c>
      <c r="R55" s="141">
        <f t="shared" si="23"/>
        <v>-1.0966492017439009</v>
      </c>
      <c r="T55" s="151"/>
    </row>
    <row r="56" spans="1:20" x14ac:dyDescent="0.2">
      <c r="A56" s="135" t="str">
        <f t="shared" si="14"/>
        <v>42 Secretarial and related occupations</v>
      </c>
      <c r="B56" s="151">
        <v>11.675307719916917</v>
      </c>
      <c r="C56" s="141">
        <f t="shared" si="15"/>
        <v>2.0099310736479454</v>
      </c>
      <c r="E56" s="151">
        <v>9.3336402274397194</v>
      </c>
      <c r="F56" s="141">
        <f t="shared" si="16"/>
        <v>1.4863738862419464</v>
      </c>
      <c r="H56" s="151">
        <f t="shared" si="17"/>
        <v>-2.3416674924771979</v>
      </c>
      <c r="I56" s="141">
        <f t="shared" si="18"/>
        <v>-20.056580508645141</v>
      </c>
      <c r="K56" s="151">
        <f t="shared" si="19"/>
        <v>0.94599415912315066</v>
      </c>
      <c r="L56" s="141">
        <f t="shared" si="20"/>
        <v>8.1025201375153344</v>
      </c>
      <c r="N56" s="151">
        <f t="shared" si="21"/>
        <v>-3.3091254364038778</v>
      </c>
      <c r="O56" s="141">
        <f t="shared" si="22"/>
        <v>-28.342939781868342</v>
      </c>
      <c r="Q56" s="151">
        <v>2.146378480352917E-2</v>
      </c>
      <c r="R56" s="141">
        <f t="shared" si="23"/>
        <v>0.18383913570786731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4.205031857308966</v>
      </c>
      <c r="C57" s="141">
        <f t="shared" si="15"/>
        <v>0.72390590453276449</v>
      </c>
      <c r="E57" s="151">
        <v>5.4328855963896361</v>
      </c>
      <c r="F57" s="141">
        <f t="shared" si="16"/>
        <v>0.86518218836774985</v>
      </c>
      <c r="H57" s="151">
        <f t="shared" si="17"/>
        <v>1.2278537390806701</v>
      </c>
      <c r="I57" s="141">
        <f t="shared" si="18"/>
        <v>29.199629889758839</v>
      </c>
      <c r="K57" s="151">
        <f t="shared" si="19"/>
        <v>0.34071355302739403</v>
      </c>
      <c r="L57" s="141">
        <f t="shared" si="20"/>
        <v>8.1025201375153344</v>
      </c>
      <c r="N57" s="151">
        <f t="shared" si="21"/>
        <v>0.8248104878732172</v>
      </c>
      <c r="O57" s="141">
        <f t="shared" si="22"/>
        <v>19.614845163172184</v>
      </c>
      <c r="Q57" s="151">
        <v>6.2329698180058797E-2</v>
      </c>
      <c r="R57" s="141">
        <f t="shared" si="23"/>
        <v>1.4822645890713189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17.060954403529646</v>
      </c>
      <c r="C58" s="141">
        <f t="shared" si="15"/>
        <v>2.9370825355846812</v>
      </c>
      <c r="E58" s="151">
        <v>16.985534839795235</v>
      </c>
      <c r="F58" s="141">
        <f t="shared" si="16"/>
        <v>2.7049312823845373</v>
      </c>
      <c r="H58" s="151">
        <f t="shared" si="17"/>
        <v>-7.5419563734410389E-2</v>
      </c>
      <c r="I58" s="141">
        <f t="shared" si="18"/>
        <v>-0.44205946484920933</v>
      </c>
      <c r="K58" s="151">
        <f t="shared" si="19"/>
        <v>1.3823672661982989</v>
      </c>
      <c r="L58" s="141">
        <f t="shared" si="20"/>
        <v>8.1025201375153344</v>
      </c>
      <c r="N58" s="151">
        <f t="shared" si="21"/>
        <v>-1.1488855222373535</v>
      </c>
      <c r="O58" s="141">
        <f t="shared" si="22"/>
        <v>-6.7340049979833889</v>
      </c>
      <c r="Q58" s="151">
        <v>-0.30890130769535573</v>
      </c>
      <c r="R58" s="141">
        <f t="shared" si="23"/>
        <v>-1.8105746043811526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11.633576832125369</v>
      </c>
      <c r="C59" s="141">
        <f t="shared" si="15"/>
        <v>2.0027470053462544</v>
      </c>
      <c r="E59" s="151">
        <v>11.436980460901708</v>
      </c>
      <c r="F59" s="141">
        <f t="shared" si="16"/>
        <v>1.821328943509835</v>
      </c>
      <c r="H59" s="151">
        <f t="shared" si="17"/>
        <v>-0.19659637122366114</v>
      </c>
      <c r="I59" s="141">
        <f t="shared" si="18"/>
        <v>-1.6899047821713142</v>
      </c>
      <c r="K59" s="151">
        <f t="shared" si="19"/>
        <v>0.94261290553627652</v>
      </c>
      <c r="L59" s="141">
        <f t="shared" si="20"/>
        <v>8.1025201375153344</v>
      </c>
      <c r="N59" s="151">
        <f t="shared" si="21"/>
        <v>-1.5070458025582425</v>
      </c>
      <c r="O59" s="141">
        <f t="shared" si="22"/>
        <v>-12.954277298419804</v>
      </c>
      <c r="Q59" s="151">
        <v>0.36783652579830478</v>
      </c>
      <c r="R59" s="141">
        <f t="shared" si="23"/>
        <v>3.1618523787331516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9.8152507102655342</v>
      </c>
      <c r="C60" s="141">
        <f t="shared" si="15"/>
        <v>1.6897179818698733</v>
      </c>
      <c r="E60" s="151">
        <v>10.52916271783195</v>
      </c>
      <c r="F60" s="141">
        <f t="shared" si="16"/>
        <v>1.6767597771518847</v>
      </c>
      <c r="H60" s="151">
        <f t="shared" si="17"/>
        <v>0.7139120075664156</v>
      </c>
      <c r="I60" s="141">
        <f t="shared" si="18"/>
        <v>7.2734974239603734</v>
      </c>
      <c r="K60" s="151">
        <f t="shared" si="19"/>
        <v>0.79528266534688175</v>
      </c>
      <c r="L60" s="141">
        <f t="shared" si="20"/>
        <v>8.1025201375153344</v>
      </c>
      <c r="N60" s="151">
        <f t="shared" si="21"/>
        <v>-0.26043269520098034</v>
      </c>
      <c r="O60" s="141">
        <f t="shared" si="22"/>
        <v>-2.6533473559529157</v>
      </c>
      <c r="Q60" s="151">
        <v>0.17906203742051419</v>
      </c>
      <c r="R60" s="141">
        <f t="shared" si="23"/>
        <v>1.8243246423979522</v>
      </c>
      <c r="T60" s="151"/>
    </row>
    <row r="61" spans="1:20" x14ac:dyDescent="0.2">
      <c r="A61" s="135" t="str">
        <f t="shared" si="14"/>
        <v>61 Caring personal service occupations</v>
      </c>
      <c r="B61" s="151">
        <v>34.239440494734254</v>
      </c>
      <c r="C61" s="141">
        <f t="shared" si="15"/>
        <v>5.894398421489818</v>
      </c>
      <c r="E61" s="151">
        <v>39.894039333477274</v>
      </c>
      <c r="F61" s="141">
        <f t="shared" si="16"/>
        <v>6.3530902024338447</v>
      </c>
      <c r="H61" s="151">
        <f t="shared" si="17"/>
        <v>5.6545988387430199</v>
      </c>
      <c r="I61" s="141">
        <f t="shared" si="18"/>
        <v>16.514869276595356</v>
      </c>
      <c r="K61" s="151">
        <f t="shared" si="19"/>
        <v>2.7742575610584228</v>
      </c>
      <c r="L61" s="141">
        <f t="shared" si="20"/>
        <v>8.1025201375153344</v>
      </c>
      <c r="N61" s="151">
        <f t="shared" si="21"/>
        <v>3.5573151010898165</v>
      </c>
      <c r="O61" s="141">
        <f t="shared" si="22"/>
        <v>10.389524623327015</v>
      </c>
      <c r="Q61" s="151">
        <v>-0.67697382340521961</v>
      </c>
      <c r="R61" s="141">
        <f t="shared" si="23"/>
        <v>-1.9771754842469833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13.067090201902831</v>
      </c>
      <c r="C62" s="141">
        <f t="shared" si="15"/>
        <v>2.2495296285991171</v>
      </c>
      <c r="E62" s="151">
        <v>13.888785696626634</v>
      </c>
      <c r="F62" s="141">
        <f t="shared" si="16"/>
        <v>2.2117767417674785</v>
      </c>
      <c r="H62" s="151">
        <f t="shared" si="17"/>
        <v>0.82169549472380332</v>
      </c>
      <c r="I62" s="141">
        <f t="shared" si="18"/>
        <v>6.2882821043368065</v>
      </c>
      <c r="K62" s="151">
        <f t="shared" si="19"/>
        <v>1.0587636149964701</v>
      </c>
      <c r="L62" s="141">
        <f t="shared" si="20"/>
        <v>8.1025201375153344</v>
      </c>
      <c r="N62" s="151">
        <f t="shared" si="21"/>
        <v>0.15045978390233894</v>
      </c>
      <c r="O62" s="141">
        <f t="shared" si="22"/>
        <v>1.1514406159102581</v>
      </c>
      <c r="Q62" s="151">
        <v>-0.38752790417500577</v>
      </c>
      <c r="R62" s="141">
        <f t="shared" si="23"/>
        <v>-2.9656786490887916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0.62366521313192436</v>
      </c>
      <c r="C63" s="141">
        <f t="shared" si="15"/>
        <v>0.10736540068136582</v>
      </c>
      <c r="E63" s="151">
        <v>0.53686323261271351</v>
      </c>
      <c r="F63" s="141">
        <f t="shared" si="16"/>
        <v>8.5494991235361154E-2</v>
      </c>
      <c r="H63" s="151">
        <f t="shared" si="17"/>
        <v>-8.6801980519210842E-2</v>
      </c>
      <c r="I63" s="141">
        <f t="shared" si="18"/>
        <v>-13.918041072598598</v>
      </c>
      <c r="K63" s="151">
        <f t="shared" si="19"/>
        <v>5.0532599484692103E-2</v>
      </c>
      <c r="L63" s="141">
        <f t="shared" si="20"/>
        <v>8.1025201375153344</v>
      </c>
      <c r="N63" s="151">
        <f t="shared" si="21"/>
        <v>-0.14346105393145295</v>
      </c>
      <c r="O63" s="141">
        <f t="shared" si="22"/>
        <v>-23.002894968443034</v>
      </c>
      <c r="Q63" s="151">
        <v>6.1264739275500016E-3</v>
      </c>
      <c r="R63" s="141">
        <f t="shared" si="23"/>
        <v>0.98233375832909642</v>
      </c>
      <c r="T63" s="151"/>
    </row>
    <row r="64" spans="1:20" x14ac:dyDescent="0.2">
      <c r="A64" s="135" t="str">
        <f t="shared" si="14"/>
        <v>71 Sales occupations</v>
      </c>
      <c r="B64" s="151">
        <v>34.167311152595197</v>
      </c>
      <c r="C64" s="141">
        <f t="shared" si="15"/>
        <v>5.8819811893649838</v>
      </c>
      <c r="E64" s="151">
        <v>30.234447786758921</v>
      </c>
      <c r="F64" s="141">
        <f t="shared" si="16"/>
        <v>4.8148088591487674</v>
      </c>
      <c r="H64" s="151">
        <f t="shared" si="17"/>
        <v>-3.9328633658362762</v>
      </c>
      <c r="I64" s="141">
        <f t="shared" si="18"/>
        <v>-11.510602482798982</v>
      </c>
      <c r="K64" s="151">
        <f t="shared" si="19"/>
        <v>2.7684132665865486</v>
      </c>
      <c r="L64" s="141">
        <f t="shared" si="20"/>
        <v>8.1025201375153344</v>
      </c>
      <c r="N64" s="151">
        <f t="shared" si="21"/>
        <v>-5.5655603150848494</v>
      </c>
      <c r="O64" s="141">
        <f t="shared" si="22"/>
        <v>-16.289137562591353</v>
      </c>
      <c r="Q64" s="151">
        <v>-1.1357163173379756</v>
      </c>
      <c r="R64" s="141">
        <f t="shared" si="23"/>
        <v>-3.3239850577229628</v>
      </c>
      <c r="T64" s="151"/>
    </row>
    <row r="65" spans="1:20" x14ac:dyDescent="0.2">
      <c r="A65" s="135" t="str">
        <f t="shared" si="14"/>
        <v>72 Customer service occupations</v>
      </c>
      <c r="B65" s="151">
        <v>9.7273521953543121</v>
      </c>
      <c r="C65" s="141">
        <f t="shared" si="15"/>
        <v>1.6745860503879999</v>
      </c>
      <c r="E65" s="151">
        <v>14.166519592633117</v>
      </c>
      <c r="F65" s="141">
        <f t="shared" si="16"/>
        <v>2.2560056171353811</v>
      </c>
      <c r="H65" s="151">
        <f t="shared" si="17"/>
        <v>4.4391673972788048</v>
      </c>
      <c r="I65" s="141">
        <f t="shared" si="18"/>
        <v>45.635927517859457</v>
      </c>
      <c r="K65" s="151">
        <f t="shared" si="19"/>
        <v>0.7881606704756231</v>
      </c>
      <c r="L65" s="141">
        <f t="shared" si="20"/>
        <v>8.1025201375153344</v>
      </c>
      <c r="N65" s="151">
        <f t="shared" si="21"/>
        <v>3.6883105846829585</v>
      </c>
      <c r="O65" s="141">
        <f t="shared" si="22"/>
        <v>37.916901851713149</v>
      </c>
      <c r="Q65" s="151">
        <v>-3.7303857879776532E-2</v>
      </c>
      <c r="R65" s="141">
        <f t="shared" si="23"/>
        <v>-0.38349447136901743</v>
      </c>
      <c r="T65" s="151"/>
    </row>
    <row r="66" spans="1:20" x14ac:dyDescent="0.2">
      <c r="A66" s="135" t="str">
        <f t="shared" si="14"/>
        <v>81 Process, plant and machine operatives</v>
      </c>
      <c r="B66" s="151">
        <v>7.0206430257499788</v>
      </c>
      <c r="C66" s="141">
        <f t="shared" si="15"/>
        <v>1.2086198422310217</v>
      </c>
      <c r="E66" s="151">
        <v>8.7564326730900941</v>
      </c>
      <c r="F66" s="141">
        <f t="shared" si="16"/>
        <v>1.3944540977327848</v>
      </c>
      <c r="H66" s="151">
        <f t="shared" si="17"/>
        <v>1.7357896473401153</v>
      </c>
      <c r="I66" s="141">
        <f t="shared" si="18"/>
        <v>24.724083548667398</v>
      </c>
      <c r="K66" s="151">
        <f t="shared" si="19"/>
        <v>0.56884901494445794</v>
      </c>
      <c r="L66" s="141">
        <f t="shared" si="20"/>
        <v>8.1025201375153344</v>
      </c>
      <c r="N66" s="151">
        <f t="shared" si="21"/>
        <v>1.4250673986865408</v>
      </c>
      <c r="O66" s="141">
        <f t="shared" si="22"/>
        <v>20.298246093124899</v>
      </c>
      <c r="Q66" s="151">
        <v>-0.25812676629088332</v>
      </c>
      <c r="R66" s="141">
        <f t="shared" si="23"/>
        <v>-3.6766826819728378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16.15681337965195</v>
      </c>
      <c r="C67" s="141">
        <f t="shared" si="15"/>
        <v>2.7814325790741923</v>
      </c>
      <c r="E67" s="151">
        <v>17.454243940168894</v>
      </c>
      <c r="F67" s="141">
        <f t="shared" si="16"/>
        <v>2.7795727888132098</v>
      </c>
      <c r="H67" s="151">
        <f t="shared" si="17"/>
        <v>1.2974305605169434</v>
      </c>
      <c r="I67" s="141">
        <f t="shared" si="18"/>
        <v>8.0302379561488344</v>
      </c>
      <c r="K67" s="151">
        <f t="shared" si="19"/>
        <v>1.3091090576670712</v>
      </c>
      <c r="L67" s="141">
        <f t="shared" si="20"/>
        <v>8.1025201375153344</v>
      </c>
      <c r="N67" s="151">
        <f t="shared" si="21"/>
        <v>0.11408936520349111</v>
      </c>
      <c r="O67" s="141">
        <f t="shared" si="22"/>
        <v>0.70613779167107527</v>
      </c>
      <c r="Q67" s="151">
        <v>-0.12576786235361895</v>
      </c>
      <c r="R67" s="141">
        <f t="shared" si="23"/>
        <v>-0.7784199730375807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5.6576925523595856</v>
      </c>
      <c r="C68" s="141">
        <f t="shared" si="15"/>
        <v>0.97398478386443843</v>
      </c>
      <c r="E68" s="151">
        <v>4.474141685465586</v>
      </c>
      <c r="F68" s="141">
        <f t="shared" si="16"/>
        <v>0.71250307517443101</v>
      </c>
      <c r="H68" s="151">
        <f t="shared" si="17"/>
        <v>-1.1835508668939996</v>
      </c>
      <c r="I68" s="141">
        <f t="shared" si="18"/>
        <v>-20.919321011891856</v>
      </c>
      <c r="K68" s="151">
        <f t="shared" si="19"/>
        <v>0.45841567837364072</v>
      </c>
      <c r="L68" s="141">
        <f t="shared" si="20"/>
        <v>8.1025201375153344</v>
      </c>
      <c r="N68" s="151">
        <f t="shared" si="21"/>
        <v>-1.6020531473721533</v>
      </c>
      <c r="O68" s="141">
        <f t="shared" si="22"/>
        <v>-28.316369837099124</v>
      </c>
      <c r="Q68" s="151">
        <v>-3.9913397895487063E-2</v>
      </c>
      <c r="R68" s="141">
        <f t="shared" si="23"/>
        <v>-0.70547131230806925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50.113578925204465</v>
      </c>
      <c r="C69" s="141">
        <f t="shared" ref="C69" si="25">B69/B$71*100</f>
        <v>8.6271678579957829</v>
      </c>
      <c r="E69" s="151">
        <v>49.523385304267009</v>
      </c>
      <c r="F69" s="141">
        <f t="shared" ref="F69" si="26">E69/E$71*100</f>
        <v>7.8865549647131035</v>
      </c>
      <c r="H69" s="151">
        <f t="shared" ref="H69" si="27">E69-B69</f>
        <v>-0.59019362093745542</v>
      </c>
      <c r="I69" s="141">
        <f t="shared" ref="I69" si="28">IF(B69&gt;0,((E69/B69)-1)*100,0)</f>
        <v>-1.1777119766647082</v>
      </c>
      <c r="K69" s="151">
        <f t="shared" ref="K69" si="29">(($E$71/$B$71)-1)*B69</f>
        <v>4.0604628240443326</v>
      </c>
      <c r="L69" s="141">
        <f t="shared" ref="L69" si="30">IF(B69&gt;0,K69/B69*100,0)</f>
        <v>8.1025201375153344</v>
      </c>
      <c r="N69" s="151">
        <f t="shared" ref="N69" si="31">H69-(K69+Q69)</f>
        <v>-6.0654255240695569</v>
      </c>
      <c r="O69" s="141">
        <f t="shared" ref="O69" si="32">IF(B69&gt;0,N69/B69*100,0)</f>
        <v>-12.103357321819557</v>
      </c>
      <c r="Q69" s="151">
        <v>1.4147690790877689</v>
      </c>
      <c r="R69" s="141">
        <f t="shared" ref="R69" si="33">IF(B69&gt;0,Q69/B69*100,0)</f>
        <v>2.8231252076395115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580.88099999999974</v>
      </c>
      <c r="C71" s="147">
        <f>B71/B$71*100</f>
        <v>100</v>
      </c>
      <c r="D71" s="145"/>
      <c r="E71" s="152">
        <f>SUM(E44:E69)</f>
        <v>627.94700000000023</v>
      </c>
      <c r="F71" s="147">
        <f>E71/E$71*100</f>
        <v>100</v>
      </c>
      <c r="G71" s="145"/>
      <c r="H71" s="152">
        <f t="shared" si="17"/>
        <v>47.066000000000486</v>
      </c>
      <c r="I71" s="147">
        <f t="shared" si="18"/>
        <v>8.1025201375153344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Thames Valley Berkshire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Thames Valley Berkshire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Thames Valley Berkshire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Thames Valley Berkshire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55.410092935558993</v>
      </c>
      <c r="C7" s="11">
        <f t="shared" si="2"/>
        <v>57.705581050704218</v>
      </c>
      <c r="D7" s="11">
        <f t="shared" si="2"/>
        <v>2.295488115145214</v>
      </c>
      <c r="E7" s="11">
        <f t="shared" si="2"/>
        <v>27.928489443701299</v>
      </c>
      <c r="F7" s="11">
        <f t="shared" si="2"/>
        <v>30.223977558846506</v>
      </c>
      <c r="G7" s="200">
        <f>IF(B7&gt;0,(1+(E7/B7))^(1/($C$6-$B$6))-1,0)</f>
        <v>2.7583562768288328E-2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36.629516955014253</v>
      </c>
      <c r="R7" s="11">
        <v>35.729801366699363</v>
      </c>
      <c r="S7" s="345">
        <f>R7-Q7</f>
        <v>-0.89971558831489062</v>
      </c>
      <c r="T7" s="345">
        <v>16.31527615646975</v>
      </c>
      <c r="U7" s="345">
        <f>SUM(S7:T7)</f>
        <v>15.415560568154859</v>
      </c>
      <c r="V7" s="346">
        <f>IF(Q7&gt;0,(1+(T7/Q7))^(1/($C$6-$B$6))-1,0)</f>
        <v>2.4863762832462388E-2</v>
      </c>
      <c r="X7" s="10" t="str">
        <f>name!B4</f>
        <v>Agriculture</v>
      </c>
      <c r="Y7" s="11">
        <v>2.5510000000000046</v>
      </c>
      <c r="Z7" s="11">
        <v>2.7219999999999986</v>
      </c>
      <c r="AA7" s="345">
        <f>Z7-Y7</f>
        <v>0.17099999999999405</v>
      </c>
      <c r="AB7" s="11">
        <v>1.3511677223606653</v>
      </c>
      <c r="AC7" s="345">
        <f>SUM(AA7:AB7)</f>
        <v>1.5221677223606593</v>
      </c>
      <c r="AD7" s="348">
        <f>IF(Y7&gt;0,(1+(AB7/Y7))^(1/($C$6-$B$6))-1,0)</f>
        <v>2.8741748818270407E-2</v>
      </c>
    </row>
    <row r="8" spans="1:30" x14ac:dyDescent="0.2">
      <c r="A8" s="10" t="str">
        <f>name!D5</f>
        <v>12 Other managers and proprietors</v>
      </c>
      <c r="B8" s="11">
        <f t="shared" si="2"/>
        <v>20.588887180959389</v>
      </c>
      <c r="C8" s="11">
        <f t="shared" si="2"/>
        <v>30.405942106044328</v>
      </c>
      <c r="D8" s="11">
        <f t="shared" si="2"/>
        <v>9.8170549250849373</v>
      </c>
      <c r="E8" s="11">
        <f t="shared" si="2"/>
        <v>15.404789022313292</v>
      </c>
      <c r="F8" s="11">
        <f t="shared" si="2"/>
        <v>25.221843947398234</v>
      </c>
      <c r="G8" s="200">
        <f t="shared" ref="G8:G33" si="3">IF(B8&gt;0,(1+(E8/B8))^(1/($C$6-$B$6))-1,0)</f>
        <v>3.7941528882074804E-2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75.998980116518382</v>
      </c>
      <c r="K8" s="11">
        <f t="array" ref="K8:K16">MMULT(aggregation!$B$13:$AA$21,C7:C32)</f>
        <v>88.111523156748547</v>
      </c>
      <c r="L8" s="11">
        <f t="array" ref="L8:L16">MMULT(aggregation!$B$13:$AA$21,D7:D32)</f>
        <v>12.11254304023015</v>
      </c>
      <c r="M8" s="11">
        <f t="array" ref="M8:M16">MMULT(aggregation!$B$13:$AA$21,E7:E32)</f>
        <v>43.33327846601459</v>
      </c>
      <c r="N8" s="11">
        <f t="array" ref="N8:N16">MMULT(aggregation!$B$13:$AA$21,F7:F32)</f>
        <v>55.445821506244741</v>
      </c>
      <c r="O8" s="11"/>
      <c r="P8" s="10" t="str">
        <f>name!D5</f>
        <v>12 Other managers and proprietors</v>
      </c>
      <c r="Q8" s="11">
        <v>11.541469615801768</v>
      </c>
      <c r="R8" s="11">
        <v>17.11648367540673</v>
      </c>
      <c r="S8" s="345">
        <f t="shared" ref="S8:S31" si="4">R8-Q8</f>
        <v>5.5750140596049622</v>
      </c>
      <c r="T8" s="345">
        <v>7.8289079523743421</v>
      </c>
      <c r="U8" s="345">
        <f t="shared" ref="U8:U31" si="5">SUM(S8:T8)</f>
        <v>13.403922011979304</v>
      </c>
      <c r="V8" s="346">
        <f t="shared" ref="V8:V33" si="6">IF(Q8&gt;0,(1+(T8/Q8))^(1/($C$6-$B$6))-1,0)</f>
        <v>3.5122617930204658E-2</v>
      </c>
      <c r="X8" s="10" t="str">
        <f>name!B5</f>
        <v>Mining and quarrying</v>
      </c>
      <c r="Y8" s="11">
        <v>0.31700000000000023</v>
      </c>
      <c r="Z8" s="11">
        <v>0.23099999999999971</v>
      </c>
      <c r="AA8" s="345">
        <f t="shared" ref="AA8:AA29" si="7">Z8-Y8</f>
        <v>-8.600000000000052E-2</v>
      </c>
      <c r="AB8" s="11">
        <v>0.10941629115780849</v>
      </c>
      <c r="AC8" s="345">
        <f t="shared" ref="AC8:AC29" si="8">SUM(AA8:AB8)</f>
        <v>2.3416291157807967E-2</v>
      </c>
      <c r="AD8" s="348">
        <f t="shared" ref="AD8:AD29" si="9">IF(Y8&gt;0,(1+(AB8/Y8))^(1/($C$6-$B$6))-1,0)</f>
        <v>1.9964293490558616E-2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58.173702527723052</v>
      </c>
      <c r="C9" s="11">
        <f t="shared" si="2"/>
        <v>69.81294517128039</v>
      </c>
      <c r="D9" s="11">
        <f t="shared" si="2"/>
        <v>11.639242643557353</v>
      </c>
      <c r="E9" s="11">
        <f t="shared" si="2"/>
        <v>24.237849591860403</v>
      </c>
      <c r="F9" s="11">
        <f t="shared" si="2"/>
        <v>35.877092235417756</v>
      </c>
      <c r="G9" s="200">
        <f t="shared" si="3"/>
        <v>2.3491151874303728E-2</v>
      </c>
      <c r="H9" s="11"/>
      <c r="I9" s="10" t="str">
        <f>name!E5</f>
        <v>Professional occupations</v>
      </c>
      <c r="J9" s="11">
        <v>149.45373363139709</v>
      </c>
      <c r="K9" s="11">
        <v>178.31603415477511</v>
      </c>
      <c r="L9" s="11">
        <v>28.862300523378032</v>
      </c>
      <c r="M9" s="11">
        <v>74.641705384142895</v>
      </c>
      <c r="N9" s="11">
        <v>103.50400590752093</v>
      </c>
      <c r="O9" s="11"/>
      <c r="P9" s="10" t="str">
        <f>name!D6</f>
        <v>21 Science, research, engineering and technology professionals</v>
      </c>
      <c r="Q9" s="11">
        <v>45.316756349838691</v>
      </c>
      <c r="R9" s="11">
        <v>51.787029173495021</v>
      </c>
      <c r="S9" s="345">
        <f t="shared" si="4"/>
        <v>6.4702728236563303</v>
      </c>
      <c r="T9" s="345">
        <v>16.121605550495051</v>
      </c>
      <c r="U9" s="345">
        <f t="shared" si="5"/>
        <v>22.591878374151381</v>
      </c>
      <c r="V9" s="346">
        <f t="shared" si="6"/>
        <v>2.049775600786341E-2</v>
      </c>
      <c r="X9" s="10" t="str">
        <f>name!B6</f>
        <v>Food drink and tobacco</v>
      </c>
      <c r="Y9" s="11">
        <v>3.5340000000000091</v>
      </c>
      <c r="Z9" s="11">
        <v>4.2370000000000116</v>
      </c>
      <c r="AA9" s="345">
        <f t="shared" si="7"/>
        <v>0.70300000000000251</v>
      </c>
      <c r="AB9" s="11">
        <v>1.7720008035944677</v>
      </c>
      <c r="AC9" s="345">
        <f t="shared" si="8"/>
        <v>2.4750008035944702</v>
      </c>
      <c r="AD9" s="348">
        <f t="shared" si="9"/>
        <v>2.7464245159551481E-2</v>
      </c>
    </row>
    <row r="10" spans="1:30" x14ac:dyDescent="0.2">
      <c r="A10" s="10" t="str">
        <f>name!D7</f>
        <v>22 Health professionals</v>
      </c>
      <c r="B10" s="11">
        <f t="shared" si="2"/>
        <v>19.569560818720877</v>
      </c>
      <c r="C10" s="11">
        <f t="shared" si="2"/>
        <v>21.790367764484056</v>
      </c>
      <c r="D10" s="11">
        <f t="shared" si="2"/>
        <v>2.2208069457631772</v>
      </c>
      <c r="E10" s="11">
        <f t="shared" si="2"/>
        <v>11.144410555248855</v>
      </c>
      <c r="F10" s="11">
        <f t="shared" si="2"/>
        <v>13.365217501012035</v>
      </c>
      <c r="G10" s="200">
        <f t="shared" si="3"/>
        <v>3.0505529324697633E-2</v>
      </c>
      <c r="H10" s="11"/>
      <c r="I10" s="10" t="str">
        <f>name!E6</f>
        <v>Associate professional occupations</v>
      </c>
      <c r="J10" s="11">
        <v>84.52392270398326</v>
      </c>
      <c r="K10" s="11">
        <v>90.054237955549965</v>
      </c>
      <c r="L10" s="11">
        <v>5.530315251566706</v>
      </c>
      <c r="M10" s="11">
        <v>38.984242776489239</v>
      </c>
      <c r="N10" s="11">
        <v>44.514558028055951</v>
      </c>
      <c r="O10" s="11"/>
      <c r="P10" s="10" t="str">
        <f>name!D7</f>
        <v>22 Health professionals</v>
      </c>
      <c r="Q10" s="11">
        <v>4.6725342390038467</v>
      </c>
      <c r="R10" s="11">
        <v>5.2326140844120301</v>
      </c>
      <c r="S10" s="345">
        <f t="shared" si="4"/>
        <v>0.56007984540818345</v>
      </c>
      <c r="T10" s="345">
        <v>1.8632769860428342</v>
      </c>
      <c r="U10" s="345">
        <f t="shared" si="5"/>
        <v>2.4233568314510174</v>
      </c>
      <c r="V10" s="346">
        <f t="shared" si="6"/>
        <v>2.2625144799449659E-2</v>
      </c>
      <c r="X10" s="10" t="str">
        <f>name!B7</f>
        <v>Engineering</v>
      </c>
      <c r="Y10" s="11">
        <v>5.2860000000000023</v>
      </c>
      <c r="Z10" s="11">
        <v>3.9220000000000059</v>
      </c>
      <c r="AA10" s="345">
        <f t="shared" si="7"/>
        <v>-1.3639999999999963</v>
      </c>
      <c r="AB10" s="11">
        <v>2.0028799965984345</v>
      </c>
      <c r="AC10" s="345">
        <f t="shared" si="8"/>
        <v>0.63887999659843819</v>
      </c>
      <c r="AD10" s="348">
        <f t="shared" si="9"/>
        <v>2.1650243278910075E-2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25.811484904164402</v>
      </c>
      <c r="C11" s="11">
        <f t="shared" si="2"/>
        <v>28.917033762863692</v>
      </c>
      <c r="D11" s="11">
        <f t="shared" si="2"/>
        <v>3.105548858699291</v>
      </c>
      <c r="E11" s="11">
        <f t="shared" si="2"/>
        <v>14.02913348606549</v>
      </c>
      <c r="F11" s="11">
        <f t="shared" si="2"/>
        <v>17.13468234476478</v>
      </c>
      <c r="G11" s="200">
        <f t="shared" si="3"/>
        <v>2.9360594408823104E-2</v>
      </c>
      <c r="H11" s="11"/>
      <c r="I11" s="10" t="str">
        <f>name!E7</f>
        <v>Administrative and secretarial occupations</v>
      </c>
      <c r="J11" s="11">
        <v>57.415962604187037</v>
      </c>
      <c r="K11" s="11">
        <v>48.151781872907648</v>
      </c>
      <c r="L11" s="11">
        <v>-9.2641807312793976</v>
      </c>
      <c r="M11" s="11">
        <v>26.331797984785503</v>
      </c>
      <c r="N11" s="11">
        <v>17.067617253506107</v>
      </c>
      <c r="O11" s="11"/>
      <c r="P11" s="10" t="str">
        <f>name!D8</f>
        <v>23 Teaching and other educational professionals</v>
      </c>
      <c r="Q11" s="11">
        <v>8.1908399868544013</v>
      </c>
      <c r="R11" s="11">
        <v>9.5616007638481317</v>
      </c>
      <c r="S11" s="345">
        <f t="shared" si="4"/>
        <v>1.3707607769937304</v>
      </c>
      <c r="T11" s="345">
        <v>3.846733051485927</v>
      </c>
      <c r="U11" s="345">
        <f t="shared" si="5"/>
        <v>5.2174938284796575</v>
      </c>
      <c r="V11" s="346">
        <f t="shared" si="6"/>
        <v>2.6000012882530843E-2</v>
      </c>
      <c r="X11" s="10" t="str">
        <f>name!B8</f>
        <v>Rest of manufacturing</v>
      </c>
      <c r="Y11" s="11">
        <v>19.92199999999999</v>
      </c>
      <c r="Z11" s="11">
        <v>16.863000000000042</v>
      </c>
      <c r="AA11" s="345">
        <f t="shared" si="7"/>
        <v>-3.0589999999999478</v>
      </c>
      <c r="AB11" s="11">
        <v>7.8168268518888642</v>
      </c>
      <c r="AC11" s="345">
        <f t="shared" si="8"/>
        <v>4.7578268518889164</v>
      </c>
      <c r="AD11" s="348">
        <f t="shared" si="9"/>
        <v>2.2312513894778618E-2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45.898985380788766</v>
      </c>
      <c r="C12" s="11">
        <f t="shared" si="2"/>
        <v>57.795687456146972</v>
      </c>
      <c r="D12" s="11">
        <f t="shared" si="2"/>
        <v>11.896702075358212</v>
      </c>
      <c r="E12" s="11">
        <f t="shared" si="2"/>
        <v>25.230311750968148</v>
      </c>
      <c r="F12" s="11">
        <f t="shared" si="2"/>
        <v>37.127013826326355</v>
      </c>
      <c r="G12" s="200">
        <f t="shared" si="3"/>
        <v>2.9634364222429488E-2</v>
      </c>
      <c r="H12" s="11"/>
      <c r="I12" s="10" t="str">
        <f>name!E8</f>
        <v>Skilled trades occupations</v>
      </c>
      <c r="J12" s="11">
        <v>42.714813803229497</v>
      </c>
      <c r="K12" s="11">
        <v>44.384563614918534</v>
      </c>
      <c r="L12" s="11">
        <v>1.6697498116890326</v>
      </c>
      <c r="M12" s="11">
        <v>18.982104750443924</v>
      </c>
      <c r="N12" s="11">
        <v>20.651854562132954</v>
      </c>
      <c r="O12" s="11"/>
      <c r="P12" s="10" t="str">
        <f>name!D9</f>
        <v>24 Business, media and public service professionals</v>
      </c>
      <c r="Q12" s="11">
        <v>26.12757900528236</v>
      </c>
      <c r="R12" s="11">
        <v>32.728732228656121</v>
      </c>
      <c r="S12" s="345">
        <f t="shared" si="4"/>
        <v>6.6011532233737604</v>
      </c>
      <c r="T12" s="345">
        <v>12.85649295116596</v>
      </c>
      <c r="U12" s="345">
        <f t="shared" si="5"/>
        <v>19.457646174539718</v>
      </c>
      <c r="V12" s="346">
        <f t="shared" si="6"/>
        <v>2.7036477210618415E-2</v>
      </c>
      <c r="X12" s="10" t="str">
        <f>name!B9</f>
        <v>Electricity and gas</v>
      </c>
      <c r="Y12" s="11">
        <v>4.6180000000000128</v>
      </c>
      <c r="Z12" s="11">
        <v>4.5149999999999979</v>
      </c>
      <c r="AA12" s="345">
        <f t="shared" si="7"/>
        <v>-0.10300000000001486</v>
      </c>
      <c r="AB12" s="11">
        <v>1.9732587629624372</v>
      </c>
      <c r="AC12" s="345">
        <f t="shared" si="8"/>
        <v>1.8702587629624223</v>
      </c>
      <c r="AD12" s="348">
        <f t="shared" si="9"/>
        <v>2.4002370982842081E-2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13.969526239963367</v>
      </c>
      <c r="C13" s="11">
        <f t="shared" si="2"/>
        <v>13.792308769185189</v>
      </c>
      <c r="D13" s="11">
        <f t="shared" si="2"/>
        <v>-0.17721747077818129</v>
      </c>
      <c r="E13" s="11">
        <f t="shared" si="2"/>
        <v>5.5147090771962093</v>
      </c>
      <c r="F13" s="11">
        <f t="shared" si="2"/>
        <v>5.3374916064180287</v>
      </c>
      <c r="G13" s="200">
        <f t="shared" si="3"/>
        <v>2.242967481972058E-2</v>
      </c>
      <c r="H13" s="11"/>
      <c r="I13" s="10" t="str">
        <f>name!E9</f>
        <v>Caring, leisure and other service occupations</v>
      </c>
      <c r="J13" s="11">
        <v>47.930195909768976</v>
      </c>
      <c r="K13" s="11">
        <v>54.319688262716618</v>
      </c>
      <c r="L13" s="11">
        <v>6.3894923529476468</v>
      </c>
      <c r="M13" s="11">
        <v>27.811078176651439</v>
      </c>
      <c r="N13" s="11">
        <v>34.200570529599084</v>
      </c>
      <c r="O13" s="11"/>
      <c r="P13" s="10" t="str">
        <f>name!D10</f>
        <v>31 Science, engineering and technology associate professionals</v>
      </c>
      <c r="Q13" s="11">
        <v>9.5981102632611037</v>
      </c>
      <c r="R13" s="11">
        <v>8.3946477222922642</v>
      </c>
      <c r="S13" s="345">
        <f t="shared" si="4"/>
        <v>-1.2034625409688395</v>
      </c>
      <c r="T13" s="345">
        <v>3.0920057511579957</v>
      </c>
      <c r="U13" s="345">
        <f t="shared" si="5"/>
        <v>1.8885432101891562</v>
      </c>
      <c r="V13" s="346">
        <f t="shared" si="6"/>
        <v>1.8791525691445932E-2</v>
      </c>
      <c r="X13" s="10" t="str">
        <f>name!B10</f>
        <v>Water and sewerage</v>
      </c>
      <c r="Y13" s="11">
        <v>6.6149999999999913</v>
      </c>
      <c r="Z13" s="11">
        <v>7.9509999999999899</v>
      </c>
      <c r="AA13" s="345">
        <f t="shared" si="7"/>
        <v>1.3359999999999985</v>
      </c>
      <c r="AB13" s="11">
        <v>3.1351523546672011</v>
      </c>
      <c r="AC13" s="345">
        <f t="shared" si="8"/>
        <v>4.4711523546671996</v>
      </c>
      <c r="AD13" s="348">
        <f t="shared" si="9"/>
        <v>2.6200220328895796E-2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8.5491956874595463</v>
      </c>
      <c r="C14" s="11">
        <f t="shared" si="2"/>
        <v>9.0764377560565084</v>
      </c>
      <c r="D14" s="11">
        <f t="shared" si="2"/>
        <v>0.52724206859696188</v>
      </c>
      <c r="E14" s="11">
        <f t="shared" si="2"/>
        <v>4.9601222311358377</v>
      </c>
      <c r="F14" s="11">
        <f t="shared" si="2"/>
        <v>5.4873642997327989</v>
      </c>
      <c r="G14" s="200">
        <f t="shared" si="3"/>
        <v>3.0972808155827591E-2</v>
      </c>
      <c r="H14" s="11"/>
      <c r="I14" s="10" t="str">
        <f>name!E10</f>
        <v>Sales and customer service occupations</v>
      </c>
      <c r="J14" s="11">
        <v>43.894663347949553</v>
      </c>
      <c r="K14" s="11">
        <v>44.400967379392092</v>
      </c>
      <c r="L14" s="11">
        <v>0.50630403144254199</v>
      </c>
      <c r="M14" s="11">
        <v>19.54255107976002</v>
      </c>
      <c r="N14" s="11">
        <v>20.048855111202563</v>
      </c>
      <c r="O14" s="11"/>
      <c r="P14" s="10" t="str">
        <f>name!D11</f>
        <v>32 Health and social care associate professionals</v>
      </c>
      <c r="Q14" s="11">
        <v>1.7687029924041597</v>
      </c>
      <c r="R14" s="11">
        <v>1.6685826780819089</v>
      </c>
      <c r="S14" s="345">
        <f t="shared" si="4"/>
        <v>-0.10012031432225088</v>
      </c>
      <c r="T14" s="345">
        <v>0.74495047271170733</v>
      </c>
      <c r="U14" s="345">
        <f t="shared" si="5"/>
        <v>0.64483015838945645</v>
      </c>
      <c r="V14" s="346">
        <f t="shared" si="6"/>
        <v>2.3709420072820286E-2</v>
      </c>
      <c r="X14" s="10" t="str">
        <f>name!B11</f>
        <v>Construction</v>
      </c>
      <c r="Y14" s="11">
        <v>33.222999999999935</v>
      </c>
      <c r="Z14" s="11">
        <v>38.020000000000017</v>
      </c>
      <c r="AA14" s="345">
        <f t="shared" si="7"/>
        <v>4.7970000000000823</v>
      </c>
      <c r="AB14" s="11">
        <v>14.980684737479351</v>
      </c>
      <c r="AC14" s="345">
        <f t="shared" si="8"/>
        <v>19.777684737479433</v>
      </c>
      <c r="AD14" s="348">
        <f t="shared" si="9"/>
        <v>2.5123271791200663E-2</v>
      </c>
    </row>
    <row r="15" spans="1:30" x14ac:dyDescent="0.2">
      <c r="A15" s="10" t="str">
        <f>name!D12</f>
        <v>33 Protective service occupations</v>
      </c>
      <c r="B15" s="11">
        <f t="shared" si="2"/>
        <v>6.7196023612549824</v>
      </c>
      <c r="C15" s="11">
        <f t="shared" si="2"/>
        <v>9.3923106934850598</v>
      </c>
      <c r="D15" s="11">
        <f t="shared" si="2"/>
        <v>2.6727083322300773</v>
      </c>
      <c r="E15" s="11">
        <f t="shared" si="2"/>
        <v>2.9026556571815259</v>
      </c>
      <c r="F15" s="11">
        <f t="shared" si="2"/>
        <v>5.5753639894116027</v>
      </c>
      <c r="G15" s="200">
        <f t="shared" si="3"/>
        <v>2.4225446724846167E-2</v>
      </c>
      <c r="H15" s="11"/>
      <c r="I15" s="10" t="str">
        <f>name!E11</f>
        <v>Process, plant and machine operatives</v>
      </c>
      <c r="J15" s="11">
        <v>23.177456405401941</v>
      </c>
      <c r="K15" s="11">
        <v>26.210676613259</v>
      </c>
      <c r="L15" s="11">
        <v>3.0332202078570614</v>
      </c>
      <c r="M15" s="11">
        <v>12.297264238515771</v>
      </c>
      <c r="N15" s="11">
        <v>15.330484446372834</v>
      </c>
      <c r="O15" s="11"/>
      <c r="P15" s="10" t="str">
        <f>name!D12</f>
        <v>33 Protective service occupations</v>
      </c>
      <c r="Q15" s="11">
        <v>5.083932381316977</v>
      </c>
      <c r="R15" s="11">
        <v>6.4815634723232032</v>
      </c>
      <c r="S15" s="345">
        <f t="shared" si="4"/>
        <v>1.3976310910062262</v>
      </c>
      <c r="T15" s="345">
        <v>1.7208653058587879</v>
      </c>
      <c r="U15" s="345">
        <f t="shared" si="5"/>
        <v>3.1184963968650141</v>
      </c>
      <c r="V15" s="346">
        <f t="shared" si="6"/>
        <v>1.9626302613214852E-2</v>
      </c>
      <c r="X15" s="10" t="str">
        <f>name!B12</f>
        <v>Wholesale and retail trade</v>
      </c>
      <c r="Y15" s="11">
        <v>89.086999999999804</v>
      </c>
      <c r="Z15" s="11">
        <v>91.163999999999902</v>
      </c>
      <c r="AA15" s="345">
        <f t="shared" si="7"/>
        <v>2.0770000000000977</v>
      </c>
      <c r="AB15" s="11">
        <v>41.468435820525187</v>
      </c>
      <c r="AC15" s="345">
        <f t="shared" si="8"/>
        <v>43.545435820525284</v>
      </c>
      <c r="AD15" s="348">
        <f t="shared" si="9"/>
        <v>2.5806330721954263E-2</v>
      </c>
    </row>
    <row r="16" spans="1:30" x14ac:dyDescent="0.2">
      <c r="A16" s="10" t="str">
        <f>name!D13</f>
        <v>34 Culture, media and sports occupations</v>
      </c>
      <c r="B16" s="11">
        <f t="shared" si="2"/>
        <v>14.438174901969203</v>
      </c>
      <c r="C16" s="11">
        <f t="shared" si="2"/>
        <v>16.143721888302775</v>
      </c>
      <c r="D16" s="11">
        <f t="shared" si="2"/>
        <v>1.7055469863335742</v>
      </c>
      <c r="E16" s="11">
        <f t="shared" si="2"/>
        <v>6.974318455499029</v>
      </c>
      <c r="F16" s="11">
        <f t="shared" si="2"/>
        <v>8.679865441832602</v>
      </c>
      <c r="G16" s="200">
        <f t="shared" si="3"/>
        <v>2.6621439233555311E-2</v>
      </c>
      <c r="H16" s="11"/>
      <c r="I16" s="10" t="str">
        <f>name!E12</f>
        <v>Elementary occupations</v>
      </c>
      <c r="J16" s="11">
        <v>55.771271477564127</v>
      </c>
      <c r="K16" s="11">
        <v>53.997526989732641</v>
      </c>
      <c r="L16" s="11">
        <v>-1.7737444878314892</v>
      </c>
      <c r="M16" s="11">
        <v>26.130825076707147</v>
      </c>
      <c r="N16" s="11">
        <v>24.357080588875661</v>
      </c>
      <c r="O16" s="11"/>
      <c r="P16" s="10" t="str">
        <f>name!D13</f>
        <v>34 Culture, media and sports occupations</v>
      </c>
      <c r="Q16" s="11">
        <v>7.3399448103976326</v>
      </c>
      <c r="R16" s="11">
        <v>8.6192858031943285</v>
      </c>
      <c r="S16" s="345">
        <f t="shared" si="4"/>
        <v>1.2793409927966959</v>
      </c>
      <c r="T16" s="345">
        <v>3.165872879317563</v>
      </c>
      <c r="U16" s="345">
        <f t="shared" si="5"/>
        <v>4.4452138721142589</v>
      </c>
      <c r="V16" s="346">
        <f t="shared" si="6"/>
        <v>2.4194574836491345E-2</v>
      </c>
      <c r="X16" s="10" t="str">
        <f>name!B13</f>
        <v>Transport and storage</v>
      </c>
      <c r="Y16" s="11">
        <v>22.779999999999948</v>
      </c>
      <c r="Z16" s="11">
        <v>24.349999999999948</v>
      </c>
      <c r="AA16" s="345">
        <f t="shared" si="7"/>
        <v>1.5700000000000003</v>
      </c>
      <c r="AB16" s="11">
        <v>10.847861525794597</v>
      </c>
      <c r="AC16" s="345">
        <f t="shared" si="8"/>
        <v>12.417861525794597</v>
      </c>
      <c r="AD16" s="348">
        <f t="shared" si="9"/>
        <v>2.6304820363020953E-2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40.847423513336167</v>
      </c>
      <c r="C17" s="11">
        <f t="shared" si="10"/>
        <v>41.649458848520439</v>
      </c>
      <c r="D17" s="11">
        <f t="shared" si="10"/>
        <v>0.80203533518427395</v>
      </c>
      <c r="E17" s="11">
        <f t="shared" si="10"/>
        <v>18.63243735547664</v>
      </c>
      <c r="F17" s="11">
        <f t="shared" si="10"/>
        <v>19.434472690660918</v>
      </c>
      <c r="G17" s="200">
        <f t="shared" si="3"/>
        <v>2.5369397702906582E-2</v>
      </c>
      <c r="H17" s="11"/>
      <c r="O17" s="11"/>
      <c r="P17" s="10" t="str">
        <f>name!D14</f>
        <v>35 Business and public service associate professionals</v>
      </c>
      <c r="Q17" s="11">
        <v>21.481245397935609</v>
      </c>
      <c r="R17" s="11">
        <v>20.526418682390862</v>
      </c>
      <c r="S17" s="345">
        <f t="shared" si="4"/>
        <v>-0.95482671554474763</v>
      </c>
      <c r="T17" s="345">
        <v>7.932947844528857</v>
      </c>
      <c r="U17" s="345">
        <f t="shared" si="5"/>
        <v>6.9781211289841094</v>
      </c>
      <c r="V17" s="346">
        <f t="shared" si="6"/>
        <v>2.1174196511206667E-2</v>
      </c>
      <c r="X17" s="10" t="str">
        <f>name!B14</f>
        <v>Accommodation and food</v>
      </c>
      <c r="Y17" s="11">
        <v>32.884999999999906</v>
      </c>
      <c r="Z17" s="11">
        <v>38.194000000000003</v>
      </c>
      <c r="AA17" s="345">
        <f t="shared" si="7"/>
        <v>5.309000000000097</v>
      </c>
      <c r="AB17" s="11">
        <v>17.481726817757881</v>
      </c>
      <c r="AC17" s="345">
        <f t="shared" si="8"/>
        <v>22.790726817757978</v>
      </c>
      <c r="AD17" s="348">
        <f t="shared" si="9"/>
        <v>2.8828671725088073E-2</v>
      </c>
    </row>
    <row r="18" spans="1:30" x14ac:dyDescent="0.2">
      <c r="A18" s="10" t="str">
        <f>name!D15</f>
        <v>41 Administrative occupations</v>
      </c>
      <c r="B18" s="11">
        <f t="shared" si="10"/>
        <v>45.740654884270114</v>
      </c>
      <c r="C18" s="11">
        <f t="shared" si="10"/>
        <v>38.818141645467932</v>
      </c>
      <c r="D18" s="11">
        <f t="shared" si="10"/>
        <v>-6.9225132388021882</v>
      </c>
      <c r="E18" s="11">
        <f t="shared" si="10"/>
        <v>20.529004852009695</v>
      </c>
      <c r="F18" s="11">
        <f t="shared" si="10"/>
        <v>13.606491613207504</v>
      </c>
      <c r="G18" s="200">
        <f t="shared" si="3"/>
        <v>2.5024291195208548E-2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13.109741785291485</v>
      </c>
      <c r="R18" s="11">
        <v>13.127150328783534</v>
      </c>
      <c r="S18" s="345">
        <f t="shared" si="4"/>
        <v>1.7408543492049233E-2</v>
      </c>
      <c r="T18" s="345">
        <v>4.6779244894586069</v>
      </c>
      <c r="U18" s="345">
        <f t="shared" si="5"/>
        <v>4.6953330329506562</v>
      </c>
      <c r="V18" s="346">
        <f t="shared" si="6"/>
        <v>2.0551649535065497E-2</v>
      </c>
      <c r="X18" s="10" t="str">
        <f>name!B15</f>
        <v>Media</v>
      </c>
      <c r="Y18" s="11">
        <v>4.2440000000000007</v>
      </c>
      <c r="Z18" s="11">
        <v>4.0140000000000038</v>
      </c>
      <c r="AA18" s="345">
        <f t="shared" si="7"/>
        <v>-0.22999999999999687</v>
      </c>
      <c r="AB18" s="11">
        <v>1.9851058199857241</v>
      </c>
      <c r="AC18" s="345">
        <f t="shared" si="8"/>
        <v>1.7551058199857272</v>
      </c>
      <c r="AD18" s="348">
        <f t="shared" si="9"/>
        <v>2.5911793265762428E-2</v>
      </c>
    </row>
    <row r="19" spans="1:30" x14ac:dyDescent="0.2">
      <c r="A19" s="10" t="str">
        <f>name!D16</f>
        <v>42 Secretarial and related occupations</v>
      </c>
      <c r="B19" s="11">
        <f t="shared" si="10"/>
        <v>11.675307719916921</v>
      </c>
      <c r="C19" s="11">
        <f t="shared" si="10"/>
        <v>9.3336402274397141</v>
      </c>
      <c r="D19" s="11">
        <f t="shared" si="10"/>
        <v>-2.341667492477209</v>
      </c>
      <c r="E19" s="11">
        <f t="shared" si="10"/>
        <v>5.8027931327758093</v>
      </c>
      <c r="F19" s="11">
        <f t="shared" si="10"/>
        <v>3.4611256402986017</v>
      </c>
      <c r="G19" s="200">
        <f t="shared" si="3"/>
        <v>2.7263191711376367E-2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1.2739385258898435</v>
      </c>
      <c r="K19" s="11">
        <f t="array" ref="K19:K27">MMULT(aggregation!$B$13:$AA$21,C36:C61)</f>
        <v>1.9772203137776221</v>
      </c>
      <c r="L19" s="11">
        <f t="array" ref="L19:L27">MMULT(aggregation!$B$13:$AA$21,D36:D61)</f>
        <v>0.70328178788777884</v>
      </c>
      <c r="M19" s="11">
        <f t="array" ref="M19:M27">MMULT(aggregation!$B$13:$AA$21,E36:E61)</f>
        <v>0.91851752993822322</v>
      </c>
      <c r="N19" s="11">
        <f t="array" ref="N19:N27">MMULT(aggregation!$B$13:$AA$21,F36:F61)</f>
        <v>1.6217993178260022</v>
      </c>
      <c r="O19" s="11"/>
      <c r="P19" s="10" t="str">
        <f>name!D16</f>
        <v>42 Secretarial and related occupations</v>
      </c>
      <c r="Q19" s="11">
        <v>0.46980381332910037</v>
      </c>
      <c r="R19" s="11">
        <v>0.7308006263747524</v>
      </c>
      <c r="S19" s="345">
        <f t="shared" si="4"/>
        <v>0.26099681304565203</v>
      </c>
      <c r="T19" s="345">
        <v>0.20970274890828822</v>
      </c>
      <c r="U19" s="345">
        <f t="shared" si="5"/>
        <v>0.47069956195394025</v>
      </c>
      <c r="V19" s="346">
        <f t="shared" si="6"/>
        <v>2.4908609131383042E-2</v>
      </c>
      <c r="X19" s="10" t="str">
        <f>name!B16</f>
        <v>Information technology</v>
      </c>
      <c r="Y19" s="11">
        <v>71.492000000000033</v>
      </c>
      <c r="Z19" s="11">
        <v>85.251000000000076</v>
      </c>
      <c r="AA19" s="345">
        <f t="shared" si="7"/>
        <v>13.759000000000043</v>
      </c>
      <c r="AB19" s="11">
        <v>34.491538712851309</v>
      </c>
      <c r="AC19" s="345">
        <f t="shared" si="8"/>
        <v>48.250538712851352</v>
      </c>
      <c r="AD19" s="348">
        <f t="shared" si="9"/>
        <v>2.6594022769048209E-2</v>
      </c>
    </row>
    <row r="20" spans="1:30" x14ac:dyDescent="0.2">
      <c r="A20" s="10" t="str">
        <f>name!D17</f>
        <v>51 Skilled agricultural and related trades</v>
      </c>
      <c r="B20" s="11">
        <f t="shared" si="10"/>
        <v>4.2050318573089651</v>
      </c>
      <c r="C20" s="11">
        <f t="shared" si="10"/>
        <v>5.4328855963896325</v>
      </c>
      <c r="D20" s="11">
        <f t="shared" si="10"/>
        <v>1.2278537390806665</v>
      </c>
      <c r="E20" s="11">
        <f t="shared" si="10"/>
        <v>2.6953804149042346</v>
      </c>
      <c r="F20" s="11">
        <f t="shared" si="10"/>
        <v>3.9232341539849007</v>
      </c>
      <c r="G20" s="200">
        <f t="shared" si="3"/>
        <v>3.3571161533933136E-2</v>
      </c>
      <c r="H20" s="11"/>
      <c r="I20" s="11" t="str">
        <f t="shared" si="11"/>
        <v>Professional occupations</v>
      </c>
      <c r="J20" s="11">
        <v>7.189792401536705</v>
      </c>
      <c r="K20" s="11">
        <v>10.271679060450467</v>
      </c>
      <c r="L20" s="11">
        <v>3.0818866589137608</v>
      </c>
      <c r="M20" s="11">
        <v>4.0295468414198101</v>
      </c>
      <c r="N20" s="11">
        <v>7.1114335003335709</v>
      </c>
      <c r="O20" s="11"/>
      <c r="P20" s="10" t="str">
        <f>name!D17</f>
        <v>51 Skilled agricultural and related trades</v>
      </c>
      <c r="Q20" s="11">
        <v>3.2004008271956379</v>
      </c>
      <c r="R20" s="11">
        <v>3.8783776191523298</v>
      </c>
      <c r="S20" s="345">
        <f t="shared" si="4"/>
        <v>0.67797679195669192</v>
      </c>
      <c r="T20" s="345">
        <v>1.8098471252699382</v>
      </c>
      <c r="U20" s="345">
        <f t="shared" si="5"/>
        <v>2.4878239172266303</v>
      </c>
      <c r="V20" s="346">
        <f t="shared" si="6"/>
        <v>3.0331528719408363E-2</v>
      </c>
      <c r="X20" s="10" t="str">
        <f>name!B17</f>
        <v>Finance and insurance</v>
      </c>
      <c r="Y20" s="11">
        <v>11.069000000000049</v>
      </c>
      <c r="Z20" s="11">
        <v>9.6159999999999943</v>
      </c>
      <c r="AA20" s="345">
        <f t="shared" si="7"/>
        <v>-1.4530000000000545</v>
      </c>
      <c r="AB20" s="11">
        <v>5.0193420961017674</v>
      </c>
      <c r="AC20" s="345">
        <f t="shared" si="8"/>
        <v>3.5663420961017129</v>
      </c>
      <c r="AD20" s="348">
        <f t="shared" si="9"/>
        <v>2.524311229414411E-2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17.060954403529639</v>
      </c>
      <c r="C21" s="11">
        <f t="shared" si="10"/>
        <v>16.985534839795257</v>
      </c>
      <c r="D21" s="11">
        <f t="shared" si="10"/>
        <v>-7.5419563734381856E-2</v>
      </c>
      <c r="E21" s="11">
        <f t="shared" si="10"/>
        <v>6.7586872454470397</v>
      </c>
      <c r="F21" s="11">
        <f t="shared" si="10"/>
        <v>6.6832676817126577</v>
      </c>
      <c r="G21" s="200">
        <f t="shared" si="3"/>
        <v>2.2497198437988697E-2</v>
      </c>
      <c r="H21" s="11"/>
      <c r="I21" s="11" t="str">
        <f t="shared" si="11"/>
        <v>Associate professional occupations</v>
      </c>
      <c r="J21" s="11">
        <v>1.2806335390081824</v>
      </c>
      <c r="K21" s="11">
        <v>1.9830612852722354</v>
      </c>
      <c r="L21" s="11">
        <v>0.7024277462640528</v>
      </c>
      <c r="M21" s="11">
        <v>0.79627468915487676</v>
      </c>
      <c r="N21" s="11">
        <v>1.4987024354189296</v>
      </c>
      <c r="O21" s="11"/>
      <c r="P21" s="10" t="str">
        <f>name!D18</f>
        <v>52 Skilled metal, electrical and electronic trades</v>
      </c>
      <c r="Q21" s="11">
        <v>16.406300913823529</v>
      </c>
      <c r="R21" s="11">
        <v>15.176453589259054</v>
      </c>
      <c r="S21" s="345">
        <f t="shared" si="4"/>
        <v>-1.2298473245644743</v>
      </c>
      <c r="T21" s="345">
        <v>5.9305784681430929</v>
      </c>
      <c r="U21" s="345">
        <f t="shared" si="5"/>
        <v>4.7007311435786185</v>
      </c>
      <c r="V21" s="346">
        <f t="shared" si="6"/>
        <v>2.0784628853815823E-2</v>
      </c>
      <c r="X21" s="10" t="str">
        <f>name!B18</f>
        <v>Real estate</v>
      </c>
      <c r="Y21" s="11">
        <v>9.31</v>
      </c>
      <c r="Z21" s="11">
        <v>10.377000000000002</v>
      </c>
      <c r="AA21" s="345">
        <f t="shared" si="7"/>
        <v>1.0670000000000019</v>
      </c>
      <c r="AB21" s="11">
        <v>4.7689149637966253</v>
      </c>
      <c r="AC21" s="345">
        <f t="shared" si="8"/>
        <v>5.8359149637966272</v>
      </c>
      <c r="AD21" s="348">
        <f t="shared" si="9"/>
        <v>2.7956255332858504E-2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11.633576832125373</v>
      </c>
      <c r="C22" s="11">
        <f t="shared" si="10"/>
        <v>11.436980460901697</v>
      </c>
      <c r="D22" s="11">
        <f t="shared" si="10"/>
        <v>-0.19659637122367618</v>
      </c>
      <c r="E22" s="11">
        <f t="shared" si="10"/>
        <v>5.04358510263061</v>
      </c>
      <c r="F22" s="11">
        <f t="shared" si="10"/>
        <v>4.8469887314069346</v>
      </c>
      <c r="G22" s="200">
        <f t="shared" si="3"/>
        <v>2.430020324180826E-2</v>
      </c>
      <c r="H22" s="11"/>
      <c r="I22" s="11" t="str">
        <f t="shared" si="11"/>
        <v>Administrative and secretarial occupations</v>
      </c>
      <c r="J22" s="11">
        <v>0.34418532781801625</v>
      </c>
      <c r="K22" s="11">
        <v>0.58658044150911681</v>
      </c>
      <c r="L22" s="11">
        <v>0.24239511369110059</v>
      </c>
      <c r="M22" s="11">
        <v>0.25445650569789918</v>
      </c>
      <c r="N22" s="11">
        <v>0.4968516193889998</v>
      </c>
      <c r="O22" s="11"/>
      <c r="P22" s="10" t="str">
        <f>name!D19</f>
        <v>53 Skilled construction and building trades</v>
      </c>
      <c r="Q22" s="11">
        <v>11.380703007586272</v>
      </c>
      <c r="R22" s="11">
        <v>11.141817686886235</v>
      </c>
      <c r="S22" s="345">
        <f t="shared" si="4"/>
        <v>-0.23888532070003698</v>
      </c>
      <c r="T22" s="345">
        <v>4.9065183778751615</v>
      </c>
      <c r="U22" s="345">
        <f t="shared" si="5"/>
        <v>4.6676330571751246</v>
      </c>
      <c r="V22" s="346">
        <f t="shared" si="6"/>
        <v>2.4185274368198062E-2</v>
      </c>
      <c r="X22" s="10" t="str">
        <f>name!B19</f>
        <v>Professional services</v>
      </c>
      <c r="Y22" s="11">
        <v>64.929000000000002</v>
      </c>
      <c r="Z22" s="11">
        <v>73.770000000000152</v>
      </c>
      <c r="AA22" s="345">
        <f t="shared" si="7"/>
        <v>8.8410000000001503</v>
      </c>
      <c r="AB22" s="11">
        <v>33.764265865174892</v>
      </c>
      <c r="AC22" s="345">
        <f t="shared" si="8"/>
        <v>42.605265865175042</v>
      </c>
      <c r="AD22" s="348">
        <f t="shared" si="9"/>
        <v>2.8308092876227819E-2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9.8152507102655218</v>
      </c>
      <c r="C23" s="11">
        <f t="shared" si="10"/>
        <v>10.529162717831948</v>
      </c>
      <c r="D23" s="11">
        <f t="shared" si="10"/>
        <v>0.71391200756642426</v>
      </c>
      <c r="E23" s="11">
        <f t="shared" si="10"/>
        <v>4.4844519874620374</v>
      </c>
      <c r="F23" s="11">
        <f t="shared" si="10"/>
        <v>5.1983639950284619</v>
      </c>
      <c r="G23" s="200">
        <f t="shared" si="3"/>
        <v>2.5404079061895679E-2</v>
      </c>
      <c r="H23" s="11"/>
      <c r="I23" s="11" t="str">
        <f t="shared" si="11"/>
        <v>Skilled trades occupations</v>
      </c>
      <c r="J23" s="11">
        <v>8.8217691875375828E-2</v>
      </c>
      <c r="K23" s="11">
        <v>0.14613514470383568</v>
      </c>
      <c r="L23" s="11">
        <v>5.7917452828459857E-2</v>
      </c>
      <c r="M23" s="11">
        <v>6.2767060141380698E-2</v>
      </c>
      <c r="N23" s="11">
        <v>0.12068451296984056</v>
      </c>
      <c r="O23" s="11"/>
      <c r="P23" s="10" t="str">
        <f>name!D20</f>
        <v>54 Textiles, printing and other skilled trades</v>
      </c>
      <c r="Q23" s="11">
        <v>5.5493086674558132</v>
      </c>
      <c r="R23" s="11">
        <v>5.7668895577155048</v>
      </c>
      <c r="S23" s="345">
        <f t="shared" si="4"/>
        <v>0.21758089025969163</v>
      </c>
      <c r="T23" s="345">
        <v>1.854528866424094</v>
      </c>
      <c r="U23" s="345">
        <f t="shared" si="5"/>
        <v>2.0721097566837856</v>
      </c>
      <c r="V23" s="346">
        <f t="shared" si="6"/>
        <v>1.9407598772946066E-2</v>
      </c>
      <c r="X23" s="10" t="str">
        <f>name!B20</f>
        <v>Support services</v>
      </c>
      <c r="Y23" s="11">
        <v>51.222000000000023</v>
      </c>
      <c r="Z23" s="11">
        <v>58.121999999999908</v>
      </c>
      <c r="AA23" s="345">
        <f t="shared" si="7"/>
        <v>6.8999999999998849</v>
      </c>
      <c r="AB23" s="11">
        <v>25.452231026704013</v>
      </c>
      <c r="AC23" s="345">
        <f t="shared" si="8"/>
        <v>32.352231026703897</v>
      </c>
      <c r="AD23" s="348">
        <f t="shared" si="9"/>
        <v>2.7257986692752256E-2</v>
      </c>
    </row>
    <row r="24" spans="1:30" x14ac:dyDescent="0.2">
      <c r="A24" s="10" t="str">
        <f>name!D21</f>
        <v>61 Caring personal service occupations</v>
      </c>
      <c r="B24" s="11">
        <f t="shared" si="10"/>
        <v>34.239440494734218</v>
      </c>
      <c r="C24" s="11">
        <f t="shared" si="10"/>
        <v>39.894039333477266</v>
      </c>
      <c r="D24" s="11">
        <f t="shared" si="10"/>
        <v>5.6545988387430475</v>
      </c>
      <c r="E24" s="11">
        <f t="shared" si="10"/>
        <v>20.714454811083975</v>
      </c>
      <c r="F24" s="11">
        <f t="shared" si="10"/>
        <v>26.369053649827023</v>
      </c>
      <c r="G24" s="200">
        <f t="shared" si="3"/>
        <v>3.2043781821318618E-2</v>
      </c>
      <c r="H24" s="11"/>
      <c r="I24" s="11" t="str">
        <f t="shared" si="11"/>
        <v>Caring, leisure and other service occupations</v>
      </c>
      <c r="J24" s="11">
        <v>6.1771495960302847E-2</v>
      </c>
      <c r="K24" s="11">
        <v>0.10996271703262404</v>
      </c>
      <c r="L24" s="11">
        <v>4.8191221072321197E-2</v>
      </c>
      <c r="M24" s="11">
        <v>4.8672530860760982E-2</v>
      </c>
      <c r="N24" s="11">
        <v>9.6863751933082179E-2</v>
      </c>
      <c r="O24" s="11"/>
      <c r="P24" s="10" t="str">
        <f>name!D21</f>
        <v>61 Caring personal service occupations</v>
      </c>
      <c r="Q24" s="11">
        <v>6.6801755416337034</v>
      </c>
      <c r="R24" s="11">
        <v>9.7209138218440998</v>
      </c>
      <c r="S24" s="345">
        <f t="shared" si="4"/>
        <v>3.0407382802103964</v>
      </c>
      <c r="T24" s="345">
        <v>3.8026176278567032</v>
      </c>
      <c r="U24" s="345">
        <f t="shared" si="5"/>
        <v>6.8433559080670996</v>
      </c>
      <c r="V24" s="346">
        <f t="shared" si="6"/>
        <v>3.0495127881127182E-2</v>
      </c>
      <c r="X24" s="10" t="str">
        <f>name!B21</f>
        <v>Public admin. and defence</v>
      </c>
      <c r="Y24" s="11">
        <v>14.543999999999974</v>
      </c>
      <c r="Z24" s="11">
        <v>14.920000000000011</v>
      </c>
      <c r="AA24" s="345">
        <f t="shared" si="7"/>
        <v>0.37600000000003675</v>
      </c>
      <c r="AB24" s="11">
        <v>7.1962633315167928</v>
      </c>
      <c r="AC24" s="345">
        <f t="shared" si="8"/>
        <v>7.5722633315168295</v>
      </c>
      <c r="AD24" s="348">
        <f t="shared" si="9"/>
        <v>2.7161490832690705E-2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13.067090201902834</v>
      </c>
      <c r="C25" s="11">
        <f t="shared" si="10"/>
        <v>13.888785696626645</v>
      </c>
      <c r="D25" s="11">
        <f t="shared" si="10"/>
        <v>0.82169549472381032</v>
      </c>
      <c r="E25" s="11">
        <f t="shared" si="10"/>
        <v>6.8442763471081101</v>
      </c>
      <c r="F25" s="11">
        <f t="shared" si="10"/>
        <v>7.6659718418319196</v>
      </c>
      <c r="G25" s="200">
        <f t="shared" si="3"/>
        <v>2.8477539818199782E-2</v>
      </c>
      <c r="H25" s="11"/>
      <c r="I25" s="11" t="str">
        <f t="shared" si="11"/>
        <v>Sales and customer service occupations</v>
      </c>
      <c r="J25" s="11">
        <v>0.15144092183195895</v>
      </c>
      <c r="K25" s="11">
        <v>0.23792797962150852</v>
      </c>
      <c r="L25" s="11">
        <v>8.6487057789549598E-2</v>
      </c>
      <c r="M25" s="11">
        <v>9.3545041207595492E-2</v>
      </c>
      <c r="N25" s="11">
        <v>0.18003209899714506</v>
      </c>
      <c r="O25" s="11"/>
      <c r="P25" s="10" t="str">
        <f>name!D22</f>
        <v>62 Leisure, travel and related personal service occupations</v>
      </c>
      <c r="Q25" s="11">
        <v>4.0431458563427425</v>
      </c>
      <c r="R25" s="11">
        <v>4.8638355439773031</v>
      </c>
      <c r="S25" s="345">
        <f t="shared" si="4"/>
        <v>0.82068968763456063</v>
      </c>
      <c r="T25" s="345">
        <v>1.9513916286962409</v>
      </c>
      <c r="U25" s="345">
        <f t="shared" si="5"/>
        <v>2.7720813163308016</v>
      </c>
      <c r="V25" s="346">
        <f t="shared" si="6"/>
        <v>2.6602737737104309E-2</v>
      </c>
      <c r="X25" s="10" t="str">
        <f>name!B22</f>
        <v>Education</v>
      </c>
      <c r="Y25" s="11">
        <v>49.099000000000039</v>
      </c>
      <c r="Z25" s="11">
        <v>50.139999999999951</v>
      </c>
      <c r="AA25" s="345">
        <f t="shared" si="7"/>
        <v>1.0409999999999116</v>
      </c>
      <c r="AB25" s="11">
        <v>25.959474775192362</v>
      </c>
      <c r="AC25" s="345">
        <f t="shared" si="8"/>
        <v>27.000474775192274</v>
      </c>
      <c r="AD25" s="348">
        <f t="shared" si="9"/>
        <v>2.8699366877089849E-2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0.62366521313192425</v>
      </c>
      <c r="C26" s="11">
        <f t="shared" si="10"/>
        <v>0.53686323261271274</v>
      </c>
      <c r="D26" s="11">
        <f t="shared" si="10"/>
        <v>-8.680198051921148E-2</v>
      </c>
      <c r="E26" s="11">
        <f t="shared" si="10"/>
        <v>0.25234701845935253</v>
      </c>
      <c r="F26" s="11">
        <f t="shared" si="10"/>
        <v>0.16554503794014105</v>
      </c>
      <c r="G26" s="200">
        <f t="shared" si="3"/>
        <v>2.2909573683314921E-2</v>
      </c>
      <c r="H26" s="11"/>
      <c r="I26" s="11" t="str">
        <f t="shared" si="11"/>
        <v>Process, plant and machine operatives</v>
      </c>
      <c r="J26" s="11">
        <v>7.1327702396759257E-2</v>
      </c>
      <c r="K26" s="11">
        <v>0.14248118883431507</v>
      </c>
      <c r="L26" s="11">
        <v>7.1153486437555813E-2</v>
      </c>
      <c r="M26" s="11">
        <v>6.7385537854158795E-2</v>
      </c>
      <c r="N26" s="11">
        <v>0.13853902429171461</v>
      </c>
      <c r="O26" s="11"/>
      <c r="P26" s="10" t="str">
        <f>name!D23</f>
        <v>63 Community and civil enforcement occupations</v>
      </c>
      <c r="Q26" s="11">
        <v>0.48227985755659469</v>
      </c>
      <c r="R26" s="11">
        <v>0.35305983193107965</v>
      </c>
      <c r="S26" s="345">
        <f t="shared" si="4"/>
        <v>-0.12922002562551504</v>
      </c>
      <c r="T26" s="345">
        <v>0.14092989821857155</v>
      </c>
      <c r="U26" s="345">
        <f t="shared" si="5"/>
        <v>1.1709872593056503E-2</v>
      </c>
      <c r="V26" s="346">
        <f t="shared" si="6"/>
        <v>1.7237451781128232E-2</v>
      </c>
      <c r="X26" s="10" t="str">
        <f>name!B23</f>
        <v>Health and social work</v>
      </c>
      <c r="Y26" s="11">
        <v>52.095999999999989</v>
      </c>
      <c r="Z26" s="11">
        <v>55.022999999999961</v>
      </c>
      <c r="AA26" s="345">
        <f t="shared" si="7"/>
        <v>2.9269999999999712</v>
      </c>
      <c r="AB26" s="11">
        <v>29.625941320492402</v>
      </c>
      <c r="AC26" s="345">
        <f t="shared" si="8"/>
        <v>32.552941320492373</v>
      </c>
      <c r="AD26" s="348">
        <f t="shared" si="9"/>
        <v>3.0470633560498284E-2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34.167311152595232</v>
      </c>
      <c r="C27" s="11">
        <f t="shared" si="12"/>
        <v>30.234447786758974</v>
      </c>
      <c r="D27" s="11">
        <f t="shared" si="12"/>
        <v>-3.932863365836254</v>
      </c>
      <c r="E27" s="11">
        <f t="shared" si="12"/>
        <v>13.809752199295414</v>
      </c>
      <c r="F27" s="11">
        <f t="shared" si="12"/>
        <v>9.8768888334591569</v>
      </c>
      <c r="G27" s="200">
        <f t="shared" si="3"/>
        <v>2.28882517145097E-2</v>
      </c>
      <c r="H27" s="11"/>
      <c r="I27" s="11" t="str">
        <f t="shared" si="11"/>
        <v>Elementary occupations</v>
      </c>
      <c r="J27" s="11">
        <v>4.5290158327230268E-2</v>
      </c>
      <c r="K27" s="11">
        <v>7.1179787089610161E-2</v>
      </c>
      <c r="L27" s="11">
        <v>2.588962876237989E-2</v>
      </c>
      <c r="M27" s="11">
        <v>3.3380716776454655E-2</v>
      </c>
      <c r="N27" s="11">
        <v>5.9270345538834548E-2</v>
      </c>
      <c r="O27" s="11"/>
      <c r="P27" s="10" t="str">
        <f>name!D24</f>
        <v>71 Sales occupations</v>
      </c>
      <c r="Q27" s="11">
        <v>15.388926246890314</v>
      </c>
      <c r="R27" s="11">
        <v>14.628531795391837</v>
      </c>
      <c r="S27" s="345">
        <f t="shared" si="4"/>
        <v>-0.76039445149847751</v>
      </c>
      <c r="T27" s="345">
        <v>4.9306174287733215</v>
      </c>
      <c r="U27" s="345">
        <f t="shared" si="5"/>
        <v>4.170222977274844</v>
      </c>
      <c r="V27" s="346">
        <f t="shared" si="6"/>
        <v>1.8701726389606543E-2</v>
      </c>
      <c r="X27" s="10" t="str">
        <f>name!B24</f>
        <v>Arts and entertainment</v>
      </c>
      <c r="Y27" s="11">
        <v>15.238</v>
      </c>
      <c r="Z27" s="11">
        <v>18.560999999999986</v>
      </c>
      <c r="AA27" s="345">
        <f t="shared" si="7"/>
        <v>3.3229999999999862</v>
      </c>
      <c r="AB27" s="11">
        <v>8.546799528947739</v>
      </c>
      <c r="AC27" s="345">
        <f t="shared" si="8"/>
        <v>11.869799528947725</v>
      </c>
      <c r="AD27" s="348">
        <f t="shared" si="9"/>
        <v>3.0128576724596012E-2</v>
      </c>
    </row>
    <row r="28" spans="1:30" x14ac:dyDescent="0.2">
      <c r="A28" s="10" t="str">
        <f>name!D25</f>
        <v>72 Customer service occupations</v>
      </c>
      <c r="B28" s="11">
        <f t="shared" si="12"/>
        <v>9.7273521953543227</v>
      </c>
      <c r="C28" s="11">
        <f t="shared" si="12"/>
        <v>14.166519592633119</v>
      </c>
      <c r="D28" s="11">
        <f t="shared" si="12"/>
        <v>4.4391673972787959</v>
      </c>
      <c r="E28" s="11">
        <f t="shared" si="12"/>
        <v>5.7327988804646077</v>
      </c>
      <c r="F28" s="11">
        <f t="shared" si="12"/>
        <v>10.171966277743405</v>
      </c>
      <c r="G28" s="200">
        <f t="shared" si="3"/>
        <v>3.1370264780889334E-2</v>
      </c>
      <c r="H28" s="11"/>
      <c r="O28" s="11"/>
      <c r="P28" s="10" t="str">
        <f>name!D25</f>
        <v>72 Customer service occupations</v>
      </c>
      <c r="Q28" s="11">
        <v>3.5142640725821312</v>
      </c>
      <c r="R28" s="11">
        <v>5.7840341760273679</v>
      </c>
      <c r="S28" s="345">
        <f t="shared" si="4"/>
        <v>2.2697701034452367</v>
      </c>
      <c r="T28" s="345">
        <v>1.7140244905259316</v>
      </c>
      <c r="U28" s="345">
        <f t="shared" si="5"/>
        <v>3.9837945939711683</v>
      </c>
      <c r="V28" s="346">
        <f t="shared" si="6"/>
        <v>2.6837397014791931E-2</v>
      </c>
      <c r="X28" s="10" t="str">
        <f>name!B25</f>
        <v>Other services</v>
      </c>
      <c r="Y28" s="11">
        <v>16.819999999999986</v>
      </c>
      <c r="Z28" s="11">
        <v>15.983999999999984</v>
      </c>
      <c r="AA28" s="345">
        <f t="shared" si="7"/>
        <v>-0.83600000000000207</v>
      </c>
      <c r="AB28" s="11">
        <v>8.3055588079600042</v>
      </c>
      <c r="AC28" s="345">
        <f t="shared" si="8"/>
        <v>7.4695588079600022</v>
      </c>
      <c r="AD28" s="348">
        <f t="shared" si="9"/>
        <v>2.7115577449206452E-2</v>
      </c>
    </row>
    <row r="29" spans="1:30" x14ac:dyDescent="0.2">
      <c r="A29" s="10" t="str">
        <f>name!D26</f>
        <v>81 Process, plant and machine operatives</v>
      </c>
      <c r="B29" s="11">
        <f t="shared" si="12"/>
        <v>7.020643025749977</v>
      </c>
      <c r="C29" s="11">
        <f t="shared" si="12"/>
        <v>8.7564326730900994</v>
      </c>
      <c r="D29" s="11">
        <f t="shared" si="12"/>
        <v>1.735789647340122</v>
      </c>
      <c r="E29" s="11">
        <f t="shared" si="12"/>
        <v>3.2444123659328512</v>
      </c>
      <c r="F29" s="11">
        <f t="shared" si="12"/>
        <v>4.9802020132729723</v>
      </c>
      <c r="G29" s="200">
        <f t="shared" si="3"/>
        <v>2.5649471071305108E-2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5.805366197587646</v>
      </c>
      <c r="R29" s="11">
        <v>7.2799810196604691</v>
      </c>
      <c r="S29" s="345">
        <f t="shared" si="4"/>
        <v>1.474614822072823</v>
      </c>
      <c r="T29" s="345">
        <v>2.5683426180855458</v>
      </c>
      <c r="U29" s="345">
        <f t="shared" si="5"/>
        <v>4.0429574401583688</v>
      </c>
      <c r="V29" s="346">
        <f t="shared" si="6"/>
        <v>2.4721580130263376E-2</v>
      </c>
      <c r="X29" s="231" t="str">
        <f>name!B3</f>
        <v>All industries</v>
      </c>
      <c r="Y29" s="34">
        <f>SUM(Y7:Y28)</f>
        <v>580.88099999999963</v>
      </c>
      <c r="Z29" s="34">
        <f>SUM(Z7:Z28)</f>
        <v>627.947</v>
      </c>
      <c r="AA29" s="349">
        <f t="shared" si="7"/>
        <v>47.066000000000372</v>
      </c>
      <c r="AB29" s="34">
        <f>SUM(AB7:AB28)</f>
        <v>288.05484793351053</v>
      </c>
      <c r="AC29" s="349">
        <f t="shared" si="8"/>
        <v>335.1208479335109</v>
      </c>
      <c r="AD29" s="350">
        <f t="shared" si="9"/>
        <v>2.7211886401169227E-2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16.156813379651965</v>
      </c>
      <c r="C30" s="11">
        <f t="shared" si="12"/>
        <v>17.454243940168901</v>
      </c>
      <c r="D30" s="11">
        <f t="shared" si="12"/>
        <v>1.2974305605169394</v>
      </c>
      <c r="E30" s="11">
        <f t="shared" si="12"/>
        <v>9.0528518725829201</v>
      </c>
      <c r="F30" s="11">
        <f t="shared" si="12"/>
        <v>10.350282433099862</v>
      </c>
      <c r="G30" s="200">
        <f t="shared" si="3"/>
        <v>3.0103251504235873E-2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10.845304000703393</v>
      </c>
      <c r="K30" s="11">
        <f t="array" ref="K30:K38">MMULT(aggregation!$B$13:$AA$21,C65:C90)</f>
        <v>16.544748647584754</v>
      </c>
      <c r="L30" s="11">
        <f t="array" ref="L30:L38">MMULT(aggregation!$B$13:$AA$21,D65:D90)</f>
        <v>5.6994446468813624</v>
      </c>
      <c r="M30" s="11">
        <f t="array" ref="M30:M38">MMULT(aggregation!$B$13:$AA$21,E65:E90)</f>
        <v>7.587334856228849</v>
      </c>
      <c r="N30" s="11">
        <f t="array" ref="N30:N38">MMULT(aggregation!$B$13:$AA$21,F65:F90)</f>
        <v>13.28677950311021</v>
      </c>
      <c r="O30" s="11"/>
      <c r="P30" s="10" t="str">
        <f>name!D27</f>
        <v>82 Transport and mobile machine drivers and operatives</v>
      </c>
      <c r="Q30" s="11">
        <v>14.76683811277656</v>
      </c>
      <c r="R30" s="11">
        <v>15.045509305382861</v>
      </c>
      <c r="S30" s="345">
        <f t="shared" si="4"/>
        <v>0.27867119260630169</v>
      </c>
      <c r="T30" s="345">
        <v>7.8208994891607402</v>
      </c>
      <c r="U30" s="345">
        <f t="shared" si="5"/>
        <v>8.099570681767041</v>
      </c>
      <c r="V30" s="346">
        <f t="shared" si="6"/>
        <v>2.8740129619228894E-2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5.6576925523595882</v>
      </c>
      <c r="C31" s="11">
        <f t="shared" si="12"/>
        <v>4.4741416854655904</v>
      </c>
      <c r="D31" s="11">
        <f t="shared" si="12"/>
        <v>-1.1835508668939974</v>
      </c>
      <c r="E31" s="11">
        <f t="shared" si="12"/>
        <v>1.7603501738310887</v>
      </c>
      <c r="F31" s="11">
        <f t="shared" si="12"/>
        <v>0.57679930693709158</v>
      </c>
      <c r="G31" s="200">
        <f t="shared" si="3"/>
        <v>1.8224007316248736E-2</v>
      </c>
      <c r="H31" s="11"/>
      <c r="I31" s="11" t="str">
        <f>I20</f>
        <v>Professional occupations</v>
      </c>
      <c r="J31" s="11">
        <v>42.944263828500716</v>
      </c>
      <c r="K31" s="11">
        <v>63.235468746076236</v>
      </c>
      <c r="L31" s="11">
        <v>20.29120491757552</v>
      </c>
      <c r="M31" s="11">
        <v>25.530685150723631</v>
      </c>
      <c r="N31" s="11">
        <v>45.821890068299155</v>
      </c>
      <c r="O31" s="11"/>
      <c r="P31" s="10" t="str">
        <f>name!D28</f>
        <v>91 Elementary trades and related occupations</v>
      </c>
      <c r="Q31" s="11">
        <v>4.6761083027025636</v>
      </c>
      <c r="R31" s="11">
        <v>3.6331081141244046</v>
      </c>
      <c r="S31" s="345">
        <f t="shared" si="4"/>
        <v>-1.043000188578159</v>
      </c>
      <c r="T31" s="345">
        <v>1.2664110297620275</v>
      </c>
      <c r="U31" s="345">
        <f t="shared" si="5"/>
        <v>0.22341084118386845</v>
      </c>
      <c r="V31" s="346">
        <f t="shared" si="6"/>
        <v>1.6106125483501321E-2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50.113578925204543</v>
      </c>
      <c r="C32" s="11">
        <f t="shared" si="12"/>
        <v>49.523385304267052</v>
      </c>
      <c r="D32" s="11">
        <f t="shared" si="12"/>
        <v>-0.59019362093749184</v>
      </c>
      <c r="E32" s="11">
        <f t="shared" si="12"/>
        <v>24.370474902876058</v>
      </c>
      <c r="F32" s="11">
        <f t="shared" si="12"/>
        <v>23.780281281938571</v>
      </c>
      <c r="G32" s="200">
        <f t="shared" ref="G32" si="13">IF(B32&gt;0,(1+(E32/B32))^(1/($C$6-$B$6))-1,0)</f>
        <v>2.677162661391419E-2</v>
      </c>
      <c r="H32" s="11"/>
      <c r="I32" s="11" t="str">
        <f>I21</f>
        <v>Associate professional occupations</v>
      </c>
      <c r="J32" s="11">
        <v>12.833047406151582</v>
      </c>
      <c r="K32" s="11">
        <v>17.962131211481655</v>
      </c>
      <c r="L32" s="11">
        <v>5.1290838053300725</v>
      </c>
      <c r="M32" s="11">
        <v>7.4861094285917833</v>
      </c>
      <c r="N32" s="11">
        <v>12.615193233921856</v>
      </c>
      <c r="O32" s="11"/>
      <c r="P32" s="10" t="str">
        <f>name!D29</f>
        <v>92 Elementary administration and service occupations</v>
      </c>
      <c r="Q32" s="11">
        <v>24.13391205130349</v>
      </c>
      <c r="R32" s="11">
        <v>24.332518831791781</v>
      </c>
      <c r="S32" s="345">
        <f t="shared" ref="S32" si="14">R32-Q32</f>
        <v>0.19860678048829072</v>
      </c>
      <c r="T32" s="345">
        <v>9.8305666111350032</v>
      </c>
      <c r="U32" s="345">
        <f>SUM(S32:T32)</f>
        <v>10.029173391623294</v>
      </c>
      <c r="V32" s="346">
        <f t="shared" ref="V32" si="15">IF(Q32&gt;0,(1+(T32/Q32))^(1/($C$6-$B$6))-1,0)</f>
        <v>2.3041257621426503E-2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580.88099999999997</v>
      </c>
      <c r="C33" s="11">
        <f>SUM(C62,C91,C120,C149,C178,C207,C236,C265,C294)</f>
        <v>627.94700000000012</v>
      </c>
      <c r="D33" s="11">
        <f t="shared" si="12"/>
        <v>47.066000000000287</v>
      </c>
      <c r="E33" s="11">
        <f t="shared" si="12"/>
        <v>288.05484793351053</v>
      </c>
      <c r="F33" s="11">
        <f t="shared" si="12"/>
        <v>335.12084793351079</v>
      </c>
      <c r="G33" s="200">
        <f t="shared" si="3"/>
        <v>2.7211886401169227E-2</v>
      </c>
      <c r="H33" s="11"/>
      <c r="I33" s="11" t="str">
        <f>I22</f>
        <v>Administrative and secretarial occupations</v>
      </c>
      <c r="J33" s="11">
        <v>4.1731008281325561</v>
      </c>
      <c r="K33" s="11">
        <v>6.3732174064811344</v>
      </c>
      <c r="L33" s="11">
        <v>2.2001165783485788</v>
      </c>
      <c r="M33" s="11">
        <v>2.8968403214753362</v>
      </c>
      <c r="N33" s="11">
        <v>5.0969568998239145</v>
      </c>
      <c r="O33" s="11"/>
      <c r="P33" s="10" t="str">
        <f>name!D3</f>
        <v>All occupations</v>
      </c>
      <c r="Q33" s="11">
        <f>SUM(Q7:Q32)</f>
        <v>307.3579072511684</v>
      </c>
      <c r="R33" s="11">
        <f>SUM(R7:R32)</f>
        <v>333.30974149910259</v>
      </c>
      <c r="S33" s="345">
        <f>R33-Q33</f>
        <v>25.951834247934187</v>
      </c>
      <c r="T33" s="11">
        <f>SUM(T7:T32)</f>
        <v>128.90383579990205</v>
      </c>
      <c r="U33" s="345">
        <f>SUM(S33:T33)</f>
        <v>154.85567004783624</v>
      </c>
      <c r="V33" s="346">
        <f t="shared" si="6"/>
        <v>2.3623346641545195E-2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1.2852388381394837</v>
      </c>
      <c r="K34" s="11">
        <v>2.3497764261261116</v>
      </c>
      <c r="L34" s="11">
        <v>1.0645375879866279</v>
      </c>
      <c r="M34" s="11">
        <v>0.99521890952206205</v>
      </c>
      <c r="N34" s="11">
        <v>2.0597564975086899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2.3325613404463237</v>
      </c>
      <c r="K35" s="11">
        <v>4.0969700387348329</v>
      </c>
      <c r="L35" s="11">
        <v>1.7644086982885092</v>
      </c>
      <c r="M35" s="11">
        <v>1.9397492272350045</v>
      </c>
      <c r="N35" s="11">
        <v>3.7041579255235138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0.93015286092710125</v>
      </c>
      <c r="C36" s="11">
        <v>1.306913596190739</v>
      </c>
      <c r="D36" s="11">
        <f>C36-B36</f>
        <v>0.37676073526363774</v>
      </c>
      <c r="E36" s="11">
        <v>0.58867627617004048</v>
      </c>
      <c r="F36" s="11">
        <f>SUM(D36:E36)</f>
        <v>0.96543701143367822</v>
      </c>
      <c r="G36" s="200">
        <f>IF(B36&gt;0,(1+(E36/B36))^(1/($C$6-$B$6))-1,0)</f>
        <v>3.3229917747541471E-2</v>
      </c>
      <c r="I36" s="11" t="str">
        <f t="shared" si="17"/>
        <v>Sales and customer service occupations</v>
      </c>
      <c r="J36" s="11">
        <v>2.0806341358770299</v>
      </c>
      <c r="K36" s="11">
        <v>3.5109380034086595</v>
      </c>
      <c r="L36" s="11">
        <v>1.4303038675316295</v>
      </c>
      <c r="M36" s="11">
        <v>1.3641924717109861</v>
      </c>
      <c r="N36" s="11">
        <v>2.7944963392426154</v>
      </c>
      <c r="P36" s="10" t="str">
        <f>name!D4</f>
        <v>11 Corporate managers and directors</v>
      </c>
      <c r="Q36" s="11">
        <v>18.780575980544736</v>
      </c>
      <c r="R36" s="11">
        <v>21.975779684004824</v>
      </c>
      <c r="S36" s="345">
        <f>R36-Q36</f>
        <v>3.1952037034600878</v>
      </c>
      <c r="T36" s="345">
        <v>11.61321328723154</v>
      </c>
      <c r="U36" s="345">
        <f>SUM(S36:T36)</f>
        <v>14.808416990691628</v>
      </c>
      <c r="V36" s="346">
        <f>IF(Q36&gt;0,(1+(T36/Q36))^(1/($C$6-$B$6))-1,0)</f>
        <v>3.2614920626138799E-2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0.34378566496274215</v>
      </c>
      <c r="C37" s="11">
        <v>0.67030671758688321</v>
      </c>
      <c r="D37" s="11">
        <f t="shared" ref="D37:D60" si="25">C37-B37</f>
        <v>0.32652105262414105</v>
      </c>
      <c r="E37" s="11">
        <v>0.32984125376818274</v>
      </c>
      <c r="F37" s="11">
        <f t="shared" ref="F37:F60" si="26">SUM(D37:E37)</f>
        <v>0.65636230639232385</v>
      </c>
      <c r="G37" s="200">
        <f t="shared" ref="G37:G62" si="27">IF(B37&gt;0,(1+(E37/B37))^(1/($C$6-$B$6))-1,0)</f>
        <v>4.5864554821420711E-2</v>
      </c>
      <c r="I37" s="11" t="str">
        <f t="shared" si="17"/>
        <v>Process, plant and machine operatives</v>
      </c>
      <c r="J37" s="11">
        <v>0.57673685962694388</v>
      </c>
      <c r="K37" s="11">
        <v>1.0886681081636735</v>
      </c>
      <c r="L37" s="11">
        <v>0.51193124853672967</v>
      </c>
      <c r="M37" s="11">
        <v>0.50121742556998705</v>
      </c>
      <c r="N37" s="11">
        <v>1.0131486741067166</v>
      </c>
      <c r="P37" s="10" t="str">
        <f>name!D5</f>
        <v>12 Other managers and proprietors</v>
      </c>
      <c r="Q37" s="11">
        <v>9.047417565157577</v>
      </c>
      <c r="R37" s="11">
        <v>13.28945843063762</v>
      </c>
      <c r="S37" s="345">
        <f t="shared" ref="S37:S60" si="28">R37-Q37</f>
        <v>4.2420408654800426</v>
      </c>
      <c r="T37" s="345">
        <v>7.5758810699389514</v>
      </c>
      <c r="U37" s="345">
        <f t="shared" ref="U37:U60" si="29">SUM(S37:T37)</f>
        <v>11.817921935418994</v>
      </c>
      <c r="V37" s="346">
        <f t="shared" ref="V37:V62" si="30">IF(Q37&gt;0,(1+(T37/Q37))^(1/($C$6-$B$6))-1,0)</f>
        <v>4.1388645489667475E-2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2.793167786304076</v>
      </c>
      <c r="C38" s="11">
        <v>3.9505107245665867</v>
      </c>
      <c r="D38" s="11">
        <f t="shared" si="25"/>
        <v>1.1573429382625107</v>
      </c>
      <c r="E38" s="11">
        <v>1.2792601632403353</v>
      </c>
      <c r="F38" s="11">
        <f t="shared" si="26"/>
        <v>2.436603101502846</v>
      </c>
      <c r="G38" s="200">
        <f t="shared" si="27"/>
        <v>2.5456145936964214E-2</v>
      </c>
      <c r="I38" s="11" t="str">
        <f t="shared" si="17"/>
        <v>Elementary occupations</v>
      </c>
      <c r="J38" s="11">
        <v>1.4785574520049203</v>
      </c>
      <c r="K38" s="11">
        <v>2.6551742402034733</v>
      </c>
      <c r="L38" s="11">
        <v>1.1766167881985532</v>
      </c>
      <c r="M38" s="11">
        <v>1.180973479452585</v>
      </c>
      <c r="N38" s="11">
        <v>2.3575902676511382</v>
      </c>
      <c r="P38" s="10" t="str">
        <f>name!D6</f>
        <v>21 Science, research, engineering and technology professionals</v>
      </c>
      <c r="Q38" s="11">
        <v>12.856946177884341</v>
      </c>
      <c r="R38" s="11">
        <v>18.025915997785397</v>
      </c>
      <c r="S38" s="345">
        <f t="shared" si="28"/>
        <v>5.1689698199010561</v>
      </c>
      <c r="T38" s="345">
        <v>8.1162440413653538</v>
      </c>
      <c r="U38" s="345">
        <f t="shared" si="29"/>
        <v>13.28521386126641</v>
      </c>
      <c r="V38" s="346">
        <f t="shared" si="30"/>
        <v>3.3162048395760646E-2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1.1823697479291491</v>
      </c>
      <c r="C39" s="11">
        <v>1.730044762342233</v>
      </c>
      <c r="D39" s="11">
        <f t="shared" si="25"/>
        <v>0.54767501441308397</v>
      </c>
      <c r="E39" s="11">
        <v>0.76230384779202442</v>
      </c>
      <c r="F39" s="11">
        <f t="shared" si="26"/>
        <v>1.3099788622051083</v>
      </c>
      <c r="G39" s="200">
        <f t="shared" si="27"/>
        <v>3.3727874538666658E-2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14.897026579717044</v>
      </c>
      <c r="R39" s="11">
        <v>16.557753680072043</v>
      </c>
      <c r="S39" s="345">
        <f t="shared" si="28"/>
        <v>1.6607271003549986</v>
      </c>
      <c r="T39" s="345">
        <v>9.2811335692060215</v>
      </c>
      <c r="U39" s="345">
        <f t="shared" si="29"/>
        <v>10.94186066956102</v>
      </c>
      <c r="V39" s="346">
        <f t="shared" si="30"/>
        <v>3.2812717951365755E-2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2.2813650092919637</v>
      </c>
      <c r="C40" s="11">
        <v>2.9932027755104555</v>
      </c>
      <c r="D40" s="11">
        <f>C40-B40</f>
        <v>0.71183776621849182</v>
      </c>
      <c r="E40" s="11">
        <v>1.3531351373441953</v>
      </c>
      <c r="F40" s="11">
        <f>SUM(D40:E40)</f>
        <v>2.0649729035626869</v>
      </c>
      <c r="G40" s="200">
        <f>IF(B40&gt;0,(1+(E40/B40))^(1/($C$6-$B$6))-1,0)</f>
        <v>3.1533478579998775E-2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17.620644917310017</v>
      </c>
      <c r="R40" s="11">
        <v>19.355432999015584</v>
      </c>
      <c r="S40" s="345">
        <f t="shared" si="28"/>
        <v>1.7347880817055668</v>
      </c>
      <c r="T40" s="345">
        <v>10.182400434579565</v>
      </c>
      <c r="U40" s="345">
        <f t="shared" si="29"/>
        <v>11.917188516285131</v>
      </c>
      <c r="V40" s="346">
        <f t="shared" si="30"/>
        <v>3.0871907096738926E-2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0.93288985801151614</v>
      </c>
      <c r="C41" s="11">
        <v>1.5979207980311907</v>
      </c>
      <c r="D41" s="11">
        <f t="shared" si="25"/>
        <v>0.66503094001967455</v>
      </c>
      <c r="E41" s="11">
        <v>0.63484769304325506</v>
      </c>
      <c r="F41" s="11">
        <f t="shared" si="26"/>
        <v>1.2998786330629297</v>
      </c>
      <c r="G41" s="200">
        <f t="shared" si="27"/>
        <v>3.5212560146451022E-2</v>
      </c>
      <c r="I41" s="11" t="str">
        <f>I30</f>
        <v>Managers, directors and senior officials</v>
      </c>
      <c r="J41" s="11">
        <f t="array" ref="J41:J49">MMULT(aggregation!$B$13:$AA$21,B94:B119)</f>
        <v>22.205125809504892</v>
      </c>
      <c r="K41" s="11">
        <f t="array" ref="K41:K49">MMULT(aggregation!$B$13:$AA$21,C94:C119)</f>
        <v>27.194383147309946</v>
      </c>
      <c r="L41" s="11">
        <f t="array" ref="L41:L49">MMULT(aggregation!$B$13:$AA$21,D94:D119)</f>
        <v>4.9892573378050535</v>
      </c>
      <c r="M41" s="11">
        <f t="array" ref="M41:M49">MMULT(aggregation!$B$13:$AA$21,E94:E119)</f>
        <v>14.374585111436801</v>
      </c>
      <c r="N41" s="11">
        <f t="array" ref="N41:N49">MMULT(aggregation!$B$13:$AA$21,F94:F119)</f>
        <v>19.363842449241854</v>
      </c>
      <c r="P41" s="10" t="str">
        <f>name!D9</f>
        <v>24 Business, media and public service professionals</v>
      </c>
      <c r="Q41" s="11">
        <v>19.771406375506384</v>
      </c>
      <c r="R41" s="11">
        <v>25.066955227490872</v>
      </c>
      <c r="S41" s="345">
        <f t="shared" si="28"/>
        <v>5.2955488519844884</v>
      </c>
      <c r="T41" s="345">
        <v>12.373818799802191</v>
      </c>
      <c r="U41" s="345">
        <f t="shared" si="29"/>
        <v>17.669367651786679</v>
      </c>
      <c r="V41" s="346">
        <f t="shared" si="30"/>
        <v>3.2932464598350197E-2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0.33077391616466972</v>
      </c>
      <c r="C42" s="11">
        <v>0.50372143836684014</v>
      </c>
      <c r="D42" s="11">
        <f t="shared" si="25"/>
        <v>0.17294752220217041</v>
      </c>
      <c r="E42" s="11">
        <v>0.19011574768047537</v>
      </c>
      <c r="F42" s="11">
        <f t="shared" si="26"/>
        <v>0.36306326988264581</v>
      </c>
      <c r="G42" s="200">
        <f t="shared" si="27"/>
        <v>3.0736445268626289E-2</v>
      </c>
      <c r="I42" s="11" t="str">
        <f>I31</f>
        <v>Professional occupations</v>
      </c>
      <c r="J42" s="11">
        <v>53.148064116008207</v>
      </c>
      <c r="K42" s="11">
        <v>59.375117339563644</v>
      </c>
      <c r="L42" s="11">
        <v>6.2270532235554388</v>
      </c>
      <c r="M42" s="11">
        <v>27.043749099269448</v>
      </c>
      <c r="N42" s="11">
        <v>33.270802322824885</v>
      </c>
      <c r="P42" s="10" t="str">
        <f>name!D10</f>
        <v>31 Science, engineering and technology associate professionals</v>
      </c>
      <c r="Q42" s="11">
        <v>4.3714159767022531</v>
      </c>
      <c r="R42" s="11">
        <v>5.3976610468929227</v>
      </c>
      <c r="S42" s="345">
        <f t="shared" si="28"/>
        <v>1.0262450701906696</v>
      </c>
      <c r="T42" s="345">
        <v>2.422703326038214</v>
      </c>
      <c r="U42" s="345">
        <f t="shared" si="29"/>
        <v>3.4489483962288836</v>
      </c>
      <c r="V42" s="346">
        <f t="shared" si="30"/>
        <v>2.9834417960197479E-2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4.5563632230744E-2</v>
      </c>
      <c r="C43" s="11">
        <v>7.5708821300844872E-2</v>
      </c>
      <c r="D43" s="11">
        <f t="shared" si="25"/>
        <v>3.0145189070100872E-2</v>
      </c>
      <c r="E43" s="11">
        <v>3.7524358198162432E-2</v>
      </c>
      <c r="F43" s="11">
        <f t="shared" si="26"/>
        <v>6.7669547268263297E-2</v>
      </c>
      <c r="G43" s="200">
        <f t="shared" si="27"/>
        <v>4.0865613347223162E-2</v>
      </c>
      <c r="I43" s="11" t="str">
        <f>I32</f>
        <v>Associate professional occupations</v>
      </c>
      <c r="J43" s="11">
        <v>27.081880820594151</v>
      </c>
      <c r="K43" s="11">
        <v>31.26507877000239</v>
      </c>
      <c r="L43" s="11">
        <v>4.1831979494082443</v>
      </c>
      <c r="M43" s="11">
        <v>14.188155492285791</v>
      </c>
      <c r="N43" s="11">
        <v>18.371353441694037</v>
      </c>
      <c r="P43" s="10" t="str">
        <f>name!D11</f>
        <v>32 Health and social care associate professionals</v>
      </c>
      <c r="Q43" s="11">
        <v>6.7804926950553845</v>
      </c>
      <c r="R43" s="11">
        <v>7.407855077974598</v>
      </c>
      <c r="S43" s="345">
        <f t="shared" si="28"/>
        <v>0.62736238291921342</v>
      </c>
      <c r="T43" s="345">
        <v>4.2151717584241313</v>
      </c>
      <c r="U43" s="345">
        <f t="shared" si="29"/>
        <v>4.8425341413433447</v>
      </c>
      <c r="V43" s="346">
        <f t="shared" si="30"/>
        <v>3.2755100206570242E-2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2.7201166444610521E-2</v>
      </c>
      <c r="C44" s="11">
        <v>6.2536207156890899E-2</v>
      </c>
      <c r="D44" s="11">
        <f t="shared" si="25"/>
        <v>3.5335040712280379E-2</v>
      </c>
      <c r="E44" s="11">
        <v>1.7342578163219158E-2</v>
      </c>
      <c r="F44" s="11">
        <f t="shared" si="26"/>
        <v>5.2677618875499536E-2</v>
      </c>
      <c r="G44" s="200">
        <f t="shared" si="27"/>
        <v>3.3427338736436329E-2</v>
      </c>
      <c r="I44" s="11" t="str">
        <f>I33</f>
        <v>Administrative and secretarial occupations</v>
      </c>
      <c r="J44" s="11">
        <v>11.899040406156074</v>
      </c>
      <c r="K44" s="11">
        <v>15.742071742108283</v>
      </c>
      <c r="L44" s="11">
        <v>3.8430313359522117</v>
      </c>
      <c r="M44" s="11">
        <v>7.7338351742140805</v>
      </c>
      <c r="N44" s="11">
        <v>11.576866510166292</v>
      </c>
      <c r="P44" s="10" t="str">
        <f>name!D12</f>
        <v>33 Protective service occupations</v>
      </c>
      <c r="Q44" s="11">
        <v>1.6356699799380048</v>
      </c>
      <c r="R44" s="11">
        <v>2.9107472211618588</v>
      </c>
      <c r="S44" s="345">
        <f t="shared" si="28"/>
        <v>1.275077241223854</v>
      </c>
      <c r="T44" s="345">
        <v>1.1817903513227377</v>
      </c>
      <c r="U44" s="345">
        <f t="shared" si="29"/>
        <v>2.4568675925465917</v>
      </c>
      <c r="V44" s="346">
        <f t="shared" si="30"/>
        <v>3.6917351257415243E-2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0.18899958062324318</v>
      </c>
      <c r="C45" s="11">
        <v>0.2683996229105875</v>
      </c>
      <c r="D45" s="11">
        <f t="shared" ref="D45:D46" si="31">C45-B45</f>
        <v>7.9400042287344319E-2</v>
      </c>
      <c r="E45" s="11">
        <v>0.12266621940922015</v>
      </c>
      <c r="F45" s="11">
        <f t="shared" ref="F45:F46" si="32">SUM(D45:E45)</f>
        <v>0.20206626169656447</v>
      </c>
      <c r="G45" s="200">
        <f t="shared" si="27"/>
        <v>3.3907979649075548E-2</v>
      </c>
      <c r="I45" s="11" t="str">
        <f t="shared" ref="I45:I49" si="33">I34</f>
        <v>Skilled trades occupations</v>
      </c>
      <c r="J45" s="11">
        <v>3.511377997077338</v>
      </c>
      <c r="K45" s="11">
        <v>5.3797063883641165</v>
      </c>
      <c r="L45" s="11">
        <v>1.8683283912867781</v>
      </c>
      <c r="M45" s="11">
        <v>2.5537876076383945</v>
      </c>
      <c r="N45" s="11">
        <v>4.4221159989251735</v>
      </c>
      <c r="P45" s="10" t="str">
        <f>name!D13</f>
        <v>34 Culture, media and sports occupations</v>
      </c>
      <c r="Q45" s="11">
        <v>7.0982300915715699</v>
      </c>
      <c r="R45" s="11">
        <v>7.5244360851084524</v>
      </c>
      <c r="S45" s="345">
        <f t="shared" si="28"/>
        <v>0.42620599353688249</v>
      </c>
      <c r="T45" s="345">
        <v>3.8084455761814664</v>
      </c>
      <c r="U45" s="345">
        <f t="shared" si="29"/>
        <v>4.2346515697183484</v>
      </c>
      <c r="V45" s="346">
        <f t="shared" si="30"/>
        <v>2.904923714563723E-2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0.68809524354491503</v>
      </c>
      <c r="C46" s="11">
        <v>1.0726951955370718</v>
      </c>
      <c r="D46" s="11">
        <f t="shared" si="31"/>
        <v>0.3845999519921568</v>
      </c>
      <c r="E46" s="11">
        <v>0.42862578570379961</v>
      </c>
      <c r="F46" s="11">
        <f t="shared" si="32"/>
        <v>0.81322573769595641</v>
      </c>
      <c r="G46" s="200">
        <f t="shared" si="27"/>
        <v>3.2808355102380338E-2</v>
      </c>
      <c r="I46" s="11" t="str">
        <f t="shared" si="33"/>
        <v>Caring, leisure and other service occupations</v>
      </c>
      <c r="J46" s="11">
        <v>6.6828353846309048</v>
      </c>
      <c r="K46" s="11">
        <v>9.8490732678848545</v>
      </c>
      <c r="L46" s="11">
        <v>3.1662378832539497</v>
      </c>
      <c r="M46" s="11">
        <v>5.3284027549044017</v>
      </c>
      <c r="N46" s="11">
        <v>8.4946406381583532</v>
      </c>
      <c r="P46" s="10" t="str">
        <f>name!D14</f>
        <v>35 Business and public service associate professionals</v>
      </c>
      <c r="Q46" s="11">
        <v>19.366178115400576</v>
      </c>
      <c r="R46" s="11">
        <v>21.123040166129577</v>
      </c>
      <c r="S46" s="345">
        <f t="shared" si="28"/>
        <v>1.7568620507290014</v>
      </c>
      <c r="T46" s="345">
        <v>10.699489510947785</v>
      </c>
      <c r="U46" s="345">
        <f t="shared" si="29"/>
        <v>12.456351561676787</v>
      </c>
      <c r="V46" s="346">
        <f t="shared" si="30"/>
        <v>2.9757891132194958E-2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0.31641054904321075</v>
      </c>
      <c r="C47" s="11">
        <v>0.50026696316457442</v>
      </c>
      <c r="D47" s="11">
        <f t="shared" si="25"/>
        <v>0.18385641412136366</v>
      </c>
      <c r="E47" s="11">
        <v>0.21874942501154693</v>
      </c>
      <c r="F47" s="11">
        <f t="shared" si="26"/>
        <v>0.40260583913291059</v>
      </c>
      <c r="G47" s="200">
        <f t="shared" si="27"/>
        <v>3.5655965992997585E-2</v>
      </c>
      <c r="I47" s="11" t="str">
        <f t="shared" si="33"/>
        <v>Sales and customer service occupations</v>
      </c>
      <c r="J47" s="11">
        <v>6.9833834931683585</v>
      </c>
      <c r="K47" s="11">
        <v>10.016429110597723</v>
      </c>
      <c r="L47" s="11">
        <v>3.033045617429365</v>
      </c>
      <c r="M47" s="11">
        <v>4.4144584099601625</v>
      </c>
      <c r="N47" s="11">
        <v>7.4475040273895274</v>
      </c>
      <c r="P47" s="10" t="str">
        <f>name!D15</f>
        <v>41 Administrative occupations</v>
      </c>
      <c r="Q47" s="11">
        <v>32.630913098978652</v>
      </c>
      <c r="R47" s="11">
        <v>25.6909913166844</v>
      </c>
      <c r="S47" s="345">
        <f t="shared" si="28"/>
        <v>-6.9399217822942525</v>
      </c>
      <c r="T47" s="345">
        <v>15.851080362551084</v>
      </c>
      <c r="U47" s="345">
        <f t="shared" si="29"/>
        <v>8.9111585802568314</v>
      </c>
      <c r="V47" s="346">
        <f t="shared" si="30"/>
        <v>2.6746937463984599E-2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2.7774778774805477E-2</v>
      </c>
      <c r="C48" s="11">
        <v>8.6313478344542408E-2</v>
      </c>
      <c r="D48" s="11">
        <f t="shared" si="25"/>
        <v>5.8538699569736931E-2</v>
      </c>
      <c r="E48" s="11">
        <v>3.5707080686352269E-2</v>
      </c>
      <c r="F48" s="11">
        <f t="shared" si="26"/>
        <v>9.4245780256089207E-2</v>
      </c>
      <c r="G48" s="200">
        <f t="shared" si="27"/>
        <v>5.6655136974725018E-2</v>
      </c>
      <c r="I48" s="11" t="str">
        <f t="shared" si="33"/>
        <v>Process, plant and machine operatives</v>
      </c>
      <c r="J48" s="11">
        <v>1.3025367238678118</v>
      </c>
      <c r="K48" s="11">
        <v>2.1782272359155579</v>
      </c>
      <c r="L48" s="11">
        <v>0.87569051204774584</v>
      </c>
      <c r="M48" s="11">
        <v>1.073674299673812</v>
      </c>
      <c r="N48" s="11">
        <v>1.9493648117215578</v>
      </c>
      <c r="P48" s="10" t="str">
        <f>name!D16</f>
        <v>42 Secretarial and related occupations</v>
      </c>
      <c r="Q48" s="11">
        <v>11.205503906587818</v>
      </c>
      <c r="R48" s="11">
        <v>8.6028396010649661</v>
      </c>
      <c r="S48" s="345">
        <f t="shared" si="28"/>
        <v>-2.6026643055228522</v>
      </c>
      <c r="T48" s="345">
        <v>5.593090383867521</v>
      </c>
      <c r="U48" s="345">
        <f t="shared" si="29"/>
        <v>2.9904260783446688</v>
      </c>
      <c r="V48" s="346">
        <f t="shared" si="30"/>
        <v>2.7360277794242771E-2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1.507859817734342E-2</v>
      </c>
      <c r="C49" s="11">
        <v>2.407602460506026E-2</v>
      </c>
      <c r="D49" s="11">
        <f t="shared" si="25"/>
        <v>8.9974264277168405E-3</v>
      </c>
      <c r="E49" s="11">
        <v>1.3742269909917806E-2</v>
      </c>
      <c r="F49" s="11">
        <f t="shared" si="26"/>
        <v>2.2739696337634646E-2</v>
      </c>
      <c r="G49" s="200">
        <f t="shared" si="27"/>
        <v>4.4134404163923113E-2</v>
      </c>
      <c r="I49" s="11" t="str">
        <f t="shared" si="33"/>
        <v>Elementary occupations</v>
      </c>
      <c r="J49" s="11">
        <v>4.622930749684433</v>
      </c>
      <c r="K49" s="11">
        <v>6.8824221786768272</v>
      </c>
      <c r="L49" s="11">
        <v>2.2594914289923942</v>
      </c>
      <c r="M49" s="11">
        <v>3.6314372037327756</v>
      </c>
      <c r="N49" s="11">
        <v>5.8909286327251698</v>
      </c>
      <c r="P49" s="10" t="str">
        <f>name!D17</f>
        <v>51 Skilled agricultural and related trades</v>
      </c>
      <c r="Q49" s="11">
        <v>1.0046310301133281</v>
      </c>
      <c r="R49" s="11">
        <v>1.5545079772373018</v>
      </c>
      <c r="S49" s="345">
        <f t="shared" si="28"/>
        <v>0.54987694712397372</v>
      </c>
      <c r="T49" s="345">
        <v>0.88553328963429634</v>
      </c>
      <c r="U49" s="345">
        <f t="shared" si="29"/>
        <v>1.43541023675827</v>
      </c>
      <c r="V49" s="346">
        <f t="shared" si="30"/>
        <v>4.303656034910408E-2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2.6450395061389787E-2</v>
      </c>
      <c r="C50" s="11">
        <v>3.8886509042749789E-2</v>
      </c>
      <c r="D50" s="11">
        <f t="shared" si="25"/>
        <v>1.2436113981360002E-2</v>
      </c>
      <c r="E50" s="11">
        <v>1.4321934564306624E-2</v>
      </c>
      <c r="F50" s="11">
        <f t="shared" si="26"/>
        <v>2.6758048545666626E-2</v>
      </c>
      <c r="G50" s="200">
        <f t="shared" si="27"/>
        <v>2.926899577406572E-2</v>
      </c>
      <c r="O50" s="71"/>
      <c r="P50" s="10" t="str">
        <f>name!D18</f>
        <v>52 Skilled metal, electrical and electronic trades</v>
      </c>
      <c r="Q50" s="11">
        <v>0.65465348970612203</v>
      </c>
      <c r="R50" s="11">
        <v>1.8090812505362019</v>
      </c>
      <c r="S50" s="345">
        <f t="shared" si="28"/>
        <v>1.1544277608300799</v>
      </c>
      <c r="T50" s="345">
        <v>0.82810877730394761</v>
      </c>
      <c r="U50" s="345">
        <f t="shared" si="29"/>
        <v>1.9825365381340276</v>
      </c>
      <c r="V50" s="346">
        <f t="shared" si="30"/>
        <v>5.6016415455246493E-2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6.7939027910680558E-3</v>
      </c>
      <c r="C51" s="11">
        <v>1.204437705574489E-2</v>
      </c>
      <c r="D51" s="11">
        <f t="shared" ref="D51" si="34">C51-B51</f>
        <v>5.250474264676834E-3</v>
      </c>
      <c r="E51" s="11">
        <v>5.0981769036111801E-3</v>
      </c>
      <c r="F51" s="11">
        <f t="shared" ref="F51" si="35">SUM(D51:E51)</f>
        <v>1.0348651168288014E-2</v>
      </c>
      <c r="G51" s="200">
        <f t="shared" si="27"/>
        <v>3.8028391343186252E-2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0.25287382453910362</v>
      </c>
      <c r="R51" s="11">
        <v>0.29516277401547258</v>
      </c>
      <c r="S51" s="345">
        <f t="shared" si="28"/>
        <v>4.2288949476368964E-2</v>
      </c>
      <c r="T51" s="345">
        <v>0.13706672475544662</v>
      </c>
      <c r="U51" s="345">
        <f t="shared" si="29"/>
        <v>0.17935567423181559</v>
      </c>
      <c r="V51" s="346">
        <f t="shared" si="30"/>
        <v>2.9294458912309862E-2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3.9894795845574565E-2</v>
      </c>
      <c r="C52" s="11">
        <v>7.1128234000280746E-2</v>
      </c>
      <c r="D52" s="11">
        <f t="shared" si="25"/>
        <v>3.1233438154706181E-2</v>
      </c>
      <c r="E52" s="11">
        <v>2.9604678763545094E-2</v>
      </c>
      <c r="F52" s="11">
        <f t="shared" si="26"/>
        <v>6.0838116918251278E-2</v>
      </c>
      <c r="G52" s="200">
        <f t="shared" si="27"/>
        <v>3.7698092229812685E-2</v>
      </c>
      <c r="I52" s="11" t="str">
        <f>I41</f>
        <v>Managers, directors and senior officials</v>
      </c>
      <c r="J52" s="11">
        <f t="array" ref="J52:J60">MMULT(aggregation!$B$13:$AA$21,B123:B148)</f>
        <v>4.6037159821145845</v>
      </c>
      <c r="K52" s="11">
        <f t="array" ref="K52:K60">MMULT(aggregation!$B$13:$AA$21,C123:C148)</f>
        <v>5.5342265850042072</v>
      </c>
      <c r="L52" s="11">
        <f t="array" ref="L52:L60">MMULT(aggregation!$B$13:$AA$21,D123:D148)</f>
        <v>0.9305106028896224</v>
      </c>
      <c r="M52" s="11">
        <f t="array" ref="M52:M60">MMULT(aggregation!$B$13:$AA$21,E123:E148)</f>
        <v>2.8669364367051298</v>
      </c>
      <c r="N52" s="11">
        <f t="array" ref="N52:N60">MMULT(aggregation!$B$13:$AA$21,F123:F148)</f>
        <v>3.7974470395947515</v>
      </c>
      <c r="P52" s="10" t="str">
        <f>name!D20</f>
        <v>54 Textiles, printing and other skilled trades</v>
      </c>
      <c r="Q52" s="11">
        <v>4.2659420428097086</v>
      </c>
      <c r="R52" s="11">
        <v>4.7622731601164414</v>
      </c>
      <c r="S52" s="345">
        <f t="shared" si="28"/>
        <v>0.49633111730673285</v>
      </c>
      <c r="T52" s="345">
        <v>2.6299231210379439</v>
      </c>
      <c r="U52" s="345">
        <f t="shared" si="29"/>
        <v>3.1262542383446768</v>
      </c>
      <c r="V52" s="346">
        <f t="shared" si="30"/>
        <v>3.2535329894454845E-2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3.583856078913604E-2</v>
      </c>
      <c r="C53" s="11">
        <v>6.8293630035063557E-2</v>
      </c>
      <c r="D53" s="11">
        <f t="shared" si="25"/>
        <v>3.2455069245927518E-2</v>
      </c>
      <c r="E53" s="11">
        <v>2.9847387805833809E-2</v>
      </c>
      <c r="F53" s="11">
        <f t="shared" si="26"/>
        <v>6.2302457051761323E-2</v>
      </c>
      <c r="G53" s="200">
        <f t="shared" si="27"/>
        <v>4.1217505327189707E-2</v>
      </c>
      <c r="I53" s="11" t="str">
        <f>I42</f>
        <v>Professional occupations</v>
      </c>
      <c r="J53" s="11">
        <v>6.9277249276809485</v>
      </c>
      <c r="K53" s="11">
        <v>6.0000321259216403</v>
      </c>
      <c r="L53" s="11">
        <v>-0.92769280175930957</v>
      </c>
      <c r="M53" s="11">
        <v>2.3276358189700233</v>
      </c>
      <c r="N53" s="11">
        <v>1.3999430172107137</v>
      </c>
      <c r="P53" s="10" t="str">
        <f>name!D21</f>
        <v>61 Caring personal service occupations</v>
      </c>
      <c r="Q53" s="11">
        <v>27.559264953100545</v>
      </c>
      <c r="R53" s="11">
        <v>30.173125511633167</v>
      </c>
      <c r="S53" s="345">
        <f t="shared" si="28"/>
        <v>2.6138605585326218</v>
      </c>
      <c r="T53" s="345">
        <v>16.911837183227274</v>
      </c>
      <c r="U53" s="345">
        <f t="shared" si="29"/>
        <v>19.525697741759895</v>
      </c>
      <c r="V53" s="346">
        <f t="shared" si="30"/>
        <v>3.241431467590461E-2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2.4238227605458289E-2</v>
      </c>
      <c r="C54" s="11">
        <v>3.8770764466664095E-2</v>
      </c>
      <c r="D54" s="11">
        <f t="shared" ref="D54:D55" si="36">C54-B54</f>
        <v>1.4532536861205807E-2</v>
      </c>
      <c r="E54" s="11">
        <v>1.7506866770364192E-2</v>
      </c>
      <c r="F54" s="11">
        <f t="shared" ref="F54:F55" si="37">SUM(D54:E54)</f>
        <v>3.2039403631569999E-2</v>
      </c>
      <c r="G54" s="200">
        <f t="shared" si="27"/>
        <v>3.6908192630443315E-2</v>
      </c>
      <c r="I54" s="11" t="str">
        <f>I43</f>
        <v>Associate professional occupations</v>
      </c>
      <c r="J54" s="11">
        <v>6.1566105207149739</v>
      </c>
      <c r="K54" s="11">
        <v>6.533177610697023</v>
      </c>
      <c r="L54" s="11">
        <v>0.37656708998204919</v>
      </c>
      <c r="M54" s="11">
        <v>2.8428798080713227</v>
      </c>
      <c r="N54" s="11">
        <v>3.2194468980533726</v>
      </c>
      <c r="P54" s="10" t="str">
        <f>name!D22</f>
        <v>62 Leisure, travel and related personal service occupations</v>
      </c>
      <c r="Q54" s="11">
        <v>9.0239443455600874</v>
      </c>
      <c r="R54" s="11">
        <v>9.0249501526493354</v>
      </c>
      <c r="S54" s="345">
        <f t="shared" si="28"/>
        <v>1.0058070892480231E-3</v>
      </c>
      <c r="T54" s="345">
        <v>4.8928847184118691</v>
      </c>
      <c r="U54" s="345">
        <f t="shared" si="29"/>
        <v>4.8938905255011171</v>
      </c>
      <c r="V54" s="346">
        <f t="shared" si="30"/>
        <v>2.9302258370125678E-2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1.694707565708519E-3</v>
      </c>
      <c r="C55" s="11">
        <v>2.8983225308963916E-3</v>
      </c>
      <c r="D55" s="11">
        <f t="shared" si="36"/>
        <v>1.2036149651878725E-3</v>
      </c>
      <c r="E55" s="11">
        <v>1.3182762845629797E-3</v>
      </c>
      <c r="F55" s="11">
        <f t="shared" si="37"/>
        <v>2.521891249750852E-3</v>
      </c>
      <c r="G55" s="200">
        <f t="shared" si="27"/>
        <v>3.9106677529415546E-2</v>
      </c>
      <c r="I55" s="11" t="str">
        <f>I44</f>
        <v>Administrative and secretarial occupations</v>
      </c>
      <c r="J55" s="11">
        <v>4.544712043652515</v>
      </c>
      <c r="K55" s="11">
        <v>5.6091755896789737</v>
      </c>
      <c r="L55" s="11">
        <v>1.0644635460264589</v>
      </c>
      <c r="M55" s="11">
        <v>2.9598388166115477</v>
      </c>
      <c r="N55" s="11">
        <v>4.0243023626380072</v>
      </c>
      <c r="P55" s="10" t="str">
        <f>name!D23</f>
        <v>63 Community and civil enforcement occupations</v>
      </c>
      <c r="Q55" s="11">
        <v>0.14138535557532936</v>
      </c>
      <c r="R55" s="11">
        <v>0.18380340068163348</v>
      </c>
      <c r="S55" s="345">
        <f t="shared" si="28"/>
        <v>4.241804510630412E-2</v>
      </c>
      <c r="T55" s="345">
        <v>0.11141712024078095</v>
      </c>
      <c r="U55" s="345">
        <f t="shared" si="29"/>
        <v>0.15383516534708508</v>
      </c>
      <c r="V55" s="346">
        <f t="shared" si="30"/>
        <v>3.9501514228482248E-2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0.11124795522514686</v>
      </c>
      <c r="C56" s="11">
        <v>0.15547405498192876</v>
      </c>
      <c r="D56" s="11">
        <f t="shared" si="25"/>
        <v>4.4226099756781906E-2</v>
      </c>
      <c r="E56" s="11">
        <v>6.3369632568177195E-2</v>
      </c>
      <c r="F56" s="11">
        <f t="shared" si="26"/>
        <v>0.1075957323249591</v>
      </c>
      <c r="G56" s="200">
        <f t="shared" si="27"/>
        <v>3.0512023198641103E-2</v>
      </c>
      <c r="I56" s="11" t="str">
        <f t="shared" ref="I56:I60" si="38">I45</f>
        <v>Skilled trades occupations</v>
      </c>
      <c r="J56" s="11">
        <v>1.419948261855863</v>
      </c>
      <c r="K56" s="11">
        <v>1.9426727606011707</v>
      </c>
      <c r="L56" s="11">
        <v>0.52272449874530758</v>
      </c>
      <c r="M56" s="11">
        <v>0.96496733617502328</v>
      </c>
      <c r="N56" s="11">
        <v>1.4876918349203307</v>
      </c>
      <c r="P56" s="10" t="str">
        <f>name!D24</f>
        <v>71 Sales occupations</v>
      </c>
      <c r="Q56" s="11">
        <v>18.778384905704897</v>
      </c>
      <c r="R56" s="11">
        <v>15.605915991367128</v>
      </c>
      <c r="S56" s="345">
        <f t="shared" si="28"/>
        <v>-3.1724689143377685</v>
      </c>
      <c r="T56" s="345">
        <v>8.8791347705220964</v>
      </c>
      <c r="U56" s="345">
        <f t="shared" si="29"/>
        <v>5.706665856184328</v>
      </c>
      <c r="V56" s="346">
        <f t="shared" si="30"/>
        <v>2.6148779404602696E-2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4.0192966606812083E-2</v>
      </c>
      <c r="C57" s="11">
        <v>8.2453924639579776E-2</v>
      </c>
      <c r="D57" s="11">
        <f t="shared" si="25"/>
        <v>4.2260958032767693E-2</v>
      </c>
      <c r="E57" s="11">
        <v>3.017540863941829E-2</v>
      </c>
      <c r="F57" s="11">
        <f t="shared" si="26"/>
        <v>7.2436366672185976E-2</v>
      </c>
      <c r="G57" s="200">
        <f t="shared" si="27"/>
        <v>3.8042569636302037E-2</v>
      </c>
      <c r="I57" s="11" t="str">
        <f t="shared" si="38"/>
        <v>Caring, leisure and other service occupations</v>
      </c>
      <c r="J57" s="11">
        <v>4.8256716666294279</v>
      </c>
      <c r="K57" s="11">
        <v>5.7742527642475165</v>
      </c>
      <c r="L57" s="11">
        <v>0.94858109761808862</v>
      </c>
      <c r="M57" s="11">
        <v>3.1084836085475773</v>
      </c>
      <c r="N57" s="11">
        <v>4.0570647061656659</v>
      </c>
      <c r="P57" s="10" t="str">
        <f>name!D25</f>
        <v>72 Customer service occupations</v>
      </c>
      <c r="Q57" s="11">
        <v>6.2130881227721888</v>
      </c>
      <c r="R57" s="11">
        <v>8.3824854166057481</v>
      </c>
      <c r="S57" s="345">
        <f t="shared" si="28"/>
        <v>2.1693972938335593</v>
      </c>
      <c r="T57" s="345">
        <v>4.0187743899386748</v>
      </c>
      <c r="U57" s="345">
        <f t="shared" si="29"/>
        <v>6.188171683772234</v>
      </c>
      <c r="V57" s="346">
        <f t="shared" si="30"/>
        <v>3.3815752882329964E-2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2.1020455191241644E-2</v>
      </c>
      <c r="C58" s="11">
        <v>4.6775705975818725E-2</v>
      </c>
      <c r="D58" s="11">
        <f t="shared" ref="D58:D59" si="39">C58-B58</f>
        <v>2.5755250784577081E-2</v>
      </c>
      <c r="E58" s="11">
        <v>1.7675275863639667E-2</v>
      </c>
      <c r="F58" s="11">
        <f t="shared" ref="F58:F59" si="40">SUM(D58:E58)</f>
        <v>4.3430526648216748E-2</v>
      </c>
      <c r="G58" s="200">
        <f t="shared" si="27"/>
        <v>4.1521075947862363E-2</v>
      </c>
      <c r="I58" s="11" t="str">
        <f t="shared" si="38"/>
        <v>Sales and customer service occupations</v>
      </c>
      <c r="J58" s="11">
        <v>2.1551962424938766</v>
      </c>
      <c r="K58" s="11">
        <v>2.8424346637572686</v>
      </c>
      <c r="L58" s="11">
        <v>0.68723842126339196</v>
      </c>
      <c r="M58" s="11">
        <v>1.3204245042862652</v>
      </c>
      <c r="N58" s="11">
        <v>2.0076629255496572</v>
      </c>
      <c r="P58" s="10" t="str">
        <f>name!D26</f>
        <v>81 Process, plant and machine operatives</v>
      </c>
      <c r="Q58" s="11">
        <v>1.215276828162329</v>
      </c>
      <c r="R58" s="11">
        <v>1.4764516534296379</v>
      </c>
      <c r="S58" s="345">
        <f t="shared" si="28"/>
        <v>0.26117482526730895</v>
      </c>
      <c r="T58" s="345">
        <v>0.67606974784730689</v>
      </c>
      <c r="U58" s="345">
        <f t="shared" si="29"/>
        <v>0.93724457311461584</v>
      </c>
      <c r="V58" s="346">
        <f t="shared" si="30"/>
        <v>2.9926881033835118E-2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5.0307247205517609E-2</v>
      </c>
      <c r="C59" s="11">
        <v>9.5705482858496338E-2</v>
      </c>
      <c r="D59" s="11">
        <f t="shared" si="39"/>
        <v>4.5398235652978729E-2</v>
      </c>
      <c r="E59" s="11">
        <v>4.9710261990519124E-2</v>
      </c>
      <c r="F59" s="11">
        <f t="shared" si="40"/>
        <v>9.5108497643497852E-2</v>
      </c>
      <c r="G59" s="200">
        <f t="shared" si="27"/>
        <v>4.6878704254569081E-2</v>
      </c>
      <c r="I59" s="11" t="str">
        <f t="shared" si="38"/>
        <v>Process, plant and machine operatives</v>
      </c>
      <c r="J59" s="11">
        <v>0.59987620328294922</v>
      </c>
      <c r="K59" s="11">
        <v>1.004439180012465</v>
      </c>
      <c r="L59" s="11">
        <v>0.4045629767295158</v>
      </c>
      <c r="M59" s="11">
        <v>0.50067235850795544</v>
      </c>
      <c r="N59" s="11">
        <v>0.90523533523747124</v>
      </c>
      <c r="P59" s="10" t="str">
        <f>name!D27</f>
        <v>82 Transport and mobile machine drivers and operatives</v>
      </c>
      <c r="Q59" s="11">
        <v>1.3899752668754053</v>
      </c>
      <c r="R59" s="11">
        <v>2.4087346347860348</v>
      </c>
      <c r="S59" s="345">
        <f t="shared" si="28"/>
        <v>1.0187593679106295</v>
      </c>
      <c r="T59" s="345">
        <v>1.2319523834221782</v>
      </c>
      <c r="U59" s="345">
        <f t="shared" si="29"/>
        <v>2.2507117513328074</v>
      </c>
      <c r="V59" s="346">
        <f t="shared" si="30"/>
        <v>4.3216006664445805E-2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4.2167638960439237E-4</v>
      </c>
      <c r="C60" s="11">
        <v>4.4296517768669877E-4</v>
      </c>
      <c r="D60" s="11">
        <f t="shared" si="25"/>
        <v>2.1288788082306394E-5</v>
      </c>
      <c r="E60" s="11">
        <v>2.3403781501266191E-4</v>
      </c>
      <c r="F60" s="11">
        <f t="shared" si="26"/>
        <v>2.5532660309496834E-4</v>
      </c>
      <c r="G60" s="200">
        <f t="shared" si="27"/>
        <v>2.98698729475535E-2</v>
      </c>
      <c r="I60" s="11" t="str">
        <f t="shared" si="38"/>
        <v>Elementary occupations</v>
      </c>
      <c r="J60" s="11">
        <v>2.5148936435278242</v>
      </c>
      <c r="K60" s="11">
        <v>3.7974794279662483</v>
      </c>
      <c r="L60" s="11">
        <v>1.2825857844384239</v>
      </c>
      <c r="M60" s="11">
        <v>1.9046365981635847</v>
      </c>
      <c r="N60" s="11">
        <v>3.1872223826020085</v>
      </c>
      <c r="P60" s="10" t="str">
        <f>name!D28</f>
        <v>91 Elementary trades and related occupations</v>
      </c>
      <c r="Q60" s="11">
        <v>0.98158424965702418</v>
      </c>
      <c r="R60" s="11">
        <v>0.84103357134118373</v>
      </c>
      <c r="S60" s="345">
        <f t="shared" si="28"/>
        <v>-0.14055067831584045</v>
      </c>
      <c r="T60" s="345">
        <v>0.49393914406906164</v>
      </c>
      <c r="U60" s="345">
        <f t="shared" si="29"/>
        <v>0.35338846575322119</v>
      </c>
      <c r="V60" s="346">
        <f t="shared" si="30"/>
        <v>2.7545909076617914E-2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4.4868481937625875E-2</v>
      </c>
      <c r="C61" s="11">
        <v>7.0736821911923459E-2</v>
      </c>
      <c r="D61" s="11">
        <f t="shared" ref="D61" si="41">C61-B61</f>
        <v>2.5868339974297584E-2</v>
      </c>
      <c r="E61" s="11">
        <v>3.3146678961441994E-2</v>
      </c>
      <c r="F61" s="11">
        <f t="shared" ref="F61" si="42">SUM(D61:E61)</f>
        <v>5.9015018935739579E-2</v>
      </c>
      <c r="G61" s="200">
        <f t="shared" ref="G61" si="43">IF(B61&gt;0,(1+(E61/B61))^(1/($C$6-$B$6))-1,0)</f>
        <v>3.7566263402523559E-2</v>
      </c>
      <c r="P61" s="10" t="str">
        <f>name!D29</f>
        <v>92 Elementary administration and service occupations</v>
      </c>
      <c r="Q61" s="11">
        <v>25.979666873901046</v>
      </c>
      <c r="R61" s="11">
        <v>25.190866472475285</v>
      </c>
      <c r="S61" s="345">
        <f t="shared" ref="S61" si="44">R61-Q61</f>
        <v>-0.78880040142576036</v>
      </c>
      <c r="T61" s="345">
        <v>14.539908291741055</v>
      </c>
      <c r="U61" s="345">
        <f t="shared" ref="U61" si="45">SUM(S61:T61)</f>
        <v>13.751107890315295</v>
      </c>
      <c r="V61" s="346">
        <f t="shared" ref="V61" si="46">IF(Q61&gt;0,(1+(T61/Q61))^(1/($C$6-$B$6))-1,0)</f>
        <v>3.0074778818351744E-2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10.506597764644374</v>
      </c>
      <c r="C62" s="11">
        <f t="shared" ref="C62:F62" si="47">SUM(C36:C61)</f>
        <v>15.526227918291331</v>
      </c>
      <c r="D62" s="11">
        <f t="shared" si="47"/>
        <v>5.0196301536469594</v>
      </c>
      <c r="E62" s="11">
        <f t="shared" si="47"/>
        <v>6.3045464530511595</v>
      </c>
      <c r="F62" s="11">
        <f t="shared" si="47"/>
        <v>11.324176606698121</v>
      </c>
      <c r="G62" s="200">
        <f t="shared" si="27"/>
        <v>3.1832044559284123E-2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273.52309274883152</v>
      </c>
      <c r="R62" s="11">
        <f>SUM(R36:R61)</f>
        <v>294.6372585008977</v>
      </c>
      <c r="S62" s="345">
        <f>R62-Q62</f>
        <v>21.114165752066185</v>
      </c>
      <c r="T62" s="11">
        <f>SUM(T36:T61)</f>
        <v>159.15101213360848</v>
      </c>
      <c r="U62" s="345">
        <f>SUM(S62:T62)</f>
        <v>180.26517788567466</v>
      </c>
      <c r="V62" s="346">
        <f t="shared" si="30"/>
        <v>3.1045411189393413E-2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6.4407501144935209</v>
      </c>
      <c r="K63" s="11">
        <f t="array" ref="K63:K71">MMULT(aggregation!$B$13:$AA$21,C152:C177)</f>
        <v>7.3386605571312913</v>
      </c>
      <c r="L63" s="11">
        <f t="array" ref="L63:L71">MMULT(aggregation!$B$13:$AA$21,D152:D177)</f>
        <v>0.89791044263776998</v>
      </c>
      <c r="M63" s="11">
        <f t="array" ref="M63:M71">MMULT(aggregation!$B$13:$AA$21,E152:E177)</f>
        <v>3.771312095317541</v>
      </c>
      <c r="N63" s="11">
        <f t="array" ref="N63:N71">MMULT(aggregation!$B$13:$AA$21,F152:F177)</f>
        <v>4.6692225379553109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8.5635770105246856</v>
      </c>
      <c r="K64" s="11">
        <v>9.3483966344455425</v>
      </c>
      <c r="L64" s="11">
        <v>0.78481962392085802</v>
      </c>
      <c r="M64" s="11">
        <v>3.8625711366063182</v>
      </c>
      <c r="N64" s="11">
        <v>4.647390760527176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8.0816610060683161</v>
      </c>
      <c r="C65" s="11">
        <v>11.093640548310567</v>
      </c>
      <c r="D65" s="11">
        <f>C65-B65</f>
        <v>3.0119795422422513</v>
      </c>
      <c r="E65" s="11">
        <v>4.9661080856755548</v>
      </c>
      <c r="F65" s="11">
        <f>SUM(D65:E65)</f>
        <v>7.9780876279178061</v>
      </c>
      <c r="G65" s="200">
        <f>IF(B65&gt;0,(1+(E65/B65))^(1/($C$6-$B$6))-1,0)</f>
        <v>3.2450032275158192E-2</v>
      </c>
      <c r="I65" s="11" t="str">
        <f>I54</f>
        <v>Associate professional occupations</v>
      </c>
      <c r="J65" s="11">
        <v>5.8665537126325784</v>
      </c>
      <c r="K65" s="11">
        <v>5.8638035298821567</v>
      </c>
      <c r="L65" s="11">
        <v>-2.7501827504214926E-3</v>
      </c>
      <c r="M65" s="11">
        <v>2.5844122692035598</v>
      </c>
      <c r="N65" s="11">
        <v>2.5816620864531385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2.7636429946350769</v>
      </c>
      <c r="C66" s="11">
        <v>5.4511080992741885</v>
      </c>
      <c r="D66" s="11">
        <f t="shared" ref="D66:D89" si="50">C66-B66</f>
        <v>2.6874651046391116</v>
      </c>
      <c r="E66" s="11">
        <v>2.6212267705532941</v>
      </c>
      <c r="F66" s="11">
        <f t="shared" ref="F66:F89" si="51">SUM(D66:E66)</f>
        <v>5.3086918751924053</v>
      </c>
      <c r="G66" s="200">
        <f t="shared" ref="G66:G89" si="52">IF(B66&gt;0,(1+(E66/B66))^(1/($C$6-$B$6))-1,0)</f>
        <v>4.5473151367680709E-2</v>
      </c>
      <c r="I66" s="11" t="str">
        <f>I55</f>
        <v>Administrative and secretarial occupations</v>
      </c>
      <c r="J66" s="11">
        <v>4.2965580359588413</v>
      </c>
      <c r="K66" s="11">
        <v>4.9259982446603381</v>
      </c>
      <c r="L66" s="11">
        <v>0.62944020870149731</v>
      </c>
      <c r="M66" s="11">
        <v>2.5129739423482618</v>
      </c>
      <c r="N66" s="11">
        <v>3.142414151049759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14.492154874540596</v>
      </c>
      <c r="C67" s="11">
        <v>23.241435678056938</v>
      </c>
      <c r="D67" s="11">
        <f t="shared" si="50"/>
        <v>8.7492808035163421</v>
      </c>
      <c r="E67" s="11">
        <v>7.488879840302884</v>
      </c>
      <c r="F67" s="11">
        <f t="shared" si="51"/>
        <v>16.238160643819228</v>
      </c>
      <c r="G67" s="200">
        <f t="shared" si="52"/>
        <v>2.8160727190474466E-2</v>
      </c>
      <c r="I67" s="11" t="str">
        <f t="shared" ref="I67:I71" si="53">I56</f>
        <v>Skilled trades occupations</v>
      </c>
      <c r="J67" s="11">
        <v>3.0203022952489453</v>
      </c>
      <c r="K67" s="11">
        <v>3.9134143301407964</v>
      </c>
      <c r="L67" s="11">
        <v>0.89311203489185087</v>
      </c>
      <c r="M67" s="11">
        <v>1.800883833508871</v>
      </c>
      <c r="N67" s="11">
        <v>2.6939958684007217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3.9893195220549527</v>
      </c>
      <c r="C68" s="11">
        <v>5.6123553075154655</v>
      </c>
      <c r="D68" s="11">
        <f t="shared" si="50"/>
        <v>1.6230357854605129</v>
      </c>
      <c r="E68" s="11">
        <v>2.6569680452303133</v>
      </c>
      <c r="F68" s="11">
        <f t="shared" si="51"/>
        <v>4.2800038306908261</v>
      </c>
      <c r="G68" s="200">
        <f t="shared" si="52"/>
        <v>3.4614801018169938E-2</v>
      </c>
      <c r="I68" s="11" t="str">
        <f t="shared" si="53"/>
        <v>Caring, leisure and other service occupations</v>
      </c>
      <c r="J68" s="11">
        <v>3.4459746042073314</v>
      </c>
      <c r="K68" s="11">
        <v>4.4907722174469127</v>
      </c>
      <c r="L68" s="11">
        <v>1.0447976132395806</v>
      </c>
      <c r="M68" s="11">
        <v>2.393092918060796</v>
      </c>
      <c r="N68" s="11">
        <v>3.437890531300376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13.016436876409724</v>
      </c>
      <c r="C69" s="11">
        <v>16.744532669789141</v>
      </c>
      <c r="D69" s="11">
        <f t="shared" ref="D69" si="54">C69-B69</f>
        <v>3.728095793379417</v>
      </c>
      <c r="E69" s="11">
        <v>8.0361904540072295</v>
      </c>
      <c r="F69" s="11">
        <f t="shared" ref="F69" si="55">SUM(D69:E69)</f>
        <v>11.764286247386647</v>
      </c>
      <c r="G69" s="200">
        <f t="shared" si="52"/>
        <v>3.2573430185231178E-2</v>
      </c>
      <c r="I69" s="11" t="str">
        <f t="shared" si="53"/>
        <v>Sales and customer service occupations</v>
      </c>
      <c r="J69" s="11">
        <v>1.9773480334727513</v>
      </c>
      <c r="K69" s="11">
        <v>2.4373860354475272</v>
      </c>
      <c r="L69" s="11">
        <v>0.46003800197477585</v>
      </c>
      <c r="M69" s="11">
        <v>1.0352750187860398</v>
      </c>
      <c r="N69" s="11">
        <v>1.4953130207608156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11.446352555495443</v>
      </c>
      <c r="C70" s="11">
        <v>17.637145090714693</v>
      </c>
      <c r="D70" s="11">
        <f t="shared" si="50"/>
        <v>6.1907925352192503</v>
      </c>
      <c r="E70" s="11">
        <v>7.3486468111832037</v>
      </c>
      <c r="F70" s="11">
        <f t="shared" si="51"/>
        <v>13.539439346402453</v>
      </c>
      <c r="G70" s="200">
        <f t="shared" si="52"/>
        <v>3.3613912865124718E-2</v>
      </c>
      <c r="I70" s="11" t="str">
        <f t="shared" si="53"/>
        <v>Process, plant and machine operatives</v>
      </c>
      <c r="J70" s="11">
        <v>1.1038216557784322</v>
      </c>
      <c r="K70" s="11">
        <v>1.6633969361646339</v>
      </c>
      <c r="L70" s="11">
        <v>0.55957528038620163</v>
      </c>
      <c r="M70" s="11">
        <v>0.8600604658236064</v>
      </c>
      <c r="N70" s="11">
        <v>1.4196357462098081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2.0449661772904806</v>
      </c>
      <c r="C71" s="11">
        <v>2.4501206809594489</v>
      </c>
      <c r="D71" s="11">
        <f t="shared" si="50"/>
        <v>0.40515450366896832</v>
      </c>
      <c r="E71" s="11">
        <v>0.9266035883744228</v>
      </c>
      <c r="F71" s="11">
        <f t="shared" si="51"/>
        <v>1.3317580920433911</v>
      </c>
      <c r="G71" s="200">
        <f t="shared" si="52"/>
        <v>2.522688595336775E-2</v>
      </c>
      <c r="I71" s="11" t="str">
        <f t="shared" si="53"/>
        <v>Elementary occupations</v>
      </c>
      <c r="J71" s="11">
        <v>2.2202134029538061</v>
      </c>
      <c r="K71" s="11">
        <v>3.1771520382663945</v>
      </c>
      <c r="L71" s="11">
        <v>0.95693863531258838</v>
      </c>
      <c r="M71" s="11">
        <v>1.6073426252186191</v>
      </c>
      <c r="N71" s="11">
        <v>2.5642812605312075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1.0497761038187603</v>
      </c>
      <c r="C72" s="11">
        <v>1.5675465625044336</v>
      </c>
      <c r="D72" s="11">
        <f t="shared" si="50"/>
        <v>0.51777045868567328</v>
      </c>
      <c r="E72" s="11">
        <v>0.77759663361825182</v>
      </c>
      <c r="F72" s="11">
        <f t="shared" si="51"/>
        <v>1.2953670923039251</v>
      </c>
      <c r="G72" s="200">
        <f t="shared" si="52"/>
        <v>3.7644759945980599E-2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0.56493326518493603</v>
      </c>
      <c r="C73" s="11">
        <v>1.122651967082211</v>
      </c>
      <c r="D73" s="11">
        <f t="shared" si="50"/>
        <v>0.55771870189727502</v>
      </c>
      <c r="E73" s="11">
        <v>0.28876619790932861</v>
      </c>
      <c r="F73" s="11">
        <f t="shared" si="51"/>
        <v>0.84648489980660369</v>
      </c>
      <c r="G73" s="200">
        <f t="shared" si="52"/>
        <v>2.790707986348484E-2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3.1224756795227413</v>
      </c>
      <c r="C74" s="11">
        <v>4.5609868120572488</v>
      </c>
      <c r="D74" s="11">
        <f t="shared" ref="D74:D75" si="56">C74-B74</f>
        <v>1.4385111325345075</v>
      </c>
      <c r="E74" s="11">
        <v>1.9878415102013087</v>
      </c>
      <c r="F74" s="11">
        <f t="shared" ref="F74:F75" si="57">SUM(D74:E74)</f>
        <v>3.4263526427358162</v>
      </c>
      <c r="G74" s="200">
        <f t="shared" si="52"/>
        <v>3.3387616316655766E-2</v>
      </c>
      <c r="I74" s="11" t="str">
        <f>I63</f>
        <v>Managers, directors and senior officials</v>
      </c>
      <c r="J74" s="11">
        <f t="array" ref="J74:J82">MMULT(aggregation!$B$13:$AA$21,B181:B206)</f>
        <v>12.646201455703187</v>
      </c>
      <c r="K74" s="11">
        <f t="array" ref="K74:K82">MMULT(aggregation!$B$13:$AA$21,C181:C206)</f>
        <v>12.690270777691474</v>
      </c>
      <c r="L74" s="11">
        <f t="array" ref="L74:L82">MMULT(aggregation!$B$13:$AA$21,D181:D206)</f>
        <v>4.4069321988287502E-2</v>
      </c>
      <c r="M74" s="11">
        <f t="array" ref="M74:M82">MMULT(aggregation!$B$13:$AA$21,E181:E206)</f>
        <v>5.7072640959570773</v>
      </c>
      <c r="N74" s="11">
        <f t="array" ref="N74:N82">MMULT(aggregation!$B$13:$AA$21,F181:F206)</f>
        <v>5.7513334179453652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6.0508961803346644</v>
      </c>
      <c r="C75" s="11">
        <v>8.2608251888783126</v>
      </c>
      <c r="D75" s="11">
        <f t="shared" si="56"/>
        <v>2.2099290085436483</v>
      </c>
      <c r="E75" s="11">
        <v>3.5053014984884707</v>
      </c>
      <c r="F75" s="11">
        <f t="shared" si="57"/>
        <v>5.7152305070321194</v>
      </c>
      <c r="G75" s="200">
        <f t="shared" si="52"/>
        <v>3.0934392686275292E-2</v>
      </c>
      <c r="I75" s="11" t="str">
        <f>I64</f>
        <v>Professional occupations</v>
      </c>
      <c r="J75" s="11">
        <v>13.62684253483069</v>
      </c>
      <c r="K75" s="11">
        <v>13.518765723395251</v>
      </c>
      <c r="L75" s="11">
        <v>-0.10807681143543846</v>
      </c>
      <c r="M75" s="11">
        <v>5.435504916910185</v>
      </c>
      <c r="N75" s="11">
        <v>5.3274281054747465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3.5579739529787968</v>
      </c>
      <c r="C76" s="11">
        <v>5.2321584183949925</v>
      </c>
      <c r="D76" s="11">
        <f t="shared" si="50"/>
        <v>1.6741844654161957</v>
      </c>
      <c r="E76" s="11">
        <v>2.3426292125307788</v>
      </c>
      <c r="F76" s="11">
        <f t="shared" si="51"/>
        <v>4.0168136779469741</v>
      </c>
      <c r="G76" s="200">
        <f t="shared" si="52"/>
        <v>3.42993289173672E-2</v>
      </c>
      <c r="I76" s="11" t="str">
        <f>I65</f>
        <v>Associate professional occupations</v>
      </c>
      <c r="J76" s="11">
        <v>13.839926412714242</v>
      </c>
      <c r="K76" s="11">
        <v>12.393009476116866</v>
      </c>
      <c r="L76" s="11">
        <v>-1.4469169365973764</v>
      </c>
      <c r="M76" s="11">
        <v>5.3629137018534765</v>
      </c>
      <c r="N76" s="11">
        <v>3.9159967652561005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0.61512687515375919</v>
      </c>
      <c r="C77" s="11">
        <v>1.1410589880861421</v>
      </c>
      <c r="D77" s="11">
        <f t="shared" si="50"/>
        <v>0.52593211293238296</v>
      </c>
      <c r="E77" s="11">
        <v>0.55421110894455727</v>
      </c>
      <c r="F77" s="11">
        <f t="shared" si="51"/>
        <v>1.0801432218769402</v>
      </c>
      <c r="G77" s="200">
        <f t="shared" si="52"/>
        <v>4.3754490692459624E-2</v>
      </c>
      <c r="I77" s="11" t="str">
        <f>I66</f>
        <v>Administrative and secretarial occupations</v>
      </c>
      <c r="J77" s="11">
        <v>11.89362426333633</v>
      </c>
      <c r="K77" s="11">
        <v>6.8606534146549549</v>
      </c>
      <c r="L77" s="11">
        <v>-5.0329708486813747</v>
      </c>
      <c r="M77" s="11">
        <v>4.6202951042591183</v>
      </c>
      <c r="N77" s="11">
        <v>-0.41267574442225652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9.3726187455526688E-2</v>
      </c>
      <c r="C78" s="11">
        <v>0.14184826917636092</v>
      </c>
      <c r="D78" s="11">
        <f t="shared" si="50"/>
        <v>4.8122081720834237E-2</v>
      </c>
      <c r="E78" s="11">
        <v>6.9389914379291109E-2</v>
      </c>
      <c r="F78" s="11">
        <f t="shared" si="51"/>
        <v>0.11751199610012535</v>
      </c>
      <c r="G78" s="200">
        <f t="shared" si="52"/>
        <v>3.7629695570998045E-2</v>
      </c>
      <c r="I78" s="11" t="str">
        <f t="shared" ref="I78:I82" si="58">I67</f>
        <v>Skilled trades occupations</v>
      </c>
      <c r="J78" s="11">
        <v>14.083406300812815</v>
      </c>
      <c r="K78" s="11">
        <v>13.704238581670117</v>
      </c>
      <c r="L78" s="11">
        <v>-0.3791677191426992</v>
      </c>
      <c r="M78" s="11">
        <v>5.2827624885708957</v>
      </c>
      <c r="N78" s="11">
        <v>4.9035947694281958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0.57674603513541145</v>
      </c>
      <c r="C79" s="11">
        <v>1.1656664500756908</v>
      </c>
      <c r="D79" s="11">
        <f t="shared" si="50"/>
        <v>0.58892041494027936</v>
      </c>
      <c r="E79" s="11">
        <v>0.46554700934637405</v>
      </c>
      <c r="F79" s="11">
        <f t="shared" si="51"/>
        <v>1.0544674242866534</v>
      </c>
      <c r="G79" s="200">
        <f t="shared" si="52"/>
        <v>4.0240315992574605E-2</v>
      </c>
      <c r="I79" s="11" t="str">
        <f t="shared" si="58"/>
        <v>Caring, leisure and other service occupations</v>
      </c>
      <c r="J79" s="11">
        <v>15.64187144444079</v>
      </c>
      <c r="K79" s="11">
        <v>17.865366952145511</v>
      </c>
      <c r="L79" s="11">
        <v>2.2234955077047238</v>
      </c>
      <c r="M79" s="11">
        <v>9.1202813238204676</v>
      </c>
      <c r="N79" s="11">
        <v>11.343776831525192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0.1888243873832656</v>
      </c>
      <c r="C80" s="11">
        <v>0.2769347710972081</v>
      </c>
      <c r="D80" s="11">
        <f t="shared" ref="D80" si="59">C80-B80</f>
        <v>8.8110383713942503E-2</v>
      </c>
      <c r="E80" s="11">
        <v>0.12053439990290772</v>
      </c>
      <c r="F80" s="11">
        <f t="shared" ref="F80" si="60">SUM(D80:E80)</f>
        <v>0.20864478361685024</v>
      </c>
      <c r="G80" s="200">
        <f t="shared" si="52"/>
        <v>3.3459887838592994E-2</v>
      </c>
      <c r="I80" s="11" t="str">
        <f t="shared" si="58"/>
        <v>Sales and customer service occupations</v>
      </c>
      <c r="J80" s="11">
        <v>11.908369375864684</v>
      </c>
      <c r="K80" s="11">
        <v>12.148813021154666</v>
      </c>
      <c r="L80" s="11">
        <v>0.24044364528998097</v>
      </c>
      <c r="M80" s="11">
        <v>5.235013719915167</v>
      </c>
      <c r="N80" s="11">
        <v>5.4754573652051475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0.42594222816527993</v>
      </c>
      <c r="C81" s="11">
        <v>0.76532693577685162</v>
      </c>
      <c r="D81" s="11">
        <f t="shared" si="50"/>
        <v>0.33938470761157169</v>
      </c>
      <c r="E81" s="11">
        <v>0.33974758589348919</v>
      </c>
      <c r="F81" s="11">
        <f t="shared" si="51"/>
        <v>0.67913229350506088</v>
      </c>
      <c r="G81" s="200">
        <f t="shared" si="52"/>
        <v>3.9872623436419063E-2</v>
      </c>
      <c r="I81" s="11" t="str">
        <f t="shared" si="58"/>
        <v>Process, plant and machine operatives</v>
      </c>
      <c r="J81" s="11">
        <v>5.4725913277412399</v>
      </c>
      <c r="K81" s="11">
        <v>7.4291223182095454</v>
      </c>
      <c r="L81" s="11">
        <v>1.9565309904683055</v>
      </c>
      <c r="M81" s="11">
        <v>3.0410091620506781</v>
      </c>
      <c r="N81" s="11">
        <v>4.9975401525189831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1.9297030007840006</v>
      </c>
      <c r="C82" s="11">
        <v>3.4389800144540623</v>
      </c>
      <c r="D82" s="11">
        <f t="shared" si="50"/>
        <v>1.5092770136700617</v>
      </c>
      <c r="E82" s="11">
        <v>1.6409757749330589</v>
      </c>
      <c r="F82" s="11">
        <f t="shared" si="51"/>
        <v>3.1502527886031206</v>
      </c>
      <c r="G82" s="200">
        <f t="shared" si="52"/>
        <v>4.187916665105762E-2</v>
      </c>
      <c r="I82" s="11" t="str">
        <f t="shared" si="58"/>
        <v>Elementary occupations</v>
      </c>
      <c r="J82" s="11">
        <v>10.500867893952176</v>
      </c>
      <c r="K82" s="11">
        <v>10.196798289662611</v>
      </c>
      <c r="L82" s="11">
        <v>-0.30406960428956442</v>
      </c>
      <c r="M82" s="11">
        <v>5.0451191444295942</v>
      </c>
      <c r="N82" s="11">
        <v>4.7410495401400299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0.36778389937305056</v>
      </c>
      <c r="C83" s="11">
        <v>0.6136047779250613</v>
      </c>
      <c r="D83" s="11">
        <f t="shared" ref="D83:D84" si="61">C83-B83</f>
        <v>0.24582087855201074</v>
      </c>
      <c r="E83" s="11">
        <v>0.27918994888152293</v>
      </c>
      <c r="F83" s="11">
        <f t="shared" ref="F83:F84" si="62">SUM(D83:E83)</f>
        <v>0.52501082743353367</v>
      </c>
      <c r="G83" s="200">
        <f t="shared" si="52"/>
        <v>3.8371917436215819E-2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3.507444028927241E-2</v>
      </c>
      <c r="C84" s="11">
        <v>4.4385246355709229E-2</v>
      </c>
      <c r="D84" s="11">
        <f t="shared" si="61"/>
        <v>9.3108060664368192E-3</v>
      </c>
      <c r="E84" s="11">
        <v>1.9583503420422685E-2</v>
      </c>
      <c r="F84" s="11">
        <f t="shared" si="62"/>
        <v>2.8894309486859504E-2</v>
      </c>
      <c r="G84" s="200">
        <f t="shared" si="52"/>
        <v>3.001647039433597E-2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1.5427274825799218</v>
      </c>
      <c r="C85" s="11">
        <v>2.3875192331862833</v>
      </c>
      <c r="D85" s="11">
        <f t="shared" si="50"/>
        <v>0.84479175060636158</v>
      </c>
      <c r="E85" s="11">
        <v>0.93725862708912921</v>
      </c>
      <c r="F85" s="11">
        <f t="shared" si="51"/>
        <v>1.7820503776954908</v>
      </c>
      <c r="G85" s="200">
        <f t="shared" si="52"/>
        <v>3.2152816860205657E-2</v>
      </c>
      <c r="I85" s="11" t="str">
        <f>I74</f>
        <v>Managers, directors and senior officials</v>
      </c>
      <c r="J85" s="11">
        <f t="array" ref="J85:J93">MMULT(aggregation!$B$13:$AA$21,B210:B235)</f>
        <v>10.339828692950041</v>
      </c>
      <c r="K85" s="11">
        <f t="array" ref="K85:K93">MMULT(aggregation!$B$13:$AA$21,C210:C235)</f>
        <v>9.3997694525375621</v>
      </c>
      <c r="L85" s="11">
        <f t="array" ref="L85:L93">MMULT(aggregation!$B$13:$AA$21,D210:D235)</f>
        <v>-0.94005924041247857</v>
      </c>
      <c r="M85" s="11">
        <f t="array" ref="M85:M93">MMULT(aggregation!$B$13:$AA$21,E210:E235)</f>
        <v>4.8744730133319898</v>
      </c>
      <c r="N85" s="11">
        <f t="array" ref="N85:N93">MMULT(aggregation!$B$13:$AA$21,F210:F235)</f>
        <v>3.9344137729195117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0.53790665329710807</v>
      </c>
      <c r="C86" s="11">
        <v>1.1234187702223759</v>
      </c>
      <c r="D86" s="11">
        <f t="shared" si="50"/>
        <v>0.58551211692526783</v>
      </c>
      <c r="E86" s="11">
        <v>0.42693384462185691</v>
      </c>
      <c r="F86" s="11">
        <f t="shared" si="51"/>
        <v>1.0124459615471246</v>
      </c>
      <c r="G86" s="200">
        <f t="shared" si="52"/>
        <v>3.9720420760755326E-2</v>
      </c>
      <c r="I86" s="11" t="str">
        <f>I75</f>
        <v>Professional occupations</v>
      </c>
      <c r="J86" s="11">
        <v>9.4706294911352877</v>
      </c>
      <c r="K86" s="11">
        <v>8.1139203440064058</v>
      </c>
      <c r="L86" s="11">
        <v>-1.356709147128881</v>
      </c>
      <c r="M86" s="11">
        <v>3.5376889546003749</v>
      </c>
      <c r="N86" s="11">
        <v>2.1809798074714934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0.13529641660319261</v>
      </c>
      <c r="C87" s="11">
        <v>0.33411364135408705</v>
      </c>
      <c r="D87" s="11">
        <f t="shared" ref="D87:D88" si="63">C87-B87</f>
        <v>0.19881722475089444</v>
      </c>
      <c r="E87" s="11">
        <v>0.11282594590027756</v>
      </c>
      <c r="F87" s="11">
        <f t="shared" ref="F87:F88" si="64">SUM(D87:E87)</f>
        <v>0.31164317065117197</v>
      </c>
      <c r="G87" s="200">
        <f t="shared" si="52"/>
        <v>4.1258694764738646E-2</v>
      </c>
      <c r="I87" s="11" t="str">
        <f>I76</f>
        <v>Associate professional occupations</v>
      </c>
      <c r="J87" s="11">
        <v>10.036365627954972</v>
      </c>
      <c r="K87" s="11">
        <v>7.6491461491473292</v>
      </c>
      <c r="L87" s="11">
        <v>-2.3872194788076433</v>
      </c>
      <c r="M87" s="11">
        <v>3.3515759552552584</v>
      </c>
      <c r="N87" s="11">
        <v>0.96435647644761513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0.44144044302375124</v>
      </c>
      <c r="C88" s="11">
        <v>0.75455446680958649</v>
      </c>
      <c r="D88" s="11">
        <f t="shared" si="63"/>
        <v>0.31311402378583525</v>
      </c>
      <c r="E88" s="11">
        <v>0.38839147966970944</v>
      </c>
      <c r="F88" s="11">
        <f t="shared" si="64"/>
        <v>0.70150550345554463</v>
      </c>
      <c r="G88" s="200">
        <f t="shared" si="52"/>
        <v>4.2976527421848765E-2</v>
      </c>
      <c r="I88" s="11" t="str">
        <f>I77</f>
        <v>Administrative and secretarial occupations</v>
      </c>
      <c r="J88" s="11">
        <v>11.914460067951024</v>
      </c>
      <c r="K88" s="11">
        <v>5.6654454441001079</v>
      </c>
      <c r="L88" s="11">
        <v>-6.2490146238509174</v>
      </c>
      <c r="M88" s="11">
        <v>3.6399157438713097</v>
      </c>
      <c r="N88" s="11">
        <v>-2.6090988799796078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7.4703923510384351E-2</v>
      </c>
      <c r="C89" s="11">
        <v>0.10572716969150271</v>
      </c>
      <c r="D89" s="11">
        <f t="shared" si="50"/>
        <v>3.1023246181118361E-2</v>
      </c>
      <c r="E89" s="11">
        <v>4.1561996969249698E-2</v>
      </c>
      <c r="F89" s="11">
        <f t="shared" si="51"/>
        <v>7.2585243150368059E-2</v>
      </c>
      <c r="G89" s="200">
        <f t="shared" si="52"/>
        <v>2.992895562556086E-2</v>
      </c>
      <c r="I89" s="11" t="str">
        <f t="shared" ref="I89:I93" si="65">I78</f>
        <v>Skilled trades occupations</v>
      </c>
      <c r="J89" s="11">
        <v>10.49150117145455</v>
      </c>
      <c r="K89" s="11">
        <v>9.5526391176478178</v>
      </c>
      <c r="L89" s="11">
        <v>-0.93886205380673082</v>
      </c>
      <c r="M89" s="11">
        <v>4.2079334591315263</v>
      </c>
      <c r="N89" s="11">
        <v>3.2690714053247958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1.4038535284945359</v>
      </c>
      <c r="C90" s="11">
        <v>2.5494470705119707</v>
      </c>
      <c r="D90" s="11">
        <f t="shared" ref="D90" si="66">C90-B90</f>
        <v>1.1455935420174348</v>
      </c>
      <c r="E90" s="11">
        <v>1.1394114824833352</v>
      </c>
      <c r="F90" s="11">
        <f t="shared" ref="F90" si="67">SUM(D90:E90)</f>
        <v>2.2850050245007703</v>
      </c>
      <c r="G90" s="200">
        <f t="shared" ref="G90:G91" si="68">IF(B90&gt;0,(1+(E90/B90))^(1/($C$6-$B$6))-1,0)</f>
        <v>4.0410327640345356E-2</v>
      </c>
      <c r="I90" s="11" t="str">
        <f t="shared" si="65"/>
        <v>Caring, leisure and other service occupations</v>
      </c>
      <c r="J90" s="11">
        <v>10.49639709493027</v>
      </c>
      <c r="K90" s="11">
        <v>8.39838366798738</v>
      </c>
      <c r="L90" s="11">
        <v>-2.0980134269428889</v>
      </c>
      <c r="M90" s="11">
        <v>4.4361034415386769</v>
      </c>
      <c r="N90" s="11">
        <v>2.3380900145957879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78.549444689582984</v>
      </c>
      <c r="C91" s="11">
        <f t="shared" ref="C91:F91" si="69">SUM(C65:C90)</f>
        <v>117.81709282826051</v>
      </c>
      <c r="D91" s="11">
        <f t="shared" si="69"/>
        <v>39.267648138677593</v>
      </c>
      <c r="E91" s="11">
        <f t="shared" si="69"/>
        <v>49.482321270510212</v>
      </c>
      <c r="F91" s="11">
        <f t="shared" si="69"/>
        <v>88.749969409187827</v>
      </c>
      <c r="G91" s="200">
        <f t="shared" si="68"/>
        <v>3.3106215591357957E-2</v>
      </c>
      <c r="I91" s="11" t="str">
        <f t="shared" si="65"/>
        <v>Sales and customer service occupations</v>
      </c>
      <c r="J91" s="11">
        <v>10.143969366517643</v>
      </c>
      <c r="K91" s="11">
        <v>7.9416759152316905</v>
      </c>
      <c r="L91" s="11">
        <v>-2.2022934512859531</v>
      </c>
      <c r="M91" s="11">
        <v>3.9176560090556869</v>
      </c>
      <c r="N91" s="11">
        <v>1.7153625577697338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6.7108400146013913</v>
      </c>
      <c r="K92" s="11">
        <v>7.5472271562933457</v>
      </c>
      <c r="L92" s="11">
        <v>0.83638714169195483</v>
      </c>
      <c r="M92" s="11">
        <v>3.6432621676966788</v>
      </c>
      <c r="N92" s="11">
        <v>4.479649309388634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15.553297087203415</v>
      </c>
      <c r="K93" s="11">
        <v>14.45830011636183</v>
      </c>
      <c r="L93" s="11">
        <v>-1.0949969708415843</v>
      </c>
      <c r="M93" s="11">
        <v>6.9587929306186824</v>
      </c>
      <c r="N93" s="11">
        <v>5.8637959597770983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17.09113174051123</v>
      </c>
      <c r="C94" s="11">
        <v>19.032000020115028</v>
      </c>
      <c r="D94" s="11">
        <f>C94-B94</f>
        <v>1.9408682796037979</v>
      </c>
      <c r="E94" s="11">
        <v>9.9018873915311829</v>
      </c>
      <c r="F94" s="11">
        <f>SUM(D94:E94)</f>
        <v>11.842755671134981</v>
      </c>
      <c r="G94" s="200">
        <f>IF(B94&gt;0,(1+(E94/B94))^(1/($C$6-$B$6))-1,0)</f>
        <v>3.0936800885829507E-2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5.1139940689936623</v>
      </c>
      <c r="C95" s="11">
        <v>8.1623831271949179</v>
      </c>
      <c r="D95" s="11">
        <f t="shared" ref="D95:D118" si="72">C95-B95</f>
        <v>3.0483890582012556</v>
      </c>
      <c r="E95" s="11">
        <v>4.472697719905617</v>
      </c>
      <c r="F95" s="11">
        <f t="shared" ref="F95:F118" si="73">SUM(D95:E95)</f>
        <v>7.5210867781068727</v>
      </c>
      <c r="G95" s="200">
        <f t="shared" ref="G95:G120" si="74">IF(B95&gt;0,(1+(E95/B95))^(1/($C$6-$B$6))-1,0)</f>
        <v>4.2782905273095251E-2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21.128827371231878</v>
      </c>
      <c r="C96" s="11">
        <v>23.579793082785308</v>
      </c>
      <c r="D96" s="11">
        <f t="shared" si="72"/>
        <v>2.4509657115534296</v>
      </c>
      <c r="E96" s="11">
        <v>8.990557985458743</v>
      </c>
      <c r="F96" s="11">
        <f t="shared" si="73"/>
        <v>11.441523697012173</v>
      </c>
      <c r="G96" s="200">
        <f t="shared" si="74"/>
        <v>2.3916906646041847E-2</v>
      </c>
      <c r="I96" s="11" t="str">
        <f>I85</f>
        <v>Managers, directors and senior officials</v>
      </c>
      <c r="J96" s="11">
        <f t="array" ref="J96:J104">MMULT(aggregation!$B$13:$AA$21,B239:B264)</f>
        <v>6.2872896756596912</v>
      </c>
      <c r="K96" s="11">
        <f t="array" ref="K96:K104">MMULT(aggregation!$B$13:$AA$21,C239:C264)</f>
        <v>5.1565473107806374</v>
      </c>
      <c r="L96" s="11">
        <f t="array" ref="L96:L104">MMULT(aggregation!$B$13:$AA$21,D239:D264)</f>
        <v>-1.130742364879054</v>
      </c>
      <c r="M96" s="11">
        <f t="array" ref="M96:M104">MMULT(aggregation!$B$13:$AA$21,E239:E264)</f>
        <v>2.6398586835413043</v>
      </c>
      <c r="N96" s="11">
        <f t="array" ref="N96:N104">MMULT(aggregation!$B$13:$AA$21,F239:F264)</f>
        <v>1.5091163186622505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7.1513545825005291</v>
      </c>
      <c r="C97" s="11">
        <v>8.5793866912133456</v>
      </c>
      <c r="D97" s="11">
        <f t="shared" si="72"/>
        <v>1.4280321087128165</v>
      </c>
      <c r="E97" s="11">
        <v>4.5562005453917509</v>
      </c>
      <c r="F97" s="11">
        <f t="shared" si="73"/>
        <v>5.9842326541045674</v>
      </c>
      <c r="G97" s="200">
        <f t="shared" si="74"/>
        <v>3.3408096852125757E-2</v>
      </c>
      <c r="I97" s="11" t="str">
        <f>I86</f>
        <v>Professional occupations</v>
      </c>
      <c r="J97" s="11">
        <v>6.2171229293471511</v>
      </c>
      <c r="K97" s="11">
        <v>5.0985264541614299</v>
      </c>
      <c r="L97" s="11">
        <v>-1.1185964751857205</v>
      </c>
      <c r="M97" s="11">
        <v>2.1292240169445185</v>
      </c>
      <c r="N97" s="11">
        <v>1.0106275417587978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7.1919841727601526</v>
      </c>
      <c r="C98" s="11">
        <v>5.7021564378388376</v>
      </c>
      <c r="D98" s="11">
        <f t="shared" ref="D98" si="75">C98-B98</f>
        <v>-1.4898277349213149</v>
      </c>
      <c r="E98" s="11">
        <v>3.2553059225211523</v>
      </c>
      <c r="F98" s="11">
        <f t="shared" ref="F98" si="76">SUM(D98:E98)</f>
        <v>1.7654781875998373</v>
      </c>
      <c r="G98" s="200">
        <f t="shared" si="74"/>
        <v>2.5204086772813383E-2</v>
      </c>
      <c r="I98" s="11" t="str">
        <f>I87</f>
        <v>Associate professional occupations</v>
      </c>
      <c r="J98" s="11">
        <v>6.060634333879058</v>
      </c>
      <c r="K98" s="11">
        <v>3.9752639398571632</v>
      </c>
      <c r="L98" s="11">
        <v>-2.0853703940218944</v>
      </c>
      <c r="M98" s="11">
        <v>1.7976716544335944</v>
      </c>
      <c r="N98" s="11">
        <v>-0.28769873958829989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17.675897989515647</v>
      </c>
      <c r="C99" s="11">
        <v>21.513781127726155</v>
      </c>
      <c r="D99" s="11">
        <f t="shared" si="72"/>
        <v>3.8378831382105076</v>
      </c>
      <c r="E99" s="11">
        <v>10.2416846458978</v>
      </c>
      <c r="F99" s="11">
        <f t="shared" si="73"/>
        <v>14.079567784108308</v>
      </c>
      <c r="G99" s="200">
        <f t="shared" si="74"/>
        <v>3.093928280765379E-2</v>
      </c>
      <c r="I99" s="11" t="str">
        <f>I88</f>
        <v>Administrative and secretarial occupations</v>
      </c>
      <c r="J99" s="11">
        <v>6.6598770844823978</v>
      </c>
      <c r="K99" s="11">
        <v>1.1743637709370702</v>
      </c>
      <c r="L99" s="11">
        <v>-5.4855133135453276</v>
      </c>
      <c r="M99" s="11">
        <v>1.3034406374703607</v>
      </c>
      <c r="N99" s="11">
        <v>-4.1820726760749665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4.7622504532737366</v>
      </c>
      <c r="C100" s="11">
        <v>5.1363005026153052</v>
      </c>
      <c r="D100" s="11">
        <f t="shared" si="72"/>
        <v>0.3740500493415686</v>
      </c>
      <c r="E100" s="11">
        <v>2.1400113977550999</v>
      </c>
      <c r="F100" s="11">
        <f t="shared" si="73"/>
        <v>2.5140614470966685</v>
      </c>
      <c r="G100" s="200">
        <f t="shared" si="74"/>
        <v>2.5050542814690324E-2</v>
      </c>
      <c r="I100" s="11" t="str">
        <f t="shared" ref="I100:I104" si="77">I89</f>
        <v>Skilled trades occupations</v>
      </c>
      <c r="J100" s="11">
        <v>6.3050880613976368</v>
      </c>
      <c r="K100" s="11">
        <v>5.620699252732086</v>
      </c>
      <c r="L100" s="11">
        <v>-0.68438880866555052</v>
      </c>
      <c r="M100" s="11">
        <v>2.4324532750758499</v>
      </c>
      <c r="N100" s="11">
        <v>1.7480644664102996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2.630436333661553</v>
      </c>
      <c r="C101" s="11">
        <v>3.3079242343449837</v>
      </c>
      <c r="D101" s="11">
        <f t="shared" si="72"/>
        <v>0.67748790068343068</v>
      </c>
      <c r="E101" s="11">
        <v>1.8688869148343021</v>
      </c>
      <c r="F101" s="11">
        <f t="shared" si="73"/>
        <v>2.5463748155177326</v>
      </c>
      <c r="G101" s="200">
        <f t="shared" si="74"/>
        <v>3.643314542368703E-2</v>
      </c>
      <c r="I101" s="11" t="str">
        <f t="shared" si="77"/>
        <v>Caring, leisure and other service occupations</v>
      </c>
      <c r="J101" s="11">
        <v>3.4956561014670546</v>
      </c>
      <c r="K101" s="11">
        <v>2.6105699581328601</v>
      </c>
      <c r="L101" s="11">
        <v>-0.88508614333419444</v>
      </c>
      <c r="M101" s="11">
        <v>1.1534136775085173</v>
      </c>
      <c r="N101" s="11">
        <v>0.26832753417432287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1.992763407686311</v>
      </c>
      <c r="C102" s="11">
        <v>3.4983986089356889</v>
      </c>
      <c r="D102" s="11">
        <f t="shared" si="72"/>
        <v>1.5056352012493779</v>
      </c>
      <c r="E102" s="11">
        <v>1.1642019862316899</v>
      </c>
      <c r="F102" s="11">
        <f t="shared" si="73"/>
        <v>2.6698371874810678</v>
      </c>
      <c r="G102" s="200">
        <f t="shared" si="74"/>
        <v>3.1147845672957253E-2</v>
      </c>
      <c r="I102" s="11" t="str">
        <f t="shared" si="77"/>
        <v>Sales and customer service occupations</v>
      </c>
      <c r="J102" s="11">
        <v>6.2095185883499049</v>
      </c>
      <c r="K102" s="11">
        <v>2.7991181952066455</v>
      </c>
      <c r="L102" s="11">
        <v>-3.4104003931432603</v>
      </c>
      <c r="M102" s="11">
        <v>1.5409315410417499</v>
      </c>
      <c r="N102" s="11">
        <v>-1.8694688521015099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5.7677116646983047</v>
      </c>
      <c r="C103" s="11">
        <v>6.6159007269295369</v>
      </c>
      <c r="D103" s="11">
        <f t="shared" ref="D103:D104" si="78">C103-B103</f>
        <v>0.84818906223123225</v>
      </c>
      <c r="E103" s="11">
        <v>2.9653756818994523</v>
      </c>
      <c r="F103" s="11">
        <f t="shared" ref="F103:F104" si="79">SUM(D103:E103)</f>
        <v>3.8135647441306846</v>
      </c>
      <c r="G103" s="200">
        <f t="shared" si="74"/>
        <v>2.8042220130508611E-2</v>
      </c>
      <c r="I103" s="11" t="str">
        <f t="shared" si="77"/>
        <v>Process, plant and machine operatives</v>
      </c>
      <c r="J103" s="11">
        <v>5.0587152061796221</v>
      </c>
      <c r="K103" s="11">
        <v>3.3699509411431365</v>
      </c>
      <c r="L103" s="11">
        <v>-1.6887642650364851</v>
      </c>
      <c r="M103" s="11">
        <v>1.8864962541248911</v>
      </c>
      <c r="N103" s="11">
        <v>0.19773198908840617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11.928718961274244</v>
      </c>
      <c r="C104" s="11">
        <v>12.706554697176879</v>
      </c>
      <c r="D104" s="11">
        <f t="shared" si="78"/>
        <v>0.77783573590263444</v>
      </c>
      <c r="E104" s="11">
        <v>6.0496795115652473</v>
      </c>
      <c r="F104" s="11">
        <f t="shared" si="79"/>
        <v>6.8275152474678817</v>
      </c>
      <c r="G104" s="200">
        <f t="shared" si="74"/>
        <v>2.7725532969133271E-2</v>
      </c>
      <c r="I104" s="11" t="str">
        <f t="shared" si="77"/>
        <v>Elementary occupations</v>
      </c>
      <c r="J104" s="11">
        <v>13.606390807900425</v>
      </c>
      <c r="K104" s="11">
        <v>10.114347124269123</v>
      </c>
      <c r="L104" s="11">
        <v>-3.4920436836313007</v>
      </c>
      <c r="M104" s="11">
        <v>4.872546339674213</v>
      </c>
      <c r="N104" s="11">
        <v>1.3805026560429121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9.9199545455671885</v>
      </c>
      <c r="C105" s="11">
        <v>11.626453286229296</v>
      </c>
      <c r="D105" s="11">
        <f t="shared" si="72"/>
        <v>1.7064987406621075</v>
      </c>
      <c r="E105" s="11">
        <v>5.8446400431825314</v>
      </c>
      <c r="F105" s="11">
        <f t="shared" si="73"/>
        <v>7.5511387838446389</v>
      </c>
      <c r="G105" s="200">
        <f t="shared" si="74"/>
        <v>3.1362987022324207E-2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1.9790858605888844</v>
      </c>
      <c r="C106" s="11">
        <v>4.1156184558789883</v>
      </c>
      <c r="D106" s="11">
        <f t="shared" si="72"/>
        <v>2.1365325952901042</v>
      </c>
      <c r="E106" s="11">
        <v>1.8891951310315496</v>
      </c>
      <c r="F106" s="11">
        <f t="shared" si="73"/>
        <v>4.0257277263216533</v>
      </c>
      <c r="G106" s="200">
        <f t="shared" si="74"/>
        <v>4.5691453479183242E-2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0.73217995291222615</v>
      </c>
      <c r="C107" s="11">
        <v>1.283646026647717</v>
      </c>
      <c r="D107" s="11">
        <f t="shared" si="72"/>
        <v>0.55146607373549084</v>
      </c>
      <c r="E107" s="11">
        <v>0.67534342366597422</v>
      </c>
      <c r="F107" s="11">
        <f t="shared" si="73"/>
        <v>1.2268094974014652</v>
      </c>
      <c r="G107" s="200">
        <f t="shared" si="74"/>
        <v>4.4533850508136741E-2</v>
      </c>
      <c r="I107" s="11" t="str">
        <f>I96</f>
        <v>Managers, directors and senior officials</v>
      </c>
      <c r="J107" s="11">
        <f t="array" ref="J107:J115">MMULT(aggregation!$B$13:$AA$21,B268:B293)</f>
        <v>1.356825859499232</v>
      </c>
      <c r="K107" s="11">
        <f t="array" ref="K107:K115">MMULT(aggregation!$B$13:$AA$21,C268:C293)</f>
        <v>2.2756963649310427</v>
      </c>
      <c r="L107" s="11">
        <f t="array" ref="L107:L115">MMULT(aggregation!$B$13:$AA$21,D268:D293)</f>
        <v>0.9188705054318107</v>
      </c>
      <c r="M107" s="11">
        <f t="array" ref="M107:M115">MMULT(aggregation!$B$13:$AA$21,E268:E293)</f>
        <v>0.59299664355767412</v>
      </c>
      <c r="N107" s="11">
        <f t="array" ref="N107:N115">MMULT(aggregation!$B$13:$AA$21,F268:F293)</f>
        <v>1.5118671489894848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1.1705228771352416</v>
      </c>
      <c r="C108" s="11">
        <v>1.7159866621825852</v>
      </c>
      <c r="D108" s="11">
        <f t="shared" si="72"/>
        <v>0.54546378504734361</v>
      </c>
      <c r="E108" s="11">
        <v>0.74362777072462161</v>
      </c>
      <c r="F108" s="11">
        <f t="shared" si="73"/>
        <v>1.2890915557719653</v>
      </c>
      <c r="G108" s="200">
        <f t="shared" si="74"/>
        <v>3.333168712902923E-2</v>
      </c>
      <c r="I108" s="11" t="str">
        <f>I97</f>
        <v>Professional occupations</v>
      </c>
      <c r="J108" s="11">
        <v>1.3657163918326998</v>
      </c>
      <c r="K108" s="11">
        <v>3.3541277267545007</v>
      </c>
      <c r="L108" s="11">
        <v>1.9884113349218011</v>
      </c>
      <c r="M108" s="11">
        <v>0.74509944869859224</v>
      </c>
      <c r="N108" s="11">
        <v>2.7335107836203933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0.55165230005012345</v>
      </c>
      <c r="C109" s="11">
        <v>0.72980293061257495</v>
      </c>
      <c r="D109" s="11">
        <f t="shared" ref="D109" si="80">C109-B109</f>
        <v>0.17815063056245151</v>
      </c>
      <c r="E109" s="11">
        <v>0.35378434891560923</v>
      </c>
      <c r="F109" s="11">
        <f t="shared" ref="F109" si="81">SUM(D109:E109)</f>
        <v>0.53193497947806079</v>
      </c>
      <c r="G109" s="200">
        <f t="shared" si="74"/>
        <v>3.3584947110272489E-2</v>
      </c>
      <c r="I109" s="11" t="str">
        <f>I98</f>
        <v>Associate professional occupations</v>
      </c>
      <c r="J109" s="11">
        <v>1.3682703303335231</v>
      </c>
      <c r="K109" s="11">
        <v>2.4295659830931466</v>
      </c>
      <c r="L109" s="11">
        <v>1.0612956527596236</v>
      </c>
      <c r="M109" s="11">
        <v>0.57424977763957985</v>
      </c>
      <c r="N109" s="11">
        <v>1.6355454303992032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1.057022866979747</v>
      </c>
      <c r="C110" s="11">
        <v>1.650270768921239</v>
      </c>
      <c r="D110" s="11">
        <f t="shared" si="72"/>
        <v>0.59324790194149202</v>
      </c>
      <c r="E110" s="11">
        <v>0.78103206433218941</v>
      </c>
      <c r="F110" s="11">
        <f t="shared" si="73"/>
        <v>1.3742799662736815</v>
      </c>
      <c r="G110" s="200">
        <f t="shared" si="74"/>
        <v>3.7572072274780988E-2</v>
      </c>
      <c r="I110" s="11" t="str">
        <f>I99</f>
        <v>Administrative and secretarial occupations</v>
      </c>
      <c r="J110" s="11">
        <v>1.6904045466992876</v>
      </c>
      <c r="K110" s="11">
        <v>1.2142758187776643</v>
      </c>
      <c r="L110" s="11">
        <v>-0.47612872792162336</v>
      </c>
      <c r="M110" s="11">
        <v>0.41020173883758715</v>
      </c>
      <c r="N110" s="11">
        <v>-6.5926989084036242E-2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4.9268597679186064</v>
      </c>
      <c r="C111" s="11">
        <v>7.0003655375271965</v>
      </c>
      <c r="D111" s="11">
        <f>C111-B111</f>
        <v>2.0735057696085901</v>
      </c>
      <c r="E111" s="11">
        <v>3.9095961628896347</v>
      </c>
      <c r="F111" s="11">
        <f>SUM(D111:E111)</f>
        <v>5.9831019324982249</v>
      </c>
      <c r="G111" s="200">
        <f t="shared" si="74"/>
        <v>3.9713925990002785E-2</v>
      </c>
      <c r="I111" s="11" t="str">
        <f t="shared" ref="I111:I115" si="82">I100</f>
        <v>Skilled trades occupations</v>
      </c>
      <c r="J111" s="11">
        <v>2.5097331853674882</v>
      </c>
      <c r="K111" s="11">
        <v>1.7752816129324778</v>
      </c>
      <c r="L111" s="11">
        <v>-0.73445157243501069</v>
      </c>
      <c r="M111" s="11">
        <v>0.68133078067991837</v>
      </c>
      <c r="N111" s="11">
        <v>-5.3120791755092406E-2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1.6346612882961826</v>
      </c>
      <c r="C112" s="11">
        <v>2.694946038564515</v>
      </c>
      <c r="D112" s="11">
        <f t="shared" ref="D112:D113" si="83">C112-B112</f>
        <v>1.0602847502683324</v>
      </c>
      <c r="E112" s="11">
        <v>1.3344825243734864</v>
      </c>
      <c r="F112" s="11">
        <f t="shared" ref="F112:F113" si="84">SUM(D112:E112)</f>
        <v>2.3947672746418185</v>
      </c>
      <c r="G112" s="200">
        <f t="shared" si="74"/>
        <v>4.0591395301313726E-2</v>
      </c>
      <c r="I112" s="11" t="str">
        <f t="shared" si="82"/>
        <v>Caring, leisure and other service occupations</v>
      </c>
      <c r="J112" s="11">
        <v>0.94745677705657283</v>
      </c>
      <c r="K112" s="11">
        <v>1.1243366791041305</v>
      </c>
      <c r="L112" s="11">
        <v>0.17687990204755757</v>
      </c>
      <c r="M112" s="11">
        <v>0.28287869417523326</v>
      </c>
      <c r="N112" s="11">
        <v>0.45975859622279086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0.12131432841611564</v>
      </c>
      <c r="C113" s="11">
        <v>0.15376169179314314</v>
      </c>
      <c r="D113" s="11">
        <f t="shared" si="83"/>
        <v>3.2447363377027499E-2</v>
      </c>
      <c r="E113" s="11">
        <v>8.4324067641280712E-2</v>
      </c>
      <c r="F113" s="11">
        <f t="shared" si="84"/>
        <v>0.11677143101830821</v>
      </c>
      <c r="G113" s="200">
        <f t="shared" si="74"/>
        <v>3.5808508062661337E-2</v>
      </c>
      <c r="I113" s="11" t="str">
        <f t="shared" si="82"/>
        <v>Sales and customer service occupations</v>
      </c>
      <c r="J113" s="11">
        <v>2.2848031903733412</v>
      </c>
      <c r="K113" s="11">
        <v>2.4662444549664038</v>
      </c>
      <c r="L113" s="11">
        <v>0.18144126459306265</v>
      </c>
      <c r="M113" s="11">
        <v>0.6210543637963688</v>
      </c>
      <c r="N113" s="11">
        <v>0.80249562838943134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5.1850003070459323</v>
      </c>
      <c r="C114" s="11">
        <v>6.8355782815988864</v>
      </c>
      <c r="D114" s="11">
        <f t="shared" si="72"/>
        <v>1.6505779745529541</v>
      </c>
      <c r="E114" s="11">
        <v>3.101222273318252</v>
      </c>
      <c r="F114" s="11">
        <f t="shared" si="73"/>
        <v>4.7518002478712056</v>
      </c>
      <c r="G114" s="200">
        <f t="shared" si="74"/>
        <v>3.1748518398270864E-2</v>
      </c>
      <c r="I114" s="11" t="str">
        <f t="shared" si="82"/>
        <v>Process, plant and machine operatives</v>
      </c>
      <c r="J114" s="11">
        <v>2.2810107119267893</v>
      </c>
      <c r="K114" s="11">
        <v>1.787163548522327</v>
      </c>
      <c r="L114" s="11">
        <v>-0.4938471634044625</v>
      </c>
      <c r="M114" s="11">
        <v>0.72348656721400384</v>
      </c>
      <c r="N114" s="11">
        <v>0.22963940380954129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1.798383186122426</v>
      </c>
      <c r="C115" s="11">
        <v>3.1808508289988371</v>
      </c>
      <c r="D115" s="11">
        <f t="shared" si="72"/>
        <v>1.3824676428764111</v>
      </c>
      <c r="E115" s="11">
        <v>1.3132361366419103</v>
      </c>
      <c r="F115" s="11">
        <f t="shared" si="73"/>
        <v>2.6957037795183214</v>
      </c>
      <c r="G115" s="200">
        <f t="shared" si="74"/>
        <v>3.7226526500218071E-2</v>
      </c>
      <c r="I115" s="11" t="str">
        <f t="shared" si="82"/>
        <v>Elementary occupations</v>
      </c>
      <c r="J115" s="11">
        <v>5.2288302820099046</v>
      </c>
      <c r="K115" s="11">
        <v>2.6446737872365258</v>
      </c>
      <c r="L115" s="11">
        <v>-2.5841564947733788</v>
      </c>
      <c r="M115" s="11">
        <v>0.89659603864063697</v>
      </c>
      <c r="N115" s="11">
        <v>-1.6875604561327422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0.32849211702084369</v>
      </c>
      <c r="C116" s="11">
        <v>0.74487361857625356</v>
      </c>
      <c r="D116" s="11">
        <f t="shared" ref="D116:D117" si="85">C116-B116</f>
        <v>0.41638150155540987</v>
      </c>
      <c r="E116" s="11">
        <v>0.27093618395630503</v>
      </c>
      <c r="F116" s="11">
        <f t="shared" ref="F116:F117" si="86">SUM(D116:E116)</f>
        <v>0.6873176855117149</v>
      </c>
      <c r="G116" s="200">
        <f t="shared" si="74"/>
        <v>4.0912329564408489E-2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0.97404460684696825</v>
      </c>
      <c r="C117" s="11">
        <v>1.4333536173393042</v>
      </c>
      <c r="D117" s="11">
        <f t="shared" si="85"/>
        <v>0.45930901049233597</v>
      </c>
      <c r="E117" s="11">
        <v>0.80273811571750708</v>
      </c>
      <c r="F117" s="11">
        <f t="shared" si="86"/>
        <v>1.2620471262098429</v>
      </c>
      <c r="G117" s="200">
        <f t="shared" si="74"/>
        <v>4.0887273018488823E-2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0.27317303059852632</v>
      </c>
      <c r="C118" s="11">
        <v>0.26059555956773212</v>
      </c>
      <c r="D118" s="11">
        <f t="shared" si="72"/>
        <v>-1.2577471030794207E-2</v>
      </c>
      <c r="E118" s="11">
        <v>0.13842845747647636</v>
      </c>
      <c r="F118" s="11">
        <f t="shared" si="73"/>
        <v>0.12585098644568216</v>
      </c>
      <c r="G118" s="200">
        <f t="shared" si="74"/>
        <v>2.7706904689719591E-2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4.3497577190859067</v>
      </c>
      <c r="C119" s="11">
        <v>6.6218266191090951</v>
      </c>
      <c r="D119" s="11">
        <f t="shared" ref="D119" si="87">C119-B119</f>
        <v>2.2720689000231884</v>
      </c>
      <c r="E119" s="11">
        <v>3.4930087462562991</v>
      </c>
      <c r="F119" s="11">
        <f t="shared" ref="F119" si="88">SUM(D119:E119)</f>
        <v>5.7650776462794875</v>
      </c>
      <c r="G119" s="200">
        <f t="shared" si="74"/>
        <v>4.0080484797557325E-2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137.43717550069221</v>
      </c>
      <c r="C120" s="11">
        <f t="shared" ref="C120:F120" si="89">SUM(C94:C119)</f>
        <v>167.88250918042334</v>
      </c>
      <c r="D120" s="11">
        <f t="shared" si="89"/>
        <v>30.445333679731185</v>
      </c>
      <c r="E120" s="11">
        <f t="shared" si="89"/>
        <v>80.342085153115647</v>
      </c>
      <c r="F120" s="11">
        <f t="shared" si="89"/>
        <v>110.78741883284684</v>
      </c>
      <c r="G120" s="200">
        <f t="shared" si="74"/>
        <v>3.1163392163194414E-2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3.137176718425899</v>
      </c>
      <c r="C123" s="11">
        <v>3.2972954455569803</v>
      </c>
      <c r="D123" s="11">
        <f>C123-B123</f>
        <v>0.16011872713108133</v>
      </c>
      <c r="E123" s="11">
        <v>1.6152097763328188</v>
      </c>
      <c r="F123" s="11">
        <f>SUM(D123:E123)</f>
        <v>1.7753285034639001</v>
      </c>
      <c r="G123" s="200">
        <f>IF(B123&gt;0,(1+(E123/B123))^(1/($C$6-$B$6))-1,0)</f>
        <v>2.807512522470601E-2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1.4665392636886854</v>
      </c>
      <c r="C124" s="11">
        <v>2.2369311394472264</v>
      </c>
      <c r="D124" s="11">
        <f t="shared" ref="D124:D139" si="92">C124-B124</f>
        <v>0.77039187575854107</v>
      </c>
      <c r="E124" s="11">
        <v>1.2517266603723107</v>
      </c>
      <c r="F124" s="11">
        <f t="shared" ref="F124:F131" si="93">SUM(D124:E124)</f>
        <v>2.0221185361308516</v>
      </c>
      <c r="G124" s="200">
        <f t="shared" ref="G124:G147" si="94">IF(B124&gt;0,(1+(E124/B124))^(1/($C$6-$B$6))-1,0)</f>
        <v>4.1997194682605876E-2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2.3850986182804488</v>
      </c>
      <c r="C125" s="11">
        <v>3.0796074133273748</v>
      </c>
      <c r="D125" s="11">
        <f t="shared" si="92"/>
        <v>0.69450879504692598</v>
      </c>
      <c r="E125" s="11">
        <v>1.0374361640311249</v>
      </c>
      <c r="F125" s="11">
        <f t="shared" si="93"/>
        <v>1.7319449590780509</v>
      </c>
      <c r="G125" s="200">
        <f t="shared" si="94"/>
        <v>2.4368233025533259E-2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2.1758240937016269</v>
      </c>
      <c r="C126" s="11">
        <v>0.53303772940921967</v>
      </c>
      <c r="D126" s="11">
        <f t="shared" si="92"/>
        <v>-1.6427863642924072</v>
      </c>
      <c r="E126" s="11">
        <v>0.44465634834079332</v>
      </c>
      <c r="F126" s="11">
        <f t="shared" si="93"/>
        <v>-1.1981300159516139</v>
      </c>
      <c r="G126" s="200">
        <f t="shared" si="94"/>
        <v>1.2473836620813472E-2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0.57867725764361877</v>
      </c>
      <c r="C127" s="11">
        <v>0.41799406657187566</v>
      </c>
      <c r="D127" s="11">
        <f t="shared" si="92"/>
        <v>-0.16068319107174311</v>
      </c>
      <c r="E127" s="11">
        <v>0.13094628048406834</v>
      </c>
      <c r="F127" s="11">
        <f t="shared" si="93"/>
        <v>-2.9736910587674775E-2</v>
      </c>
      <c r="G127" s="200">
        <f>IF(B127&gt;0,(1+(E127/B127))^(1/($C$6-$B$6))-1,0)</f>
        <v>1.3692204107152328E-2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1.788124958055255</v>
      </c>
      <c r="C128" s="11">
        <v>1.9693929166131698</v>
      </c>
      <c r="D128" s="11">
        <f t="shared" si="92"/>
        <v>0.18126795855791489</v>
      </c>
      <c r="E128" s="11">
        <v>0.71459702611403664</v>
      </c>
      <c r="F128" s="11">
        <f t="shared" si="93"/>
        <v>0.89586498467195153</v>
      </c>
      <c r="G128" s="200">
        <f t="shared" si="94"/>
        <v>2.266717454471201E-2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0.65854232252416234</v>
      </c>
      <c r="C129" s="11">
        <v>0.95621779826286712</v>
      </c>
      <c r="D129" s="11">
        <f t="shared" si="92"/>
        <v>0.29767547573870479</v>
      </c>
      <c r="E129" s="11">
        <v>0.38361804081289524</v>
      </c>
      <c r="F129" s="11">
        <f t="shared" si="93"/>
        <v>0.68129351655160009</v>
      </c>
      <c r="G129" s="200">
        <f t="shared" si="94"/>
        <v>3.1074526416975612E-2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1.2251773608531984</v>
      </c>
      <c r="C130" s="11">
        <v>0.56858312584175963</v>
      </c>
      <c r="D130" s="11">
        <f t="shared" si="92"/>
        <v>-0.65659423501143876</v>
      </c>
      <c r="E130" s="11">
        <v>0.35440377071820356</v>
      </c>
      <c r="F130" s="11">
        <f t="shared" si="93"/>
        <v>-0.30219046429323521</v>
      </c>
      <c r="G130" s="200">
        <f t="shared" si="94"/>
        <v>1.7082538418690563E-2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0.48544799900633667</v>
      </c>
      <c r="C131" s="11">
        <v>0.75846192848750493</v>
      </c>
      <c r="D131" s="11">
        <f t="shared" si="92"/>
        <v>0.27301392948116826</v>
      </c>
      <c r="E131" s="11">
        <v>0.23774788097986577</v>
      </c>
      <c r="F131" s="11">
        <f t="shared" si="93"/>
        <v>0.51076181046103408</v>
      </c>
      <c r="G131" s="200">
        <f t="shared" si="94"/>
        <v>2.693009613725672E-2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0.75382185648284927</v>
      </c>
      <c r="C132" s="11">
        <v>0.88075528471772813</v>
      </c>
      <c r="D132" s="11">
        <f t="shared" si="92"/>
        <v>0.12693342823487885</v>
      </c>
      <c r="E132" s="11">
        <v>0.35062328897772743</v>
      </c>
      <c r="F132" s="11">
        <f t="shared" ref="F132:F133" si="95">SUM(D132:E132)</f>
        <v>0.47755671721260629</v>
      </c>
      <c r="G132" s="200">
        <f t="shared" si="94"/>
        <v>2.5789765436568857E-2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3.033620981848427</v>
      </c>
      <c r="C133" s="11">
        <v>3.369159473387163</v>
      </c>
      <c r="D133" s="11">
        <f t="shared" si="92"/>
        <v>0.33553849153873605</v>
      </c>
      <c r="E133" s="11">
        <v>1.516486826582631</v>
      </c>
      <c r="F133" s="11">
        <f t="shared" si="95"/>
        <v>1.8520253181213671</v>
      </c>
      <c r="G133" s="200">
        <f t="shared" si="94"/>
        <v>2.7394787090959438E-2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3.5837894410518936</v>
      </c>
      <c r="C134" s="11">
        <v>4.0117561534498583</v>
      </c>
      <c r="D134" s="11">
        <f t="shared" si="92"/>
        <v>0.42796671239796469</v>
      </c>
      <c r="E134" s="11">
        <v>2.1617977988190993</v>
      </c>
      <c r="F134" s="11">
        <f t="shared" ref="F134:F137" si="96">SUM(D134:E134)</f>
        <v>2.589764511217064</v>
      </c>
      <c r="G134" s="200">
        <f t="shared" si="94"/>
        <v>3.1967759039237098E-2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0.96092260260062146</v>
      </c>
      <c r="C135" s="11">
        <v>1.5974194362291156</v>
      </c>
      <c r="D135" s="11">
        <f t="shared" si="92"/>
        <v>0.63649683362849419</v>
      </c>
      <c r="E135" s="11">
        <v>0.79804101779244851</v>
      </c>
      <c r="F135" s="11">
        <f t="shared" si="96"/>
        <v>1.4345378514209428</v>
      </c>
      <c r="G135" s="200">
        <f t="shared" si="94"/>
        <v>4.1129046937838254E-2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0.3133031135434457</v>
      </c>
      <c r="C136" s="11">
        <v>0.50863240844046953</v>
      </c>
      <c r="D136" s="11">
        <f t="shared" si="92"/>
        <v>0.19532929489702383</v>
      </c>
      <c r="E136" s="11">
        <v>0.29354046678540358</v>
      </c>
      <c r="F136" s="11">
        <f t="shared" si="96"/>
        <v>0.48886976168242741</v>
      </c>
      <c r="G136" s="200">
        <f t="shared" si="94"/>
        <v>4.505898479186432E-2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0.38590247341395872</v>
      </c>
      <c r="C137" s="11">
        <v>0.48814399885866278</v>
      </c>
      <c r="D137" s="11">
        <f t="shared" si="92"/>
        <v>0.10224152544470405</v>
      </c>
      <c r="E137" s="11">
        <v>0.19738583769829859</v>
      </c>
      <c r="F137" s="11">
        <f t="shared" si="96"/>
        <v>0.29962736314300265</v>
      </c>
      <c r="G137" s="200">
        <f t="shared" si="94"/>
        <v>2.7922519875808849E-2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0.35851419573171189</v>
      </c>
      <c r="C138" s="11">
        <v>0.47221410852247064</v>
      </c>
      <c r="D138" s="11">
        <f t="shared" si="92"/>
        <v>0.11369991279075875</v>
      </c>
      <c r="E138" s="11">
        <v>0.24733916616841403</v>
      </c>
      <c r="F138" s="11">
        <f t="shared" ref="F138" si="97">SUM(D138:E138)</f>
        <v>0.36103907895917275</v>
      </c>
      <c r="G138" s="200">
        <f t="shared" si="94"/>
        <v>3.5596906285163987E-2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0.36222847916674672</v>
      </c>
      <c r="C139" s="11">
        <v>0.47368224477956766</v>
      </c>
      <c r="D139" s="11">
        <f t="shared" si="92"/>
        <v>0.11145376561282094</v>
      </c>
      <c r="E139" s="11">
        <v>0.226701865522907</v>
      </c>
      <c r="F139" s="11">
        <f t="shared" ref="F139" si="98">SUM(D139:E139)</f>
        <v>0.33815563113572794</v>
      </c>
      <c r="G139" s="200">
        <f t="shared" si="94"/>
        <v>3.2932849859220958E-2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3.8576316915474114</v>
      </c>
      <c r="C140" s="11">
        <v>4.3751251954760617</v>
      </c>
      <c r="D140" s="11">
        <f>C140-B140</f>
        <v>0.51749350392865034</v>
      </c>
      <c r="E140" s="11">
        <v>2.3937905763828002</v>
      </c>
      <c r="F140" s="11">
        <f>SUM(D140:E140)</f>
        <v>2.9112840803114506</v>
      </c>
      <c r="G140" s="200">
        <f t="shared" si="94"/>
        <v>3.2707200115239088E-2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0.93203260445893676</v>
      </c>
      <c r="C141" s="11">
        <v>1.3648651226813249</v>
      </c>
      <c r="D141" s="11">
        <f t="shared" ref="D141:D147" si="99">C141-B141</f>
        <v>0.43283251822238811</v>
      </c>
      <c r="E141" s="11">
        <v>0.69621058294217575</v>
      </c>
      <c r="F141" s="11">
        <f t="shared" ref="F141:F142" si="100">SUM(D141:E141)</f>
        <v>1.1290431011645639</v>
      </c>
      <c r="G141" s="200">
        <f t="shared" si="94"/>
        <v>3.7892907789343733E-2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3.6007370623079862E-2</v>
      </c>
      <c r="C142" s="11">
        <v>3.426244609013001E-2</v>
      </c>
      <c r="D142" s="11">
        <f t="shared" si="99"/>
        <v>-1.7449245329498528E-3</v>
      </c>
      <c r="E142" s="11">
        <v>1.8482449222601529E-2</v>
      </c>
      <c r="F142" s="11">
        <f t="shared" si="100"/>
        <v>1.6737524689651676E-2</v>
      </c>
      <c r="G142" s="200">
        <f t="shared" si="94"/>
        <v>2.8004299096398233E-2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1.5774053090157829</v>
      </c>
      <c r="C143" s="11">
        <v>1.8443194032891801</v>
      </c>
      <c r="D143" s="11">
        <f t="shared" si="99"/>
        <v>0.26691409427339718</v>
      </c>
      <c r="E143" s="11">
        <v>0.86498363949157153</v>
      </c>
      <c r="F143" s="11">
        <f t="shared" ref="F143:F144" si="101">SUM(D143:E143)</f>
        <v>1.1318977337649687</v>
      </c>
      <c r="G143" s="200">
        <f t="shared" si="94"/>
        <v>2.9575268648208919E-2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0.57779093347809385</v>
      </c>
      <c r="C144" s="11">
        <v>0.99811526046808863</v>
      </c>
      <c r="D144" s="11">
        <f t="shared" si="99"/>
        <v>0.42032432698999478</v>
      </c>
      <c r="E144" s="11">
        <v>0.4554408647946937</v>
      </c>
      <c r="F144" s="11">
        <f t="shared" si="101"/>
        <v>0.87576519178468848</v>
      </c>
      <c r="G144" s="200">
        <f t="shared" si="94"/>
        <v>3.9509516045610926E-2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0.16032988501985806</v>
      </c>
      <c r="C145" s="11">
        <v>0.3782188946241144</v>
      </c>
      <c r="D145" s="11">
        <f t="shared" si="99"/>
        <v>0.21788900960425633</v>
      </c>
      <c r="E145" s="11">
        <v>0.13516552901014653</v>
      </c>
      <c r="F145" s="11">
        <f t="shared" ref="F145:F146" si="102">SUM(D145:E145)</f>
        <v>0.35305453861440284</v>
      </c>
      <c r="G145" s="200">
        <f t="shared" si="94"/>
        <v>4.1603468966560531E-2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0.43954631826309115</v>
      </c>
      <c r="C146" s="11">
        <v>0.62622028538835062</v>
      </c>
      <c r="D146" s="11">
        <f t="shared" si="99"/>
        <v>0.18667396712525947</v>
      </c>
      <c r="E146" s="11">
        <v>0.36550682949780894</v>
      </c>
      <c r="F146" s="11">
        <f t="shared" si="102"/>
        <v>0.5521807966230684</v>
      </c>
      <c r="G146" s="200">
        <f t="shared" si="94"/>
        <v>4.1169235432074958E-2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0.20390405014162483</v>
      </c>
      <c r="C147" s="11">
        <v>0.27574347384480974</v>
      </c>
      <c r="D147" s="11">
        <f t="shared" si="99"/>
        <v>7.1839423703184913E-2</v>
      </c>
      <c r="E147" s="11">
        <v>0.11731689725794053</v>
      </c>
      <c r="F147" s="11">
        <f t="shared" ref="F147" si="103">SUM(D147:E147)</f>
        <v>0.18915632096112545</v>
      </c>
      <c r="G147" s="200">
        <f t="shared" si="94"/>
        <v>3.0762318648011489E-2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2.3109895933861995</v>
      </c>
      <c r="C148" s="11">
        <v>3.5217359541214384</v>
      </c>
      <c r="D148" s="11">
        <f t="shared" ref="D148" si="104">C148-B148</f>
        <v>1.2107463607352389</v>
      </c>
      <c r="E148" s="11">
        <v>1.7873197009056441</v>
      </c>
      <c r="F148" s="11">
        <f t="shared" ref="F148" si="105">SUM(D148:E148)</f>
        <v>2.9980660616408832</v>
      </c>
      <c r="G148" s="200">
        <f t="shared" ref="G148:G149" si="106">IF(B148&gt;0,(1+(E148/B148))^(1/($C$6-$B$6))-1,0)</f>
        <v>3.8931983153364991E-2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33.748349491952958</v>
      </c>
      <c r="C149" s="11">
        <f t="shared" ref="C149:F149" si="107">SUM(C123:C148)</f>
        <v>39.037890707886518</v>
      </c>
      <c r="D149" s="11">
        <f t="shared" si="107"/>
        <v>5.28954121593355</v>
      </c>
      <c r="E149" s="11">
        <f t="shared" si="107"/>
        <v>18.796475286038426</v>
      </c>
      <c r="F149" s="11">
        <f t="shared" si="107"/>
        <v>24.086016501971976</v>
      </c>
      <c r="G149" s="200">
        <f t="shared" si="106"/>
        <v>2.9955578074520428E-2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4.7753014954097175</v>
      </c>
      <c r="C152" s="11">
        <v>4.7908774868733044</v>
      </c>
      <c r="D152" s="11">
        <f>C152-B152</f>
        <v>1.5575991463586902E-2</v>
      </c>
      <c r="E152" s="11">
        <v>2.4243398071146558</v>
      </c>
      <c r="F152" s="11">
        <f>SUM(D152:E152)</f>
        <v>2.4399157985782427</v>
      </c>
      <c r="G152" s="200">
        <f>IF(B152&gt;0,(1+(E152/B152))^(1/($C$6-$B$6))-1,0)</f>
        <v>2.7749649976503976E-2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1.6654486190838034</v>
      </c>
      <c r="C153" s="11">
        <v>2.5477830702579864</v>
      </c>
      <c r="D153" s="11">
        <f t="shared" ref="D153:D168" si="110">C153-B153</f>
        <v>0.88233445117418308</v>
      </c>
      <c r="E153" s="11">
        <v>1.3469722882028852</v>
      </c>
      <c r="F153" s="11">
        <f t="shared" ref="F153:F160" si="111">SUM(D153:E153)</f>
        <v>2.2293067393770682</v>
      </c>
      <c r="G153" s="200">
        <f t="shared" ref="G153:G155" si="112">IF(B153&gt;0,(1+(E153/B153))^(1/($C$6-$B$6))-1,0)</f>
        <v>4.0300868247082011E-2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4.9255247622520928</v>
      </c>
      <c r="C154" s="11">
        <v>4.9428035985583927</v>
      </c>
      <c r="D154" s="11">
        <f t="shared" si="110"/>
        <v>1.7278836306299894E-2</v>
      </c>
      <c r="E154" s="11">
        <v>1.8533280297657977</v>
      </c>
      <c r="F154" s="11">
        <f t="shared" si="111"/>
        <v>1.8706068660720976</v>
      </c>
      <c r="G154" s="200">
        <f t="shared" si="112"/>
        <v>2.1520092021597215E-2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0.65260774957481871</v>
      </c>
      <c r="C155" s="11">
        <v>0.73277383799803564</v>
      </c>
      <c r="D155" s="11">
        <f t="shared" si="110"/>
        <v>8.016608842321693E-2</v>
      </c>
      <c r="E155" s="11">
        <v>0.35595929495296175</v>
      </c>
      <c r="F155" s="11">
        <f t="shared" si="111"/>
        <v>0.43612538337617868</v>
      </c>
      <c r="G155" s="200">
        <f t="shared" si="112"/>
        <v>2.9445840345200258E-2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0.2956041730703256</v>
      </c>
      <c r="C156" s="11">
        <v>0.23888945002215972</v>
      </c>
      <c r="D156" s="11">
        <f t="shared" si="110"/>
        <v>-5.6714723048165883E-2</v>
      </c>
      <c r="E156" s="11">
        <v>0.12319328436386753</v>
      </c>
      <c r="F156" s="11">
        <f t="shared" si="111"/>
        <v>6.6478561315701651E-2</v>
      </c>
      <c r="G156" s="200">
        <f>IF(B156&gt;0,(1+(E156/B156))^(1/($C$6-$B$6))-1,0)</f>
        <v>2.349619325941199E-2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2.6898403256274488</v>
      </c>
      <c r="C157" s="11">
        <v>3.4339297478669559</v>
      </c>
      <c r="D157" s="11">
        <f t="shared" si="110"/>
        <v>0.74408942223950714</v>
      </c>
      <c r="E157" s="11">
        <v>1.5300905275236911</v>
      </c>
      <c r="F157" s="11">
        <f t="shared" si="111"/>
        <v>2.274179949763198</v>
      </c>
      <c r="G157" s="200">
        <f t="shared" ref="G157:G178" si="113">IF(B157&gt;0,(1+(E157/B157))^(1/($C$6-$B$6))-1,0)</f>
        <v>3.0477678844345046E-2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1.2692172149093726</v>
      </c>
      <c r="C158" s="11">
        <v>1.0828547286463961</v>
      </c>
      <c r="D158" s="11">
        <f t="shared" si="110"/>
        <v>-0.18636248626297647</v>
      </c>
      <c r="E158" s="11">
        <v>0.42634186512016858</v>
      </c>
      <c r="F158" s="11">
        <f t="shared" si="111"/>
        <v>0.23997937885719212</v>
      </c>
      <c r="G158" s="200">
        <f t="shared" si="113"/>
        <v>1.9495073615339198E-2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0.4694939872135252</v>
      </c>
      <c r="C159" s="11">
        <v>0.4811150557323311</v>
      </c>
      <c r="D159" s="11">
        <f t="shared" si="110"/>
        <v>1.1621068518805899E-2</v>
      </c>
      <c r="E159" s="11">
        <v>0.26213216165247211</v>
      </c>
      <c r="F159" s="11">
        <f t="shared" si="111"/>
        <v>0.27375323017127801</v>
      </c>
      <c r="G159" s="200">
        <f t="shared" si="113"/>
        <v>3.0015939888417664E-2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0.41003353386662966</v>
      </c>
      <c r="C160" s="11">
        <v>0.49637908488415067</v>
      </c>
      <c r="D160" s="11">
        <f t="shared" si="110"/>
        <v>8.6345551017521005E-2</v>
      </c>
      <c r="E160" s="11">
        <v>0.16499719694108486</v>
      </c>
      <c r="F160" s="11">
        <f t="shared" si="111"/>
        <v>0.25134274795860589</v>
      </c>
      <c r="G160" s="200">
        <f t="shared" si="113"/>
        <v>2.2801709540471782E-2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0.79263788498225851</v>
      </c>
      <c r="C161" s="11">
        <v>0.71199066586713389</v>
      </c>
      <c r="D161" s="11">
        <f t="shared" si="110"/>
        <v>-8.0647219115124624E-2</v>
      </c>
      <c r="E161" s="11">
        <v>0.3340552626113974</v>
      </c>
      <c r="F161" s="11">
        <f t="shared" ref="F161:F162" si="114">SUM(D161:E161)</f>
        <v>0.25340804349627277</v>
      </c>
      <c r="G161" s="200">
        <f t="shared" si="113"/>
        <v>2.3722043991448283E-2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2.9251710916607916</v>
      </c>
      <c r="C162" s="11">
        <v>3.0914639947521443</v>
      </c>
      <c r="D162" s="11">
        <f t="shared" si="110"/>
        <v>0.1662929030913527</v>
      </c>
      <c r="E162" s="11">
        <v>1.3968857828784369</v>
      </c>
      <c r="F162" s="11">
        <f t="shared" si="114"/>
        <v>1.5631786859697896</v>
      </c>
      <c r="G162" s="200">
        <f t="shared" si="113"/>
        <v>2.6366843071572443E-2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3.5136964069198795</v>
      </c>
      <c r="C163" s="11">
        <v>3.8856331815821963</v>
      </c>
      <c r="D163" s="11">
        <f t="shared" si="110"/>
        <v>0.37193677466231678</v>
      </c>
      <c r="E163" s="11">
        <v>1.9539991322993515</v>
      </c>
      <c r="F163" s="11">
        <f t="shared" ref="F163:F166" si="115">SUM(D163:E163)</f>
        <v>2.3259359069616683</v>
      </c>
      <c r="G163" s="200">
        <f t="shared" si="113"/>
        <v>2.9918057317327662E-2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0.7828616290389615</v>
      </c>
      <c r="C164" s="11">
        <v>1.040365063078142</v>
      </c>
      <c r="D164" s="11">
        <f t="shared" si="110"/>
        <v>0.25750343403918052</v>
      </c>
      <c r="E164" s="11">
        <v>0.55897481004891025</v>
      </c>
      <c r="F164" s="11">
        <f t="shared" si="115"/>
        <v>0.81647824408809078</v>
      </c>
      <c r="G164" s="200">
        <f t="shared" si="113"/>
        <v>3.6575575824091322E-2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0.42556265572582042</v>
      </c>
      <c r="C165" s="11">
        <v>0.62077889053403723</v>
      </c>
      <c r="D165" s="11">
        <f t="shared" si="110"/>
        <v>0.19521623480821682</v>
      </c>
      <c r="E165" s="11">
        <v>0.32987796869191965</v>
      </c>
      <c r="F165" s="11">
        <f t="shared" si="115"/>
        <v>0.52509420350013647</v>
      </c>
      <c r="G165" s="200">
        <f t="shared" si="113"/>
        <v>3.9000576062438785E-2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1.6817801748373429</v>
      </c>
      <c r="C166" s="11">
        <v>2.0543741056185674</v>
      </c>
      <c r="D166" s="11">
        <f t="shared" si="110"/>
        <v>0.37259393078122449</v>
      </c>
      <c r="E166" s="11">
        <v>0.85633676418169224</v>
      </c>
      <c r="F166" s="11">
        <f t="shared" si="115"/>
        <v>1.2289306949629166</v>
      </c>
      <c r="G166" s="200">
        <f t="shared" si="113"/>
        <v>2.7817859863660033E-2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0.45692622168800789</v>
      </c>
      <c r="C167" s="11">
        <v>0.58543071943644964</v>
      </c>
      <c r="D167" s="11">
        <f t="shared" si="110"/>
        <v>0.12850449774844175</v>
      </c>
      <c r="E167" s="11">
        <v>0.3075760978797627</v>
      </c>
      <c r="F167" s="11">
        <f t="shared" ref="F167" si="116">SUM(D167:E167)</f>
        <v>0.43608059562820445</v>
      </c>
      <c r="G167" s="200">
        <f t="shared" si="113"/>
        <v>3.4909042770017384E-2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0.45603324299777431</v>
      </c>
      <c r="C168" s="11">
        <v>0.65283061455174207</v>
      </c>
      <c r="D168" s="11">
        <f t="shared" si="110"/>
        <v>0.19679737155396776</v>
      </c>
      <c r="E168" s="11">
        <v>0.30709300275549639</v>
      </c>
      <c r="F168" s="11">
        <f t="shared" ref="F168" si="117">SUM(D168:E168)</f>
        <v>0.50389037430946415</v>
      </c>
      <c r="G168" s="200">
        <f t="shared" si="113"/>
        <v>3.4919712531893188E-2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2.162879491428602</v>
      </c>
      <c r="C169" s="11">
        <v>2.4635486317193886</v>
      </c>
      <c r="D169" s="11">
        <f>C169-B169</f>
        <v>0.30066914029078662</v>
      </c>
      <c r="E169" s="11">
        <v>1.3724541781014765</v>
      </c>
      <c r="F169" s="11">
        <f>SUM(D169:E169)</f>
        <v>1.6731233183922631</v>
      </c>
      <c r="G169" s="200">
        <f t="shared" si="113"/>
        <v>3.3300261065125403E-2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1.2514586951109792</v>
      </c>
      <c r="C170" s="11">
        <v>2.0009583451380504</v>
      </c>
      <c r="D170" s="11">
        <f t="shared" ref="D170:D176" si="118">C170-B170</f>
        <v>0.7494996500270712</v>
      </c>
      <c r="E170" s="11">
        <v>1.0053537098225687</v>
      </c>
      <c r="F170" s="11">
        <f t="shared" ref="F170:F171" si="119">SUM(D170:E170)</f>
        <v>1.7548533598496399</v>
      </c>
      <c r="G170" s="200">
        <f t="shared" si="113"/>
        <v>4.0092415250181812E-2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3.1636417667750362E-2</v>
      </c>
      <c r="C171" s="11">
        <v>2.6265240589473091E-2</v>
      </c>
      <c r="D171" s="11">
        <f t="shared" si="118"/>
        <v>-5.3711770782772714E-3</v>
      </c>
      <c r="E171" s="11">
        <v>1.5285030136750713E-2</v>
      </c>
      <c r="F171" s="11">
        <f t="shared" si="119"/>
        <v>9.9138530584734416E-3</v>
      </c>
      <c r="G171" s="200">
        <f t="shared" si="113"/>
        <v>2.6626034780075081E-2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1.2983663758583037</v>
      </c>
      <c r="C172" s="11">
        <v>1.4420120983266183</v>
      </c>
      <c r="D172" s="11">
        <f t="shared" si="118"/>
        <v>0.14364572246831453</v>
      </c>
      <c r="E172" s="11">
        <v>0.58907320322260392</v>
      </c>
      <c r="F172" s="11">
        <f t="shared" ref="F172:F173" si="120">SUM(D172:E172)</f>
        <v>0.73271892569091845</v>
      </c>
      <c r="G172" s="200">
        <f t="shared" si="113"/>
        <v>2.5254584306908967E-2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0.67898165761444773</v>
      </c>
      <c r="C173" s="11">
        <v>0.99537393712090905</v>
      </c>
      <c r="D173" s="11">
        <f t="shared" si="118"/>
        <v>0.31639227950646132</v>
      </c>
      <c r="E173" s="11">
        <v>0.44620181556343586</v>
      </c>
      <c r="F173" s="11">
        <f t="shared" si="120"/>
        <v>0.76259409506989717</v>
      </c>
      <c r="G173" s="200">
        <f t="shared" si="113"/>
        <v>3.4247199244346493E-2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0.34798384892741707</v>
      </c>
      <c r="C174" s="11">
        <v>0.66986387029963146</v>
      </c>
      <c r="D174" s="11">
        <f t="shared" si="118"/>
        <v>0.32188002137221439</v>
      </c>
      <c r="E174" s="11">
        <v>0.25776853850792364</v>
      </c>
      <c r="F174" s="11">
        <f t="shared" ref="F174:F175" si="121">SUM(D174:E174)</f>
        <v>0.57964855988013797</v>
      </c>
      <c r="G174" s="200">
        <f t="shared" si="113"/>
        <v>3.7645650085184057E-2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0.75583780685101509</v>
      </c>
      <c r="C175" s="11">
        <v>0.99353306586500234</v>
      </c>
      <c r="D175" s="11">
        <f t="shared" si="118"/>
        <v>0.23769525901398725</v>
      </c>
      <c r="E175" s="11">
        <v>0.60229192731568282</v>
      </c>
      <c r="F175" s="11">
        <f t="shared" si="121"/>
        <v>0.83998718632967007</v>
      </c>
      <c r="G175" s="200">
        <f t="shared" si="113"/>
        <v>3.9842370657449111E-2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0.22824241674742249</v>
      </c>
      <c r="C176" s="11">
        <v>0.21724499189116017</v>
      </c>
      <c r="D176" s="11">
        <f t="shared" si="118"/>
        <v>-1.0997424856262317E-2</v>
      </c>
      <c r="E176" s="11">
        <v>0.10251899661065163</v>
      </c>
      <c r="F176" s="11">
        <f t="shared" ref="F176" si="122">SUM(D176:E176)</f>
        <v>9.1521571754389311E-2</v>
      </c>
      <c r="G176" s="200">
        <f t="shared" si="113"/>
        <v>2.5040988900756567E-2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1.9919709862063835</v>
      </c>
      <c r="C177" s="11">
        <v>2.9599070463752342</v>
      </c>
      <c r="D177" s="11">
        <f t="shared" ref="D177" si="123">C177-B177</f>
        <v>0.9679360601688507</v>
      </c>
      <c r="E177" s="11">
        <v>1.5048236286079675</v>
      </c>
      <c r="F177" s="11">
        <f t="shared" ref="F177" si="124">SUM(D177:E177)</f>
        <v>2.4727596887768182</v>
      </c>
      <c r="G177" s="200">
        <f t="shared" si="113"/>
        <v>3.8227371774967045E-2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36.935098865270895</v>
      </c>
      <c r="C178" s="11">
        <f t="shared" ref="C178:F178" si="125">SUM(C152:C177)</f>
        <v>43.158980523585591</v>
      </c>
      <c r="D178" s="11">
        <f t="shared" si="125"/>
        <v>6.223881658314701</v>
      </c>
      <c r="E178" s="11">
        <f t="shared" si="125"/>
        <v>20.427924304873621</v>
      </c>
      <c r="F178" s="11">
        <f t="shared" si="125"/>
        <v>26.651805963188316</v>
      </c>
      <c r="G178" s="200">
        <f t="shared" si="113"/>
        <v>2.9784105704621533E-2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9.1344351391772172</v>
      </c>
      <c r="C181" s="11">
        <v>8.3508839854358587</v>
      </c>
      <c r="D181" s="11">
        <f>C181-B181</f>
        <v>-0.78355115374135842</v>
      </c>
      <c r="E181" s="11">
        <v>3.6960497606510678</v>
      </c>
      <c r="F181" s="11">
        <f>SUM(D181:E181)</f>
        <v>2.9124986069097094</v>
      </c>
      <c r="G181" s="200">
        <f>IF(B181&gt;0,(1+(E181/B181))^(1/($C$6-$B$6))-1,0)</f>
        <v>2.291000140546684E-2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3.51176631652597</v>
      </c>
      <c r="C182" s="11">
        <v>4.339386792255616</v>
      </c>
      <c r="D182" s="11">
        <f t="shared" ref="D182:D197" si="128">C182-B182</f>
        <v>0.82762047572964592</v>
      </c>
      <c r="E182" s="11">
        <v>2.0112143353060099</v>
      </c>
      <c r="F182" s="11">
        <f t="shared" ref="F182:F189" si="129">SUM(D182:E182)</f>
        <v>2.8388348110356558</v>
      </c>
      <c r="G182" s="200">
        <f t="shared" ref="G182:G184" si="130">IF(B182&gt;0,(1+(E182/B182))^(1/($C$6-$B$6))-1,0)</f>
        <v>3.0646803978790826E-2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5.1406660994817157</v>
      </c>
      <c r="C183" s="11">
        <v>3.6138807554736605</v>
      </c>
      <c r="D183" s="11">
        <f t="shared" si="128"/>
        <v>-1.5267853440080552</v>
      </c>
      <c r="E183" s="11">
        <v>1.1997248979165855</v>
      </c>
      <c r="F183" s="11">
        <f t="shared" si="129"/>
        <v>-0.32706044609146967</v>
      </c>
      <c r="G183" s="200">
        <f t="shared" si="130"/>
        <v>1.4082083114828725E-2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2.1567339229819078</v>
      </c>
      <c r="C184" s="11">
        <v>2.4792876126590682</v>
      </c>
      <c r="D184" s="11">
        <f t="shared" si="128"/>
        <v>0.32255368967716036</v>
      </c>
      <c r="E184" s="11">
        <v>1.3356806861924937</v>
      </c>
      <c r="F184" s="11">
        <f t="shared" si="129"/>
        <v>1.6582343758696541</v>
      </c>
      <c r="G184" s="200">
        <f t="shared" si="130"/>
        <v>3.2655070402376918E-2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1.0764720253960729</v>
      </c>
      <c r="C185" s="11">
        <v>1.3760693373125139</v>
      </c>
      <c r="D185" s="11">
        <f t="shared" si="128"/>
        <v>0.29959731191644101</v>
      </c>
      <c r="E185" s="11">
        <v>0.50499226077948078</v>
      </c>
      <c r="F185" s="11">
        <f t="shared" si="129"/>
        <v>0.8045895726959218</v>
      </c>
      <c r="G185" s="200">
        <f>IF(B185&gt;0,(1+(E185/B185))^(1/($C$6-$B$6))-1,0)</f>
        <v>2.5975781841385048E-2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5.2529704869709928</v>
      </c>
      <c r="C186" s="11">
        <v>6.0495280179500082</v>
      </c>
      <c r="D186" s="11">
        <f t="shared" si="128"/>
        <v>0.79655753097901538</v>
      </c>
      <c r="E186" s="11">
        <v>2.395107072021625</v>
      </c>
      <c r="F186" s="11">
        <f t="shared" si="129"/>
        <v>3.1916646030006404</v>
      </c>
      <c r="G186" s="200">
        <f t="shared" ref="G186:G205" si="131">IF(B186&gt;0,(1+(E186/B186))^(1/($C$6-$B$6))-1,0)</f>
        <v>2.5360275927879039E-2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1.8485059036302509</v>
      </c>
      <c r="C187" s="11">
        <v>1.0634232230453913</v>
      </c>
      <c r="D187" s="11">
        <f t="shared" si="128"/>
        <v>-0.78508268058485964</v>
      </c>
      <c r="E187" s="11">
        <v>0.46209654578820791</v>
      </c>
      <c r="F187" s="11">
        <f t="shared" si="129"/>
        <v>-0.32298613479665172</v>
      </c>
      <c r="G187" s="200">
        <f t="shared" si="131"/>
        <v>1.4986562206793286E-2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1.6434878424384862</v>
      </c>
      <c r="C188" s="11">
        <v>1.8394309571728573</v>
      </c>
      <c r="D188" s="11">
        <f t="shared" si="128"/>
        <v>0.19594311473437109</v>
      </c>
      <c r="E188" s="11">
        <v>1.0041428864967497</v>
      </c>
      <c r="F188" s="11">
        <f t="shared" si="129"/>
        <v>1.2000860012311207</v>
      </c>
      <c r="G188" s="200">
        <f t="shared" si="131"/>
        <v>3.2300318048624987E-2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1.1473638223880016</v>
      </c>
      <c r="C189" s="11">
        <v>1.3685800215771691</v>
      </c>
      <c r="D189" s="11">
        <f t="shared" si="128"/>
        <v>0.22121619918916746</v>
      </c>
      <c r="E189" s="11">
        <v>0.34133726085237842</v>
      </c>
      <c r="F189" s="11">
        <f t="shared" si="129"/>
        <v>0.56255346004154583</v>
      </c>
      <c r="G189" s="200">
        <f t="shared" si="131"/>
        <v>1.7514070488392708E-2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1.8371710205872487</v>
      </c>
      <c r="C190" s="11">
        <v>1.6178054485894247</v>
      </c>
      <c r="D190" s="11">
        <f t="shared" si="128"/>
        <v>-0.21936557199782403</v>
      </c>
      <c r="E190" s="11">
        <v>0.61242238865305021</v>
      </c>
      <c r="F190" s="11">
        <f t="shared" ref="F190:F191" si="132">SUM(D190:E190)</f>
        <v>0.39305681665522618</v>
      </c>
      <c r="G190" s="200">
        <f t="shared" si="131"/>
        <v>1.93647886193693E-2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7.3633978236702538</v>
      </c>
      <c r="C191" s="11">
        <v>6.5037698257320224</v>
      </c>
      <c r="D191" s="11">
        <f t="shared" si="128"/>
        <v>-0.8596279979382313</v>
      </c>
      <c r="E191" s="11">
        <v>2.9429146200630907</v>
      </c>
      <c r="F191" s="11">
        <f t="shared" si="132"/>
        <v>2.0832866221248594</v>
      </c>
      <c r="G191" s="200">
        <f t="shared" si="131"/>
        <v>2.2668790852727883E-2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9.6689980233344279</v>
      </c>
      <c r="C192" s="11">
        <v>6.3877758110868026</v>
      </c>
      <c r="D192" s="11">
        <f t="shared" si="128"/>
        <v>-3.2812222122476253</v>
      </c>
      <c r="E192" s="11">
        <v>3.8292055759605486</v>
      </c>
      <c r="F192" s="11">
        <f t="shared" ref="F192:F195" si="133">SUM(D192:E192)</f>
        <v>0.54798336371292322</v>
      </c>
      <c r="G192" s="200">
        <f t="shared" si="131"/>
        <v>2.2491328472004968E-2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2.2246262400019021</v>
      </c>
      <c r="C193" s="11">
        <v>0.47287760356815262</v>
      </c>
      <c r="D193" s="11">
        <f t="shared" si="128"/>
        <v>-1.7517486364337496</v>
      </c>
      <c r="E193" s="11">
        <v>0.79108952829856982</v>
      </c>
      <c r="F193" s="11">
        <f t="shared" si="133"/>
        <v>-0.96065910813517974</v>
      </c>
      <c r="G193" s="200">
        <f t="shared" si="131"/>
        <v>2.0490321346496643E-2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0.61407233780306347</v>
      </c>
      <c r="C194" s="11">
        <v>0.60535336783055826</v>
      </c>
      <c r="D194" s="11">
        <f t="shared" si="128"/>
        <v>-8.7189699725052083E-3</v>
      </c>
      <c r="E194" s="11">
        <v>0.31630301794099441</v>
      </c>
      <c r="F194" s="11">
        <f t="shared" si="133"/>
        <v>0.3075840479684892</v>
      </c>
      <c r="G194" s="200">
        <f t="shared" si="131"/>
        <v>2.8085524407928997E-2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6.8499949521474504</v>
      </c>
      <c r="C195" s="11">
        <v>6.6390207986528891</v>
      </c>
      <c r="D195" s="11">
        <f t="shared" si="128"/>
        <v>-0.21097415349456128</v>
      </c>
      <c r="E195" s="11">
        <v>2.3491423748231064</v>
      </c>
      <c r="F195" s="11">
        <f t="shared" si="133"/>
        <v>2.1381682213285451</v>
      </c>
      <c r="G195" s="200">
        <f t="shared" si="131"/>
        <v>1.9851932999221722E-2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3.9890658252638347</v>
      </c>
      <c r="C196" s="11">
        <v>3.3795782054874315</v>
      </c>
      <c r="D196" s="11">
        <f t="shared" si="128"/>
        <v>-0.6094876197764032</v>
      </c>
      <c r="E196" s="11">
        <v>1.4101963575449135</v>
      </c>
      <c r="F196" s="11">
        <f t="shared" ref="F196" si="134">SUM(D196:E196)</f>
        <v>0.80070873776851026</v>
      </c>
      <c r="G196" s="200">
        <f t="shared" si="131"/>
        <v>2.0385349042552736E-2</v>
      </c>
    </row>
    <row r="197" spans="1:14" x14ac:dyDescent="0.2">
      <c r="A197" t="str">
        <f t="shared" si="127"/>
        <v>54 Textiles, printing and other skilled trades</v>
      </c>
      <c r="B197" s="11">
        <v>2.6302731855984676</v>
      </c>
      <c r="C197" s="11">
        <v>3.0802862096992381</v>
      </c>
      <c r="D197" s="11">
        <f t="shared" si="128"/>
        <v>0.45001302410077049</v>
      </c>
      <c r="E197" s="11">
        <v>1.2071207382618812</v>
      </c>
      <c r="F197" s="11">
        <f t="shared" ref="F197" si="135">SUM(D197:E197)</f>
        <v>1.6571337623626516</v>
      </c>
      <c r="G197" s="200">
        <f t="shared" si="131"/>
        <v>2.5500087436842067E-2</v>
      </c>
    </row>
    <row r="198" spans="1:14" x14ac:dyDescent="0.2">
      <c r="A198" t="str">
        <f t="shared" si="127"/>
        <v>61 Caring personal service occupations</v>
      </c>
      <c r="B198" s="11">
        <v>12.068864002697987</v>
      </c>
      <c r="C198" s="11">
        <v>14.724946623514898</v>
      </c>
      <c r="D198" s="11">
        <f>C198-B198</f>
        <v>2.6560826208169104</v>
      </c>
      <c r="E198" s="11">
        <v>7.5850112357868351</v>
      </c>
      <c r="F198" s="11">
        <f>SUM(D198:E198)</f>
        <v>10.241093856603745</v>
      </c>
      <c r="G198" s="200">
        <f t="shared" si="131"/>
        <v>3.3043921800919973E-2</v>
      </c>
    </row>
    <row r="199" spans="1:14" x14ac:dyDescent="0.2">
      <c r="A199" t="str">
        <f t="shared" si="127"/>
        <v>62 Leisure, travel and related personal service occupations</v>
      </c>
      <c r="B199" s="11">
        <v>3.4703566077927337</v>
      </c>
      <c r="C199" s="11">
        <v>3.0697974223343558</v>
      </c>
      <c r="D199" s="11">
        <f t="shared" ref="D199:D205" si="136">C199-B199</f>
        <v>-0.40055918545837788</v>
      </c>
      <c r="E199" s="11">
        <v>1.5082160006213226</v>
      </c>
      <c r="F199" s="11">
        <f t="shared" ref="F199:F200" si="137">SUM(D199:E199)</f>
        <v>1.1076568151629447</v>
      </c>
      <c r="G199" s="200">
        <f t="shared" si="131"/>
        <v>2.4350812053411275E-2</v>
      </c>
    </row>
    <row r="200" spans="1:14" x14ac:dyDescent="0.2">
      <c r="A200" t="str">
        <f t="shared" si="127"/>
        <v>63 Community and civil enforcement occupations</v>
      </c>
      <c r="B200" s="11">
        <v>0.10265083395006826</v>
      </c>
      <c r="C200" s="11">
        <v>7.0622906296259461E-2</v>
      </c>
      <c r="D200" s="11">
        <f t="shared" si="136"/>
        <v>-3.2027927653808796E-2</v>
      </c>
      <c r="E200" s="11">
        <v>2.7054087412310461E-2</v>
      </c>
      <c r="F200" s="11">
        <f t="shared" si="137"/>
        <v>-4.9738402414983354E-3</v>
      </c>
      <c r="G200" s="200">
        <f t="shared" si="131"/>
        <v>1.5717491703741482E-2</v>
      </c>
    </row>
    <row r="201" spans="1:14" x14ac:dyDescent="0.2">
      <c r="A201" t="str">
        <f t="shared" si="127"/>
        <v>71 Sales occupations</v>
      </c>
      <c r="B201" s="11">
        <v>9.527353784438672</v>
      </c>
      <c r="C201" s="11">
        <v>9.1000305363021443</v>
      </c>
      <c r="D201" s="11">
        <f t="shared" si="136"/>
        <v>-0.42732324813652767</v>
      </c>
      <c r="E201" s="11">
        <v>3.9747381342631902</v>
      </c>
      <c r="F201" s="11">
        <f t="shared" ref="F201:F202" si="138">SUM(D201:E201)</f>
        <v>3.5474148861266626</v>
      </c>
      <c r="G201" s="200">
        <f t="shared" si="131"/>
        <v>2.3517449570405802E-2</v>
      </c>
    </row>
    <row r="202" spans="1:14" x14ac:dyDescent="0.2">
      <c r="A202" t="str">
        <f t="shared" si="127"/>
        <v>72 Customer service occupations</v>
      </c>
      <c r="B202" s="11">
        <v>2.3810155914260127</v>
      </c>
      <c r="C202" s="11">
        <v>3.0487824848525213</v>
      </c>
      <c r="D202" s="11">
        <f t="shared" si="136"/>
        <v>0.66776689342650863</v>
      </c>
      <c r="E202" s="11">
        <v>1.2602755856519765</v>
      </c>
      <c r="F202" s="11">
        <f t="shared" si="138"/>
        <v>1.9280424790784851</v>
      </c>
      <c r="G202" s="200">
        <f t="shared" si="131"/>
        <v>2.8725593321955678E-2</v>
      </c>
    </row>
    <row r="203" spans="1:14" x14ac:dyDescent="0.2">
      <c r="A203" t="str">
        <f t="shared" si="127"/>
        <v>81 Process, plant and machine operatives</v>
      </c>
      <c r="B203" s="11">
        <v>1.8201412113901894</v>
      </c>
      <c r="C203" s="11">
        <v>2.823749965813199</v>
      </c>
      <c r="D203" s="11">
        <f t="shared" si="136"/>
        <v>1.0036087544230097</v>
      </c>
      <c r="E203" s="11">
        <v>0.90865032144871638</v>
      </c>
      <c r="F203" s="11">
        <f t="shared" ref="F203:F204" si="139">SUM(D203:E203)</f>
        <v>1.9122590758717259</v>
      </c>
      <c r="G203" s="200">
        <f t="shared" si="131"/>
        <v>2.73640194867808E-2</v>
      </c>
    </row>
    <row r="204" spans="1:14" x14ac:dyDescent="0.2">
      <c r="A204" t="str">
        <f t="shared" si="127"/>
        <v>82 Transport and mobile machine drivers and operatives</v>
      </c>
      <c r="B204" s="11">
        <v>3.6524501163510501</v>
      </c>
      <c r="C204" s="11">
        <v>4.6053723523963459</v>
      </c>
      <c r="D204" s="11">
        <f t="shared" si="136"/>
        <v>0.9529222360452958</v>
      </c>
      <c r="E204" s="11">
        <v>2.1323588406019618</v>
      </c>
      <c r="F204" s="11">
        <f t="shared" si="139"/>
        <v>3.0852810766472576</v>
      </c>
      <c r="G204" s="200">
        <f t="shared" si="131"/>
        <v>3.1130536544680121E-2</v>
      </c>
    </row>
    <row r="205" spans="1:14" x14ac:dyDescent="0.2">
      <c r="A205" t="str">
        <f t="shared" si="127"/>
        <v>91 Elementary trades and related occupations</v>
      </c>
      <c r="B205" s="11">
        <v>0.98661228670642342</v>
      </c>
      <c r="C205" s="11">
        <v>1.029616170960818</v>
      </c>
      <c r="D205" s="11">
        <f t="shared" si="136"/>
        <v>4.3003884254394609E-2</v>
      </c>
      <c r="E205" s="11">
        <v>0.33256179210299969</v>
      </c>
      <c r="F205" s="11">
        <f t="shared" ref="F205" si="140">SUM(D205:E205)</f>
        <v>0.3755656763573943</v>
      </c>
      <c r="G205" s="200">
        <f t="shared" si="131"/>
        <v>1.9554328161542678E-2</v>
      </c>
    </row>
    <row r="206" spans="1:14" x14ac:dyDescent="0.2">
      <c r="A206" t="str">
        <f t="shared" si="127"/>
        <v>92 Elementary administration and service occupations</v>
      </c>
      <c r="B206" s="11">
        <v>9.5142556072457527</v>
      </c>
      <c r="C206" s="11">
        <v>9.1671821187017937</v>
      </c>
      <c r="D206" s="11">
        <f t="shared" ref="D206" si="141">C206-B206</f>
        <v>-0.34707348854395903</v>
      </c>
      <c r="E206" s="11">
        <v>4.7125573523265949</v>
      </c>
      <c r="F206" s="11">
        <f t="shared" ref="F206" si="142">SUM(D206:E206)</f>
        <v>4.3654838637826359</v>
      </c>
      <c r="G206" s="200">
        <f t="shared" ref="G206:G207" si="143">IF(B206&gt;0,(1+(E206/B206))^(1/($C$6-$B$6))-1,0)</f>
        <v>2.7185437648604927E-2</v>
      </c>
    </row>
    <row r="207" spans="1:14" x14ac:dyDescent="0.2">
      <c r="A207" t="str">
        <f t="shared" si="127"/>
        <v>All occupations</v>
      </c>
      <c r="B207" s="11">
        <f>SUM(B181:B206)</f>
        <v>109.61370100939615</v>
      </c>
      <c r="C207" s="11">
        <f t="shared" ref="C207:F207" si="144">SUM(C181:C206)</f>
        <v>106.80703855470099</v>
      </c>
      <c r="D207" s="11">
        <f t="shared" si="144"/>
        <v>-2.8066624546951555</v>
      </c>
      <c r="E207" s="11">
        <f t="shared" si="144"/>
        <v>48.850163657766672</v>
      </c>
      <c r="F207" s="11">
        <f t="shared" si="144"/>
        <v>46.0435012030715</v>
      </c>
      <c r="G207" s="200">
        <f t="shared" si="143"/>
        <v>2.4875300577361648E-2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6.9740233972305283</v>
      </c>
      <c r="C210" s="11">
        <v>5.2469274195039315</v>
      </c>
      <c r="D210" s="11">
        <f>C210-B210</f>
        <v>-1.7270959777265968</v>
      </c>
      <c r="E210" s="11">
        <v>2.6796463516236155</v>
      </c>
      <c r="F210" s="11">
        <f>SUM(D210:E210)</f>
        <v>0.95255037389701869</v>
      </c>
      <c r="G210" s="200">
        <f>IF(B210&gt;0,(1+(E210/B210))^(1/($C$6-$B$6))-1,0)</f>
        <v>2.1913027959505449E-2</v>
      </c>
    </row>
    <row r="211" spans="1:7" x14ac:dyDescent="0.2">
      <c r="A211" t="str">
        <f t="shared" si="146"/>
        <v>12 Other managers and proprietors</v>
      </c>
      <c r="B211" s="11">
        <v>3.3658052957195133</v>
      </c>
      <c r="C211" s="11">
        <v>4.1528420330336315</v>
      </c>
      <c r="D211" s="11">
        <f t="shared" ref="D211:D226" si="147">C211-B211</f>
        <v>0.78703673731411827</v>
      </c>
      <c r="E211" s="11">
        <v>2.1948266617083747</v>
      </c>
      <c r="F211" s="11">
        <f t="shared" ref="F211:F218" si="148">SUM(D211:E211)</f>
        <v>2.981863399022493</v>
      </c>
      <c r="G211" s="200">
        <f t="shared" ref="G211:G213" si="149">IF(B211&gt;0,(1+(E211/B211))^(1/($C$6-$B$6))-1,0)</f>
        <v>3.4036043954015271E-2</v>
      </c>
    </row>
    <row r="212" spans="1:7" x14ac:dyDescent="0.2">
      <c r="A212" t="str">
        <f t="shared" si="146"/>
        <v>21 Science, research, engineering and technology professionals</v>
      </c>
      <c r="B212" s="11">
        <v>3.7635955105015886</v>
      </c>
      <c r="C212" s="11">
        <v>3.0940243815322224</v>
      </c>
      <c r="D212" s="11">
        <f t="shared" si="147"/>
        <v>-0.66957112896936621</v>
      </c>
      <c r="E212" s="11">
        <v>1.1755247176567472</v>
      </c>
      <c r="F212" s="11">
        <f t="shared" si="148"/>
        <v>0.50595358868738094</v>
      </c>
      <c r="G212" s="200">
        <f t="shared" si="149"/>
        <v>1.8286009853333063E-2</v>
      </c>
    </row>
    <row r="213" spans="1:7" x14ac:dyDescent="0.2">
      <c r="A213" t="str">
        <f t="shared" si="146"/>
        <v>22 Health professionals</v>
      </c>
      <c r="B213" s="11">
        <v>1.3969770144035933</v>
      </c>
      <c r="C213" s="11">
        <v>1.1531095955157047</v>
      </c>
      <c r="D213" s="11">
        <f t="shared" si="147"/>
        <v>-0.24386741888788865</v>
      </c>
      <c r="E213" s="11">
        <v>0.63014452720214675</v>
      </c>
      <c r="F213" s="11">
        <f t="shared" si="148"/>
        <v>0.3862771083142581</v>
      </c>
      <c r="G213" s="200">
        <f t="shared" si="149"/>
        <v>2.5131004159805181E-2</v>
      </c>
    </row>
    <row r="214" spans="1:7" x14ac:dyDescent="0.2">
      <c r="A214" t="str">
        <f t="shared" si="146"/>
        <v>23 Teaching and other educational professionals</v>
      </c>
      <c r="B214" s="11">
        <v>0.7750982277663262</v>
      </c>
      <c r="C214" s="11">
        <v>0.72804970607366093</v>
      </c>
      <c r="D214" s="11">
        <f t="shared" si="147"/>
        <v>-4.7048521692665268E-2</v>
      </c>
      <c r="E214" s="11">
        <v>0.34012922289716069</v>
      </c>
      <c r="F214" s="11">
        <f t="shared" si="148"/>
        <v>0.29308070120449542</v>
      </c>
      <c r="G214" s="200">
        <f>IF(B214&gt;0,(1+(E214/B214))^(1/($C$6-$B$6))-1,0)</f>
        <v>2.4551469265852388E-2</v>
      </c>
    </row>
    <row r="215" spans="1:7" x14ac:dyDescent="0.2">
      <c r="A215" t="str">
        <f t="shared" si="146"/>
        <v>24 Business, media and public service professionals</v>
      </c>
      <c r="B215" s="11">
        <v>3.5349587384637795</v>
      </c>
      <c r="C215" s="11">
        <v>3.1387366608848186</v>
      </c>
      <c r="D215" s="11">
        <f t="shared" si="147"/>
        <v>-0.39622207757896089</v>
      </c>
      <c r="E215" s="11">
        <v>1.3918904868443198</v>
      </c>
      <c r="F215" s="11">
        <f t="shared" si="148"/>
        <v>0.99566840926535893</v>
      </c>
      <c r="G215" s="200">
        <f t="shared" ref="G215:G234" si="150">IF(B215&gt;0,(1+(E215/B215))^(1/($C$6-$B$6))-1,0)</f>
        <v>2.2379960117649977E-2</v>
      </c>
    </row>
    <row r="216" spans="1:7" x14ac:dyDescent="0.2">
      <c r="A216" t="str">
        <f t="shared" si="146"/>
        <v>31 Science, engineering and technology associate professionals</v>
      </c>
      <c r="B216" s="11">
        <v>1.4495209428063394</v>
      </c>
      <c r="C216" s="11">
        <v>1.0759899598935274</v>
      </c>
      <c r="D216" s="11">
        <f t="shared" si="147"/>
        <v>-0.37353098291281195</v>
      </c>
      <c r="E216" s="11">
        <v>0.45929999406282201</v>
      </c>
      <c r="F216" s="11">
        <f t="shared" si="148"/>
        <v>8.5769011150010066E-2</v>
      </c>
      <c r="G216" s="200">
        <f t="shared" si="150"/>
        <v>1.8519573928949207E-2</v>
      </c>
    </row>
    <row r="217" spans="1:7" x14ac:dyDescent="0.2">
      <c r="A217" t="str">
        <f t="shared" si="146"/>
        <v>32 Health and social care associate professionals</v>
      </c>
      <c r="B217" s="11">
        <v>1.0738141657998579</v>
      </c>
      <c r="C217" s="11">
        <v>0.82577495284607272</v>
      </c>
      <c r="D217" s="11">
        <f t="shared" si="147"/>
        <v>-0.24803921295378517</v>
      </c>
      <c r="E217" s="11">
        <v>0.48349769701956619</v>
      </c>
      <c r="F217" s="11">
        <f t="shared" si="148"/>
        <v>0.23545848406578102</v>
      </c>
      <c r="G217" s="200">
        <f t="shared" si="150"/>
        <v>2.509259790289442E-2</v>
      </c>
    </row>
    <row r="218" spans="1:7" x14ac:dyDescent="0.2">
      <c r="A218" t="str">
        <f t="shared" si="146"/>
        <v>33 Protective service occupations</v>
      </c>
      <c r="B218" s="11">
        <v>1.3450468777075959</v>
      </c>
      <c r="C218" s="11">
        <v>1.412514348674571</v>
      </c>
      <c r="D218" s="11">
        <f t="shared" si="147"/>
        <v>6.746747096697514E-2</v>
      </c>
      <c r="E218" s="11">
        <v>0.431685536436617</v>
      </c>
      <c r="F218" s="11">
        <f t="shared" si="148"/>
        <v>0.49915300740359214</v>
      </c>
      <c r="G218" s="200">
        <f t="shared" si="150"/>
        <v>1.8729713870935694E-2</v>
      </c>
    </row>
    <row r="219" spans="1:7" x14ac:dyDescent="0.2">
      <c r="A219" t="str">
        <f t="shared" si="146"/>
        <v>34 Culture, media and sports occupations</v>
      </c>
      <c r="B219" s="11">
        <v>0.93019095692926324</v>
      </c>
      <c r="C219" s="11">
        <v>0.51607712081006973</v>
      </c>
      <c r="D219" s="11">
        <f t="shared" si="147"/>
        <v>-0.4141138361191935</v>
      </c>
      <c r="E219" s="11">
        <v>0.26094667090300055</v>
      </c>
      <c r="F219" s="11">
        <f t="shared" ref="F219:F220" si="151">SUM(D219:E219)</f>
        <v>-0.15316716521619295</v>
      </c>
      <c r="G219" s="200">
        <f t="shared" si="150"/>
        <v>1.6621574761637614E-2</v>
      </c>
    </row>
    <row r="220" spans="1:7" x14ac:dyDescent="0.2">
      <c r="A220" t="str">
        <f t="shared" si="146"/>
        <v>35 Business and public service associate professionals</v>
      </c>
      <c r="B220" s="11">
        <v>5.2377926847119163</v>
      </c>
      <c r="C220" s="11">
        <v>3.8187897669230884</v>
      </c>
      <c r="D220" s="11">
        <f t="shared" si="147"/>
        <v>-1.4190029177888279</v>
      </c>
      <c r="E220" s="11">
        <v>1.7161460568332527</v>
      </c>
      <c r="F220" s="11">
        <f t="shared" si="151"/>
        <v>0.2971431390444248</v>
      </c>
      <c r="G220" s="200">
        <f t="shared" si="150"/>
        <v>1.9073489168548008E-2</v>
      </c>
    </row>
    <row r="221" spans="1:7" x14ac:dyDescent="0.2">
      <c r="A221" t="str">
        <f t="shared" si="146"/>
        <v>41 Administrative occupations</v>
      </c>
      <c r="B221" s="11">
        <v>9.3854930499698419</v>
      </c>
      <c r="C221" s="11">
        <v>5.2553483253173061</v>
      </c>
      <c r="D221" s="11">
        <f t="shared" si="147"/>
        <v>-4.1301447246525358</v>
      </c>
      <c r="E221" s="11">
        <v>2.9594274498816748</v>
      </c>
      <c r="F221" s="11">
        <f t="shared" ref="F221:F224" si="152">SUM(D221:E221)</f>
        <v>-1.170717274770861</v>
      </c>
      <c r="G221" s="200">
        <f t="shared" si="150"/>
        <v>1.8439918964872515E-2</v>
      </c>
    </row>
    <row r="222" spans="1:7" x14ac:dyDescent="0.2">
      <c r="A222" t="str">
        <f t="shared" si="146"/>
        <v>42 Secretarial and related occupations</v>
      </c>
      <c r="B222" s="11">
        <v>2.528967017981183</v>
      </c>
      <c r="C222" s="11">
        <v>0.41009711878280142</v>
      </c>
      <c r="D222" s="11">
        <f t="shared" si="147"/>
        <v>-2.1188698991983816</v>
      </c>
      <c r="E222" s="11">
        <v>0.68048829398963484</v>
      </c>
      <c r="F222" s="11">
        <f t="shared" si="152"/>
        <v>-1.4383816052087468</v>
      </c>
      <c r="G222" s="200">
        <f t="shared" si="150"/>
        <v>1.6012874466335925E-2</v>
      </c>
    </row>
    <row r="223" spans="1:7" x14ac:dyDescent="0.2">
      <c r="A223" t="str">
        <f t="shared" si="146"/>
        <v>51 Skilled agricultural and related trades</v>
      </c>
      <c r="B223" s="11">
        <v>0.89286148416019007</v>
      </c>
      <c r="C223" s="11">
        <v>0.99346340044795645</v>
      </c>
      <c r="D223" s="11">
        <f t="shared" si="147"/>
        <v>0.10060191628776638</v>
      </c>
      <c r="E223" s="11">
        <v>0.5005774509156018</v>
      </c>
      <c r="F223" s="11">
        <f t="shared" si="152"/>
        <v>0.60117936720336818</v>
      </c>
      <c r="G223" s="200">
        <f t="shared" si="150"/>
        <v>3.0117875491905144E-2</v>
      </c>
    </row>
    <row r="224" spans="1:7" x14ac:dyDescent="0.2">
      <c r="A224" t="str">
        <f t="shared" si="146"/>
        <v>52 Skilled metal, electrical and electronic trades</v>
      </c>
      <c r="B224" s="11">
        <v>3.7539422003714811</v>
      </c>
      <c r="C224" s="11">
        <v>2.9227173434610689</v>
      </c>
      <c r="D224" s="11">
        <f t="shared" si="147"/>
        <v>-0.83122485691041215</v>
      </c>
      <c r="E224" s="11">
        <v>1.2269775358574595</v>
      </c>
      <c r="F224" s="11">
        <f t="shared" si="152"/>
        <v>0.39575267894704735</v>
      </c>
      <c r="G224" s="200">
        <f t="shared" si="150"/>
        <v>1.9032724360635855E-2</v>
      </c>
    </row>
    <row r="225" spans="1:7" x14ac:dyDescent="0.2">
      <c r="A225" t="str">
        <f t="shared" si="146"/>
        <v>53 Skilled construction and building trades</v>
      </c>
      <c r="B225" s="11">
        <v>3.5988912037406791</v>
      </c>
      <c r="C225" s="11">
        <v>3.8708478325620415</v>
      </c>
      <c r="D225" s="11">
        <f t="shared" si="147"/>
        <v>0.2719566288213624</v>
      </c>
      <c r="E225" s="11">
        <v>1.7106699734825213</v>
      </c>
      <c r="F225" s="11">
        <f t="shared" ref="F225" si="153">SUM(D225:E225)</f>
        <v>1.9826266023038837</v>
      </c>
      <c r="G225" s="200">
        <f t="shared" si="150"/>
        <v>2.6264549946380944E-2</v>
      </c>
    </row>
    <row r="226" spans="1:7" x14ac:dyDescent="0.2">
      <c r="A226" t="str">
        <f t="shared" si="146"/>
        <v>54 Textiles, printing and other skilled trades</v>
      </c>
      <c r="B226" s="11">
        <v>2.2458062831821994</v>
      </c>
      <c r="C226" s="11">
        <v>1.765610541176752</v>
      </c>
      <c r="D226" s="11">
        <f t="shared" si="147"/>
        <v>-0.48019574200544746</v>
      </c>
      <c r="E226" s="11">
        <v>0.76970849887594406</v>
      </c>
      <c r="F226" s="11">
        <f t="shared" ref="F226" si="154">SUM(D226:E226)</f>
        <v>0.2895127568704966</v>
      </c>
      <c r="G226" s="200">
        <f t="shared" si="150"/>
        <v>1.984133730480897E-2</v>
      </c>
    </row>
    <row r="227" spans="1:7" x14ac:dyDescent="0.2">
      <c r="A227" t="str">
        <f t="shared" si="146"/>
        <v>61 Caring personal service occupations</v>
      </c>
      <c r="B227" s="11">
        <v>7.3646297508166905</v>
      </c>
      <c r="C227" s="11">
        <v>6.1183045752000353</v>
      </c>
      <c r="D227" s="11">
        <f>C227-B227</f>
        <v>-1.2463251756166551</v>
      </c>
      <c r="E227" s="11">
        <v>3.2439793639757819</v>
      </c>
      <c r="F227" s="11">
        <f>SUM(D227:E227)</f>
        <v>1.9976541883591268</v>
      </c>
      <c r="G227" s="200">
        <f t="shared" si="150"/>
        <v>2.4630238924129966E-2</v>
      </c>
    </row>
    <row r="228" spans="1:7" x14ac:dyDescent="0.2">
      <c r="A228" t="str">
        <f t="shared" si="146"/>
        <v>62 Leisure, travel and related personal service occupations</v>
      </c>
      <c r="B228" s="11">
        <v>2.984523316606706</v>
      </c>
      <c r="C228" s="11">
        <v>2.1717873155606928</v>
      </c>
      <c r="D228" s="11">
        <f t="shared" ref="D228:D234" si="155">C228-B228</f>
        <v>-0.81273600104601318</v>
      </c>
      <c r="E228" s="11">
        <v>1.1458051113726493</v>
      </c>
      <c r="F228" s="11">
        <f t="shared" ref="F228:F229" si="156">SUM(D228:E228)</f>
        <v>0.33306911032663611</v>
      </c>
      <c r="G228" s="200">
        <f t="shared" si="150"/>
        <v>2.1897430988918387E-2</v>
      </c>
    </row>
    <row r="229" spans="1:7" x14ac:dyDescent="0.2">
      <c r="A229" t="str">
        <f t="shared" si="146"/>
        <v>63 Community and civil enforcement occupations</v>
      </c>
      <c r="B229" s="11">
        <v>0.14724402750687324</v>
      </c>
      <c r="C229" s="11">
        <v>0.10829177722665237</v>
      </c>
      <c r="D229" s="11">
        <f t="shared" si="155"/>
        <v>-3.8952250280220868E-2</v>
      </c>
      <c r="E229" s="11">
        <v>4.6318966190245461E-2</v>
      </c>
      <c r="F229" s="11">
        <f t="shared" si="156"/>
        <v>7.3667159100245933E-3</v>
      </c>
      <c r="G229" s="200">
        <f t="shared" si="150"/>
        <v>1.8401373001871724E-2</v>
      </c>
    </row>
    <row r="230" spans="1:7" x14ac:dyDescent="0.2">
      <c r="A230" t="str">
        <f t="shared" si="146"/>
        <v>71 Sales occupations</v>
      </c>
      <c r="B230" s="11">
        <v>7.9166472620948465</v>
      </c>
      <c r="C230" s="11">
        <v>5.358185769167676</v>
      </c>
      <c r="D230" s="11">
        <f t="shared" si="155"/>
        <v>-2.5584614929271705</v>
      </c>
      <c r="E230" s="11">
        <v>2.7401286244294227</v>
      </c>
      <c r="F230" s="11">
        <f t="shared" ref="F230:F231" si="157">SUM(D230:E230)</f>
        <v>0.18166713150225222</v>
      </c>
      <c r="G230" s="200">
        <f t="shared" si="150"/>
        <v>2.0012833256478402E-2</v>
      </c>
    </row>
    <row r="231" spans="1:7" x14ac:dyDescent="0.2">
      <c r="A231" t="str">
        <f t="shared" si="146"/>
        <v>72 Customer service occupations</v>
      </c>
      <c r="B231" s="11">
        <v>2.2273221044227971</v>
      </c>
      <c r="C231" s="11">
        <v>2.5834901460640145</v>
      </c>
      <c r="D231" s="11">
        <f t="shared" si="155"/>
        <v>0.3561680416412174</v>
      </c>
      <c r="E231" s="11">
        <v>1.1775273846262642</v>
      </c>
      <c r="F231" s="11">
        <f t="shared" si="157"/>
        <v>1.5336954262674816</v>
      </c>
      <c r="G231" s="200">
        <f t="shared" si="150"/>
        <v>2.8697440908941774E-2</v>
      </c>
    </row>
    <row r="232" spans="1:7" x14ac:dyDescent="0.2">
      <c r="A232" t="str">
        <f t="shared" si="146"/>
        <v>81 Process, plant and machine operatives</v>
      </c>
      <c r="B232" s="11">
        <v>2.0630508962060738</v>
      </c>
      <c r="C232" s="11">
        <v>2.6443709296805018</v>
      </c>
      <c r="D232" s="11">
        <f t="shared" si="155"/>
        <v>0.58132003347442796</v>
      </c>
      <c r="E232" s="11">
        <v>0.99042242402695557</v>
      </c>
      <c r="F232" s="11">
        <f t="shared" ref="F232:F233" si="158">SUM(D232:E232)</f>
        <v>1.5717424575013834</v>
      </c>
      <c r="G232" s="200">
        <f t="shared" si="150"/>
        <v>2.6484224136973822E-2</v>
      </c>
    </row>
    <row r="233" spans="1:7" x14ac:dyDescent="0.2">
      <c r="A233" t="str">
        <f t="shared" si="146"/>
        <v>82 Transport and mobile machine drivers and operatives</v>
      </c>
      <c r="B233" s="11">
        <v>4.6477891183953171</v>
      </c>
      <c r="C233" s="11">
        <v>4.9028562266128439</v>
      </c>
      <c r="D233" s="11">
        <f t="shared" si="155"/>
        <v>0.25506710821752687</v>
      </c>
      <c r="E233" s="11">
        <v>2.6528397436697233</v>
      </c>
      <c r="F233" s="11">
        <f t="shared" si="158"/>
        <v>2.9079068518872502</v>
      </c>
      <c r="G233" s="200">
        <f t="shared" si="150"/>
        <v>3.0562314266765256E-2</v>
      </c>
    </row>
    <row r="234" spans="1:7" x14ac:dyDescent="0.2">
      <c r="A234" t="str">
        <f t="shared" si="146"/>
        <v>91 Elementary trades and related occupations</v>
      </c>
      <c r="B234" s="11">
        <v>1.4997962801989042</v>
      </c>
      <c r="C234" s="11">
        <v>1.1604105062273016</v>
      </c>
      <c r="D234" s="11">
        <f t="shared" si="155"/>
        <v>-0.33938577397160263</v>
      </c>
      <c r="E234" s="11">
        <v>0.44632860073359282</v>
      </c>
      <c r="F234" s="11">
        <f t="shared" ref="F234" si="159">SUM(D234:E234)</f>
        <v>0.10694282676199018</v>
      </c>
      <c r="G234" s="200">
        <f t="shared" si="150"/>
        <v>1.7519081298259964E-2</v>
      </c>
    </row>
    <row r="235" spans="1:7" x14ac:dyDescent="0.2">
      <c r="A235" t="str">
        <f t="shared" si="146"/>
        <v>92 Elementary administration and service occupations</v>
      </c>
      <c r="B235" s="11">
        <v>14.053500807004511</v>
      </c>
      <c r="C235" s="11">
        <v>13.297889610134529</v>
      </c>
      <c r="D235" s="11">
        <f t="shared" ref="D235" si="160">C235-B235</f>
        <v>-0.75561119686998168</v>
      </c>
      <c r="E235" s="11">
        <v>6.5124643298850895</v>
      </c>
      <c r="F235" s="11">
        <f t="shared" ref="F235" si="161">SUM(D235:E235)</f>
        <v>5.7568531330151078</v>
      </c>
      <c r="G235" s="200">
        <f t="shared" ref="G235:G236" si="162">IF(B235&gt;0,(1+(E235/B235))^(1/($C$6-$B$6))-1,0)</f>
        <v>2.5709327358481637E-2</v>
      </c>
    </row>
    <row r="236" spans="1:7" x14ac:dyDescent="0.2">
      <c r="A236" t="str">
        <f t="shared" si="146"/>
        <v>All occupations</v>
      </c>
      <c r="B236" s="11">
        <f>SUM(B210:B235)</f>
        <v>95.157288614698601</v>
      </c>
      <c r="C236" s="11">
        <f t="shared" ref="C236:F236" si="163">SUM(C210:C235)</f>
        <v>78.726507363313488</v>
      </c>
      <c r="D236" s="11">
        <f t="shared" si="163"/>
        <v>-16.430781251385124</v>
      </c>
      <c r="E236" s="11">
        <f t="shared" si="163"/>
        <v>38.567401675100186</v>
      </c>
      <c r="F236" s="11">
        <f t="shared" si="163"/>
        <v>22.136620423715058</v>
      </c>
      <c r="G236" s="200">
        <f t="shared" si="162"/>
        <v>2.2942689035004626E-2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4.5237854816026326</v>
      </c>
      <c r="C239" s="11">
        <v>3.4884085876556128</v>
      </c>
      <c r="D239" s="11">
        <f>C239-B239</f>
        <v>-1.0353768939470198</v>
      </c>
      <c r="E239" s="11">
        <v>1.7839976848213208</v>
      </c>
      <c r="F239" s="11">
        <f>SUM(D239:E239)</f>
        <v>0.748620790874301</v>
      </c>
      <c r="G239" s="200">
        <f>IF(B239&gt;0,(1+(E239/B239))^(1/($C$6-$B$6))-1,0)</f>
        <v>2.2409752736824995E-2</v>
      </c>
    </row>
    <row r="240" spans="1:7" x14ac:dyDescent="0.2">
      <c r="A240" t="str">
        <f t="shared" si="165"/>
        <v>12 Other managers and proprietors</v>
      </c>
      <c r="B240" s="11">
        <v>1.7635041940570586</v>
      </c>
      <c r="C240" s="11">
        <v>1.6681387231250244</v>
      </c>
      <c r="D240" s="11">
        <f t="shared" ref="D240:D255" si="166">C240-B240</f>
        <v>-9.536547093203418E-2</v>
      </c>
      <c r="E240" s="11">
        <v>0.85586099871998356</v>
      </c>
      <c r="F240" s="11">
        <f t="shared" ref="F240:F247" si="167">SUM(D240:E240)</f>
        <v>0.76049552778794938</v>
      </c>
      <c r="G240" s="200">
        <f t="shared" ref="G240:G242" si="168">IF(B240&gt;0,(1+(E240/B240))^(1/($C$6-$B$6))-1,0)</f>
        <v>2.6726182333181914E-2</v>
      </c>
    </row>
    <row r="241" spans="1:7" x14ac:dyDescent="0.2">
      <c r="A241" t="str">
        <f t="shared" si="165"/>
        <v>21 Science, research, engineering and technology professionals</v>
      </c>
      <c r="B241" s="11">
        <v>2.8757944193561604</v>
      </c>
      <c r="C241" s="11">
        <v>2.5501003876541626</v>
      </c>
      <c r="D241" s="11">
        <f t="shared" si="166"/>
        <v>-0.32569403170199784</v>
      </c>
      <c r="E241" s="11">
        <v>0.85891418773994355</v>
      </c>
      <c r="F241" s="11">
        <f t="shared" si="167"/>
        <v>0.5332201560379457</v>
      </c>
      <c r="G241" s="200">
        <f t="shared" si="168"/>
        <v>1.7575383793098753E-2</v>
      </c>
    </row>
    <row r="242" spans="1:7" x14ac:dyDescent="0.2">
      <c r="A242" t="str">
        <f t="shared" si="165"/>
        <v>22 Health professionals</v>
      </c>
      <c r="B242" s="11">
        <v>0.73828137533694438</v>
      </c>
      <c r="C242" s="11">
        <v>0.50583862597422702</v>
      </c>
      <c r="D242" s="11">
        <f t="shared" si="166"/>
        <v>-0.23244274936271736</v>
      </c>
      <c r="E242" s="11">
        <v>0.29378175341109286</v>
      </c>
      <c r="F242" s="11">
        <f t="shared" si="167"/>
        <v>6.1339004048375501E-2</v>
      </c>
      <c r="G242" s="200">
        <f t="shared" si="168"/>
        <v>2.2583914025249285E-2</v>
      </c>
    </row>
    <row r="243" spans="1:7" x14ac:dyDescent="0.2">
      <c r="A243" t="str">
        <f t="shared" si="165"/>
        <v>23 Teaching and other educational professionals</v>
      </c>
      <c r="B243" s="11">
        <v>0.48259103290301891</v>
      </c>
      <c r="C243" s="11">
        <v>0.52135042675739429</v>
      </c>
      <c r="D243" s="11">
        <f t="shared" si="166"/>
        <v>3.8759393854375379E-2</v>
      </c>
      <c r="E243" s="11">
        <v>0.22777257297375078</v>
      </c>
      <c r="F243" s="11">
        <f t="shared" si="167"/>
        <v>0.26653196682812619</v>
      </c>
      <c r="G243" s="200">
        <f>IF(B243&gt;0,(1+(E243/B243))^(1/($C$6-$B$6))-1,0)</f>
        <v>2.610884292663318E-2</v>
      </c>
    </row>
    <row r="244" spans="1:7" x14ac:dyDescent="0.2">
      <c r="A244" t="str">
        <f t="shared" si="165"/>
        <v>24 Business, media and public service professionals</v>
      </c>
      <c r="B244" s="11">
        <v>2.1204561017510271</v>
      </c>
      <c r="C244" s="11">
        <v>1.5212370137756464</v>
      </c>
      <c r="D244" s="11">
        <f t="shared" si="166"/>
        <v>-0.5992190879753807</v>
      </c>
      <c r="E244" s="11">
        <v>0.74875550281973102</v>
      </c>
      <c r="F244" s="11">
        <f t="shared" si="167"/>
        <v>0.14953641484435032</v>
      </c>
      <c r="G244" s="200">
        <f t="shared" ref="G244:G263" si="169">IF(B244&gt;0,(1+(E244/B244))^(1/($C$6-$B$6))-1,0)</f>
        <v>2.0364999018514185E-2</v>
      </c>
    </row>
    <row r="245" spans="1:7" x14ac:dyDescent="0.2">
      <c r="A245" t="str">
        <f t="shared" si="165"/>
        <v>31 Science, engineering and technology associate professionals</v>
      </c>
      <c r="B245" s="11">
        <v>1.3001184565996986</v>
      </c>
      <c r="C245" s="11">
        <v>0.87096993975046988</v>
      </c>
      <c r="D245" s="11">
        <f t="shared" si="166"/>
        <v>-0.42914851684922872</v>
      </c>
      <c r="E245" s="11">
        <v>0.36358755159750722</v>
      </c>
      <c r="F245" s="11">
        <f t="shared" si="167"/>
        <v>-6.5560965251721504E-2</v>
      </c>
      <c r="G245" s="200">
        <f>IF(B245&gt;0,(1+(E245/B245))^(1/($C$6-$B$6))-1,0)</f>
        <v>1.6575356409183062E-2</v>
      </c>
    </row>
    <row r="246" spans="1:7" x14ac:dyDescent="0.2">
      <c r="A246" t="str">
        <f t="shared" si="165"/>
        <v>32 Health and social care associate professionals</v>
      </c>
      <c r="B246" s="11">
        <v>0.33936166542550378</v>
      </c>
      <c r="C246" s="11">
        <v>0.20134864199381294</v>
      </c>
      <c r="D246" s="11">
        <f t="shared" si="166"/>
        <v>-0.13801302343169083</v>
      </c>
      <c r="E246" s="11">
        <v>0.11873117456162144</v>
      </c>
      <c r="F246" s="11">
        <f t="shared" si="167"/>
        <v>-1.9281848870069396E-2</v>
      </c>
      <c r="G246" s="200">
        <f t="shared" si="169"/>
        <v>2.020171223809486E-2</v>
      </c>
    </row>
    <row r="247" spans="1:7" x14ac:dyDescent="0.2">
      <c r="A247" t="str">
        <f t="shared" si="165"/>
        <v>33 Protective service occupations</v>
      </c>
      <c r="B247" s="11">
        <v>0.65691191243390601</v>
      </c>
      <c r="C247" s="11">
        <v>0.60046253866487997</v>
      </c>
      <c r="D247" s="11">
        <f t="shared" si="166"/>
        <v>-5.6449373769026034E-2</v>
      </c>
      <c r="E247" s="11">
        <v>0.24183294247728232</v>
      </c>
      <c r="F247" s="11">
        <f t="shared" si="167"/>
        <v>0.18538356870825629</v>
      </c>
      <c r="G247" s="200">
        <f t="shared" si="169"/>
        <v>2.1116479772049113E-2</v>
      </c>
    </row>
    <row r="248" spans="1:7" x14ac:dyDescent="0.2">
      <c r="A248" t="str">
        <f t="shared" si="165"/>
        <v>34 Culture, media and sports occupations</v>
      </c>
      <c r="B248" s="11">
        <v>0.7997871675723951</v>
      </c>
      <c r="C248" s="11">
        <v>0.589354258888938</v>
      </c>
      <c r="D248" s="11">
        <f t="shared" si="166"/>
        <v>-0.2104329086834571</v>
      </c>
      <c r="E248" s="11">
        <v>0.24812866875727774</v>
      </c>
      <c r="F248" s="11">
        <f t="shared" ref="F248:F249" si="170">SUM(D248:E248)</f>
        <v>3.7695760073820639E-2</v>
      </c>
      <c r="G248" s="200">
        <f t="shared" si="169"/>
        <v>1.8177427691624226E-2</v>
      </c>
    </row>
    <row r="249" spans="1:7" x14ac:dyDescent="0.2">
      <c r="A249" t="str">
        <f t="shared" si="165"/>
        <v>35 Business and public service associate professionals</v>
      </c>
      <c r="B249" s="11">
        <v>2.9644551318475543</v>
      </c>
      <c r="C249" s="11">
        <v>1.7131285605590625</v>
      </c>
      <c r="D249" s="11">
        <f t="shared" si="166"/>
        <v>-1.2513265712884918</v>
      </c>
      <c r="E249" s="11">
        <v>0.82539131703990587</v>
      </c>
      <c r="F249" s="11">
        <f t="shared" si="170"/>
        <v>-0.42593525424858591</v>
      </c>
      <c r="G249" s="200">
        <f t="shared" si="169"/>
        <v>1.6510296741321318E-2</v>
      </c>
    </row>
    <row r="250" spans="1:7" x14ac:dyDescent="0.2">
      <c r="A250" t="str">
        <f t="shared" si="165"/>
        <v>41 Administrative occupations</v>
      </c>
      <c r="B250" s="11">
        <v>4.6501404342702468</v>
      </c>
      <c r="C250" s="11">
        <v>1.0510325212963429</v>
      </c>
      <c r="D250" s="11">
        <f t="shared" si="166"/>
        <v>-3.5991079129739036</v>
      </c>
      <c r="E250" s="11">
        <v>0.967539530020192</v>
      </c>
      <c r="F250" s="11">
        <f t="shared" ref="F250:F253" si="171">SUM(D250:E250)</f>
        <v>-2.6315683829537115</v>
      </c>
      <c r="G250" s="200">
        <f t="shared" si="169"/>
        <v>1.2681155214244733E-2</v>
      </c>
    </row>
    <row r="251" spans="1:7" x14ac:dyDescent="0.2">
      <c r="A251" t="str">
        <f t="shared" si="165"/>
        <v>42 Secretarial and related occupations</v>
      </c>
      <c r="B251" s="11">
        <v>2.0097366502121514</v>
      </c>
      <c r="C251" s="11">
        <v>0.12333124964072732</v>
      </c>
      <c r="D251" s="11">
        <f t="shared" si="166"/>
        <v>-1.8864054005714241</v>
      </c>
      <c r="E251" s="11">
        <v>0.33590110745016871</v>
      </c>
      <c r="F251" s="11">
        <f t="shared" si="171"/>
        <v>-1.5505042931212554</v>
      </c>
      <c r="G251" s="200">
        <f t="shared" si="169"/>
        <v>1.035684035923734E-2</v>
      </c>
    </row>
    <row r="252" spans="1:7" x14ac:dyDescent="0.2">
      <c r="A252" t="str">
        <f t="shared" si="165"/>
        <v>51 Skilled agricultural and related trades</v>
      </c>
      <c r="B252" s="11">
        <v>0.74129655551465556</v>
      </c>
      <c r="C252" s="11">
        <v>0.94372189398424289</v>
      </c>
      <c r="D252" s="11">
        <f t="shared" si="166"/>
        <v>0.20242533846958732</v>
      </c>
      <c r="E252" s="11">
        <v>0.37376936663822502</v>
      </c>
      <c r="F252" s="11">
        <f t="shared" si="171"/>
        <v>0.57619470510781234</v>
      </c>
      <c r="G252" s="200">
        <f t="shared" si="169"/>
        <v>2.7591659774997224E-2</v>
      </c>
    </row>
    <row r="253" spans="1:7" x14ac:dyDescent="0.2">
      <c r="A253" t="str">
        <f t="shared" si="165"/>
        <v>52 Skilled metal, electrical and electronic trades</v>
      </c>
      <c r="B253" s="11">
        <v>1.958014425991295</v>
      </c>
      <c r="C253" s="11">
        <v>1.2228593352279973</v>
      </c>
      <c r="D253" s="11">
        <f t="shared" si="166"/>
        <v>-0.73515509076329777</v>
      </c>
      <c r="E253" s="11">
        <v>0.64661495232704125</v>
      </c>
      <c r="F253" s="11">
        <f t="shared" si="171"/>
        <v>-8.8540138436256521E-2</v>
      </c>
      <c r="G253" s="200">
        <f t="shared" si="169"/>
        <v>1.9206073943887958E-2</v>
      </c>
    </row>
    <row r="254" spans="1:7" x14ac:dyDescent="0.2">
      <c r="A254" t="str">
        <f t="shared" si="165"/>
        <v>53 Skilled construction and building trades</v>
      </c>
      <c r="B254" s="11">
        <v>1.7212416362489664</v>
      </c>
      <c r="C254" s="11">
        <v>1.8106928168417715</v>
      </c>
      <c r="D254" s="11">
        <f t="shared" si="166"/>
        <v>8.9451180592805102E-2</v>
      </c>
      <c r="E254" s="11">
        <v>0.73434063307579744</v>
      </c>
      <c r="F254" s="11">
        <f t="shared" ref="F254" si="172">SUM(D254:E254)</f>
        <v>0.82379181366860255</v>
      </c>
      <c r="G254" s="200">
        <f t="shared" si="169"/>
        <v>2.3970652501691392E-2</v>
      </c>
    </row>
    <row r="255" spans="1:7" x14ac:dyDescent="0.2">
      <c r="A255" t="str">
        <f t="shared" si="165"/>
        <v>54 Textiles, printing and other skilled trades</v>
      </c>
      <c r="B255" s="11">
        <v>1.8845354436427191</v>
      </c>
      <c r="C255" s="11">
        <v>1.6434252066780739</v>
      </c>
      <c r="D255" s="11">
        <f t="shared" si="166"/>
        <v>-0.24111023696464517</v>
      </c>
      <c r="E255" s="11">
        <v>0.67772832303478636</v>
      </c>
      <c r="F255" s="11">
        <f t="shared" ref="F255" si="173">SUM(D255:E255)</f>
        <v>0.43661808607014119</v>
      </c>
      <c r="G255" s="200">
        <f t="shared" si="169"/>
        <v>2.0691821753014539E-2</v>
      </c>
    </row>
    <row r="256" spans="1:7" x14ac:dyDescent="0.2">
      <c r="A256" t="str">
        <f t="shared" si="165"/>
        <v>61 Caring personal service occupations</v>
      </c>
      <c r="B256" s="11">
        <v>1.5604451454514889</v>
      </c>
      <c r="C256" s="11">
        <v>1.1496482109691191</v>
      </c>
      <c r="D256" s="11">
        <f>C256-B256</f>
        <v>-0.41079693448236987</v>
      </c>
      <c r="E256" s="11">
        <v>0.42191659045978602</v>
      </c>
      <c r="F256" s="11">
        <f>SUM(D256:E256)</f>
        <v>1.1119655977416154E-2</v>
      </c>
      <c r="G256" s="200">
        <f t="shared" si="169"/>
        <v>1.6082472897266609E-2</v>
      </c>
    </row>
    <row r="257" spans="1:7" x14ac:dyDescent="0.2">
      <c r="A257" t="str">
        <f t="shared" si="165"/>
        <v>62 Leisure, travel and related personal service occupations</v>
      </c>
      <c r="B257" s="11">
        <v>1.8181387714167967</v>
      </c>
      <c r="C257" s="11">
        <v>1.3789856171325636</v>
      </c>
      <c r="D257" s="11">
        <f t="shared" ref="D257:D263" si="174">C257-B257</f>
        <v>-0.43915315428423307</v>
      </c>
      <c r="E257" s="11">
        <v>0.69579091102939661</v>
      </c>
      <c r="F257" s="11">
        <f t="shared" ref="F257:F258" si="175">SUM(D257:E257)</f>
        <v>0.25663775674516354</v>
      </c>
      <c r="G257" s="200">
        <f t="shared" si="169"/>
        <v>2.1837272259608742E-2</v>
      </c>
    </row>
    <row r="258" spans="1:7" x14ac:dyDescent="0.2">
      <c r="A258" t="str">
        <f t="shared" si="165"/>
        <v>63 Community and civil enforcement occupations</v>
      </c>
      <c r="B258" s="11">
        <v>0.1170721845987692</v>
      </c>
      <c r="C258" s="11">
        <v>8.1936130031177695E-2</v>
      </c>
      <c r="D258" s="11">
        <f t="shared" si="174"/>
        <v>-3.5136054567591501E-2</v>
      </c>
      <c r="E258" s="11">
        <v>3.5706176019334707E-2</v>
      </c>
      <c r="F258" s="11">
        <f t="shared" si="175"/>
        <v>5.7012145174320517E-4</v>
      </c>
      <c r="G258" s="200">
        <f t="shared" si="169"/>
        <v>1.790490755422014E-2</v>
      </c>
    </row>
    <row r="259" spans="1:7" x14ac:dyDescent="0.2">
      <c r="A259" t="str">
        <f t="shared" si="165"/>
        <v>71 Sales occupations</v>
      </c>
      <c r="B259" s="11">
        <v>5.1334591155175664</v>
      </c>
      <c r="C259" s="11">
        <v>1.7087475817276152</v>
      </c>
      <c r="D259" s="11">
        <f t="shared" si="174"/>
        <v>-3.4247115337899512</v>
      </c>
      <c r="E259" s="11">
        <v>1.1505302553095411</v>
      </c>
      <c r="F259" s="11">
        <f t="shared" ref="F259:F260" si="176">SUM(D259:E259)</f>
        <v>-2.2741812784804099</v>
      </c>
      <c r="G259" s="200">
        <f t="shared" si="169"/>
        <v>1.3572974748880418E-2</v>
      </c>
    </row>
    <row r="260" spans="1:7" x14ac:dyDescent="0.2">
      <c r="A260" t="str">
        <f t="shared" si="165"/>
        <v>72 Customer service occupations</v>
      </c>
      <c r="B260" s="11">
        <v>1.0760594728323389</v>
      </c>
      <c r="C260" s="11">
        <v>1.0903706134790301</v>
      </c>
      <c r="D260" s="11">
        <f t="shared" si="174"/>
        <v>1.4311140646691145E-2</v>
      </c>
      <c r="E260" s="11">
        <v>0.39040128573220884</v>
      </c>
      <c r="F260" s="11">
        <f t="shared" si="176"/>
        <v>0.40471242637889998</v>
      </c>
      <c r="G260" s="200">
        <f t="shared" si="169"/>
        <v>2.0850810837671041E-2</v>
      </c>
    </row>
    <row r="261" spans="1:7" x14ac:dyDescent="0.2">
      <c r="A261" t="str">
        <f t="shared" si="165"/>
        <v>81 Process, plant and machine operatives</v>
      </c>
      <c r="B261" s="11">
        <v>1.5393091098376943</v>
      </c>
      <c r="C261" s="11">
        <v>0.74376465623584365</v>
      </c>
      <c r="D261" s="11">
        <f t="shared" si="174"/>
        <v>-0.79554445360185067</v>
      </c>
      <c r="E261" s="11">
        <v>0.44703828320181505</v>
      </c>
      <c r="F261" s="11">
        <f t="shared" ref="F261:F262" si="177">SUM(D261:E261)</f>
        <v>-0.34850617040003562</v>
      </c>
      <c r="G261" s="200">
        <f t="shared" si="169"/>
        <v>1.7142866634737297E-2</v>
      </c>
    </row>
    <row r="262" spans="1:7" x14ac:dyDescent="0.2">
      <c r="A262" t="str">
        <f t="shared" si="165"/>
        <v>82 Transport and mobile machine drivers and operatives</v>
      </c>
      <c r="B262" s="11">
        <v>3.5194060963419274</v>
      </c>
      <c r="C262" s="11">
        <v>2.626186284907293</v>
      </c>
      <c r="D262" s="11">
        <f t="shared" si="174"/>
        <v>-0.89321981143463436</v>
      </c>
      <c r="E262" s="11">
        <v>1.4394579709230761</v>
      </c>
      <c r="F262" s="11">
        <f t="shared" si="177"/>
        <v>0.54623815948844179</v>
      </c>
      <c r="G262" s="200">
        <f t="shared" si="169"/>
        <v>2.3122231149065753E-2</v>
      </c>
    </row>
    <row r="263" spans="1:7" x14ac:dyDescent="0.2">
      <c r="A263" t="str">
        <f t="shared" si="165"/>
        <v>91 Elementary trades and related occupations</v>
      </c>
      <c r="B263" s="11">
        <v>1.6372538969600163</v>
      </c>
      <c r="C263" s="11">
        <v>0.97949798418496559</v>
      </c>
      <c r="D263" s="11">
        <f t="shared" si="174"/>
        <v>-0.65775591277505074</v>
      </c>
      <c r="E263" s="11">
        <v>0.42374538837249226</v>
      </c>
      <c r="F263" s="11">
        <f t="shared" ref="F263" si="178">SUM(D263:E263)</f>
        <v>-0.23401052440255848</v>
      </c>
      <c r="G263" s="200">
        <f t="shared" si="169"/>
        <v>1.5463039131669243E-2</v>
      </c>
    </row>
    <row r="264" spans="1:7" x14ac:dyDescent="0.2">
      <c r="A264" t="str">
        <f t="shared" si="165"/>
        <v>92 Elementary administration and service occupations</v>
      </c>
      <c r="B264" s="11">
        <v>11.969136910940408</v>
      </c>
      <c r="C264" s="11">
        <v>9.1348491400841585</v>
      </c>
      <c r="D264" s="11">
        <f t="shared" ref="D264" si="179">C264-B264</f>
        <v>-2.8342877708562497</v>
      </c>
      <c r="E264" s="11">
        <v>4.4488009513017204</v>
      </c>
      <c r="F264" s="11">
        <f>SUM(D264:E264)</f>
        <v>1.6145131804454707</v>
      </c>
      <c r="G264" s="200">
        <f t="shared" ref="G264:G265" si="180">IF(B264&gt;0,(1+(E264/B264))^(1/($C$6-$B$6))-1,0)</f>
        <v>2.1293069654341412E-2</v>
      </c>
    </row>
    <row r="265" spans="1:7" x14ac:dyDescent="0.2">
      <c r="A265" t="str">
        <f t="shared" si="165"/>
        <v>All occupations</v>
      </c>
      <c r="B265" s="11">
        <f>SUM(B239:B264)</f>
        <v>59.900292788662945</v>
      </c>
      <c r="C265" s="11">
        <f t="shared" ref="C265:F265" si="181">SUM(C239:C264)</f>
        <v>39.919386947220154</v>
      </c>
      <c r="D265" s="11">
        <f t="shared" si="181"/>
        <v>-19.980905841442787</v>
      </c>
      <c r="E265" s="11">
        <f t="shared" si="181"/>
        <v>19.756036079814997</v>
      </c>
      <c r="F265" s="11">
        <f t="shared" si="181"/>
        <v>-0.22486976162778771</v>
      </c>
      <c r="G265" s="200">
        <f t="shared" si="180"/>
        <v>1.9184373139501165E-2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0.76242509620635457</v>
      </c>
      <c r="C268" s="11">
        <v>1.0986339610621887</v>
      </c>
      <c r="D268" s="11">
        <f>C268-B268</f>
        <v>0.33620886485583412</v>
      </c>
      <c r="E268" s="11">
        <v>0.27257430978103891</v>
      </c>
      <c r="F268" s="11">
        <f>SUM(D268:E268)</f>
        <v>0.60878317463687304</v>
      </c>
      <c r="G268" s="200">
        <f>IF(B268&gt;0,(1+(E268/B268))^(1/($C$6-$B$6))-1,0)</f>
        <v>2.0585814975493166E-2</v>
      </c>
    </row>
    <row r="269" spans="1:7" x14ac:dyDescent="0.2">
      <c r="A269" t="str">
        <f t="shared" si="183"/>
        <v>12 Other managers and proprietors</v>
      </c>
      <c r="B269" s="11">
        <v>0.59440076329287739</v>
      </c>
      <c r="C269" s="11">
        <v>1.177062403868854</v>
      </c>
      <c r="D269" s="11">
        <f t="shared" ref="D269:D284" si="184">C269-B269</f>
        <v>0.58266164057597658</v>
      </c>
      <c r="E269" s="11">
        <v>0.32042233377663526</v>
      </c>
      <c r="F269" s="11">
        <f t="shared" ref="F269:F276" si="185">SUM(D269:E269)</f>
        <v>0.90308397435261178</v>
      </c>
      <c r="G269" s="200">
        <f t="shared" ref="G269:G271" si="186">IF(B269&gt;0,(1+(E269/B269))^(1/($C$6-$B$6))-1,0)</f>
        <v>2.9162257260581859E-2</v>
      </c>
    </row>
    <row r="270" spans="1:7" x14ac:dyDescent="0.2">
      <c r="A270" t="str">
        <f t="shared" si="183"/>
        <v>21 Science, research, engineering and technology professionals</v>
      </c>
      <c r="B270" s="11">
        <v>0.66887308577449001</v>
      </c>
      <c r="C270" s="11">
        <v>1.7607891493257517</v>
      </c>
      <c r="D270" s="11">
        <f t="shared" si="184"/>
        <v>1.0919160635512617</v>
      </c>
      <c r="E270" s="11">
        <v>0.35422360574824169</v>
      </c>
      <c r="F270" s="11">
        <f t="shared" si="185"/>
        <v>1.4461396692995034</v>
      </c>
      <c r="G270" s="200">
        <f t="shared" si="186"/>
        <v>2.8738193391810274E-2</v>
      </c>
    </row>
    <row r="271" spans="1:7" x14ac:dyDescent="0.2">
      <c r="A271" t="str">
        <f t="shared" si="183"/>
        <v>22 Health professionals</v>
      </c>
      <c r="B271" s="11">
        <v>0.12609281023735627</v>
      </c>
      <c r="C271" s="11">
        <v>0.46453360185675591</v>
      </c>
      <c r="D271" s="11">
        <f t="shared" si="184"/>
        <v>0.33844079161939966</v>
      </c>
      <c r="E271" s="11">
        <v>0.1087155067352793</v>
      </c>
      <c r="F271" s="11">
        <f t="shared" si="185"/>
        <v>0.44715629835467896</v>
      </c>
      <c r="G271" s="200">
        <f t="shared" si="186"/>
        <v>4.2321133709097181E-2</v>
      </c>
    </row>
    <row r="272" spans="1:7" x14ac:dyDescent="0.2">
      <c r="A272" t="str">
        <f t="shared" si="183"/>
        <v>23 Teaching and other educational professionals</v>
      </c>
      <c r="B272" s="11">
        <v>0.11325612892320032</v>
      </c>
      <c r="C272" s="11">
        <v>0.19478889298765442</v>
      </c>
      <c r="D272" s="11">
        <f t="shared" si="184"/>
        <v>8.1532764064454102E-2</v>
      </c>
      <c r="E272" s="11">
        <v>5.7468350694584669E-2</v>
      </c>
      <c r="F272" s="11">
        <f t="shared" si="185"/>
        <v>0.13900111475903876</v>
      </c>
      <c r="G272" s="200">
        <f>IF(B272&gt;0,(1+(E272/B272))^(1/($C$6-$B$6))-1,0)</f>
        <v>2.7737663196417683E-2</v>
      </c>
    </row>
    <row r="273" spans="1:7" x14ac:dyDescent="0.2">
      <c r="A273" t="str">
        <f t="shared" si="183"/>
        <v>24 Business, media and public service professionals</v>
      </c>
      <c r="B273" s="11">
        <v>0.45749436689765305</v>
      </c>
      <c r="C273" s="11">
        <v>0.93401608258433877</v>
      </c>
      <c r="D273" s="11">
        <f t="shared" si="184"/>
        <v>0.47652171568668572</v>
      </c>
      <c r="E273" s="11">
        <v>0.22469198552048647</v>
      </c>
      <c r="F273" s="11">
        <f t="shared" si="185"/>
        <v>0.70121370120717219</v>
      </c>
      <c r="G273" s="200">
        <f t="shared" ref="G273" si="187">IF(B273&gt;0,(1+(E273/B273))^(1/($C$6-$B$6))-1,0)</f>
        <v>2.6993792042705245E-2</v>
      </c>
    </row>
    <row r="274" spans="1:7" x14ac:dyDescent="0.2">
      <c r="A274" t="str">
        <f t="shared" si="183"/>
        <v>31 Science, engineering and technology associate professionals</v>
      </c>
      <c r="B274" s="11">
        <v>0.30563085276465674</v>
      </c>
      <c r="C274" s="11">
        <v>0.65271049764494016</v>
      </c>
      <c r="D274" s="11">
        <f t="shared" si="184"/>
        <v>0.34707964488028342</v>
      </c>
      <c r="E274" s="11">
        <v>0.16303434600461081</v>
      </c>
      <c r="F274" s="11">
        <f t="shared" si="185"/>
        <v>0.51011399088489418</v>
      </c>
      <c r="G274" s="200">
        <f>IF(B274&gt;0,(1+(E274/B274))^(1/($C$6-$B$6))-1,0)</f>
        <v>2.8910740773063992E-2</v>
      </c>
    </row>
    <row r="275" spans="1:7" x14ac:dyDescent="0.2">
      <c r="A275" t="str">
        <f t="shared" si="183"/>
        <v>32 Health and social care associate professionals</v>
      </c>
      <c r="B275" s="11">
        <v>7.2084596017918334E-2</v>
      </c>
      <c r="C275" s="11">
        <v>0.20900540431941322</v>
      </c>
      <c r="D275" s="11">
        <f t="shared" si="184"/>
        <v>0.13692080830149489</v>
      </c>
      <c r="E275" s="11">
        <v>5.3206634036508368E-2</v>
      </c>
      <c r="F275" s="11">
        <f t="shared" si="185"/>
        <v>0.19012744233800327</v>
      </c>
      <c r="G275" s="200">
        <f t="shared" ref="G275:G292" si="188">IF(B275&gt;0,(1+(E275/B275))^(1/($C$6-$B$6))-1,0)</f>
        <v>3.7540871182574209E-2</v>
      </c>
    </row>
    <row r="276" spans="1:7" x14ac:dyDescent="0.2">
      <c r="A276" t="str">
        <f t="shared" si="183"/>
        <v>33 Protective service occupations</v>
      </c>
      <c r="B276" s="11">
        <v>8.9900376536654433E-2</v>
      </c>
      <c r="C276" s="11">
        <v>7.2325988021992679E-2</v>
      </c>
      <c r="D276" s="11">
        <f t="shared" si="184"/>
        <v>-1.7574388514661754E-2</v>
      </c>
      <c r="E276" s="11">
        <v>1.4744077190059469E-2</v>
      </c>
      <c r="F276" s="11">
        <f t="shared" si="185"/>
        <v>-2.8303113246022846E-3</v>
      </c>
      <c r="G276" s="200">
        <f t="shared" si="188"/>
        <v>1.0175846644873365E-2</v>
      </c>
    </row>
    <row r="277" spans="1:7" x14ac:dyDescent="0.2">
      <c r="A277" t="str">
        <f t="shared" si="183"/>
        <v>34 Culture, media and sports occupations</v>
      </c>
      <c r="B277" s="11">
        <v>0.2453790905708978</v>
      </c>
      <c r="C277" s="11">
        <v>0.38245194753210815</v>
      </c>
      <c r="D277" s="11">
        <f t="shared" si="184"/>
        <v>0.13707285696121035</v>
      </c>
      <c r="E277" s="11">
        <v>9.2258764086594072E-2</v>
      </c>
      <c r="F277" s="11">
        <f t="shared" ref="F277:F278" si="189">SUM(D277:E277)</f>
        <v>0.22933162104780441</v>
      </c>
      <c r="G277" s="200">
        <f t="shared" si="188"/>
        <v>2.1505961006418328E-2</v>
      </c>
    </row>
    <row r="278" spans="1:7" x14ac:dyDescent="0.2">
      <c r="A278" t="str">
        <f t="shared" si="183"/>
        <v>35 Business and public service associate professionals</v>
      </c>
      <c r="B278" s="11">
        <v>0.65527541444339588</v>
      </c>
      <c r="C278" s="11">
        <v>1.1130721455746926</v>
      </c>
      <c r="D278" s="11">
        <f t="shared" si="184"/>
        <v>0.45779673113129671</v>
      </c>
      <c r="E278" s="11">
        <v>0.25100595632180706</v>
      </c>
      <c r="F278" s="11">
        <f t="shared" si="189"/>
        <v>0.70880268745310371</v>
      </c>
      <c r="G278" s="200">
        <f t="shared" si="188"/>
        <v>2.1855010120752416E-2</v>
      </c>
    </row>
    <row r="279" spans="1:7" x14ac:dyDescent="0.2">
      <c r="A279" t="str">
        <f t="shared" si="183"/>
        <v>41 Administrative occupations</v>
      </c>
      <c r="B279" s="11">
        <v>1.1441984811346335</v>
      </c>
      <c r="C279" s="11">
        <v>0.86771698494656202</v>
      </c>
      <c r="D279" s="11">
        <f t="shared" si="184"/>
        <v>-0.2764814961880715</v>
      </c>
      <c r="E279" s="11">
        <v>0.25101668430396901</v>
      </c>
      <c r="F279" s="11">
        <f t="shared" ref="F279:F282" si="190">SUM(D279:E279)</f>
        <v>-2.546481188410249E-2</v>
      </c>
      <c r="G279" s="200">
        <f t="shared" si="188"/>
        <v>1.3310761056656961E-2</v>
      </c>
    </row>
    <row r="280" spans="1:7" x14ac:dyDescent="0.2">
      <c r="A280" t="str">
        <f t="shared" si="183"/>
        <v>42 Secretarial and related occupations</v>
      </c>
      <c r="B280" s="11">
        <v>0.54620606556465412</v>
      </c>
      <c r="C280" s="11">
        <v>0.34655883383110225</v>
      </c>
      <c r="D280" s="11">
        <f t="shared" si="184"/>
        <v>-0.19964723173355187</v>
      </c>
      <c r="E280" s="11">
        <v>0.15918505453361811</v>
      </c>
      <c r="F280" s="11">
        <f t="shared" si="190"/>
        <v>-4.0462177199933752E-2</v>
      </c>
      <c r="G280" s="200">
        <f t="shared" si="188"/>
        <v>1.7196595557290362E-2</v>
      </c>
    </row>
    <row r="281" spans="1:7" x14ac:dyDescent="0.2">
      <c r="A281" t="str">
        <f t="shared" si="183"/>
        <v>51 Skilled agricultural and related trades</v>
      </c>
      <c r="B281" s="11">
        <v>0.37695097201669375</v>
      </c>
      <c r="C281" s="11">
        <v>0.31136531472322909</v>
      </c>
      <c r="D281" s="11">
        <f t="shared" si="184"/>
        <v>-6.5585657293464661E-2</v>
      </c>
      <c r="E281" s="11">
        <v>0.1228365359769068</v>
      </c>
      <c r="F281" s="11">
        <f t="shared" si="190"/>
        <v>5.7250878683442141E-2</v>
      </c>
      <c r="G281" s="200">
        <f t="shared" si="188"/>
        <v>1.8982444763467443E-2</v>
      </c>
    </row>
    <row r="282" spans="1:7" x14ac:dyDescent="0.2">
      <c r="A282" t="str">
        <f t="shared" si="183"/>
        <v>52 Skilled metal, electrical and electronic trades</v>
      </c>
      <c r="B282" s="11">
        <v>0.65760086943606544</v>
      </c>
      <c r="C282" s="11">
        <v>0.7378796366750433</v>
      </c>
      <c r="D282" s="11">
        <f t="shared" si="184"/>
        <v>8.0278767238977866E-2</v>
      </c>
      <c r="E282" s="11">
        <v>0.25873306592413958</v>
      </c>
      <c r="F282" s="11">
        <f t="shared" si="190"/>
        <v>0.33901183316311745</v>
      </c>
      <c r="G282" s="200">
        <f t="shared" si="188"/>
        <v>2.2365281316806707E-2</v>
      </c>
    </row>
    <row r="283" spans="1:7" x14ac:dyDescent="0.2">
      <c r="A283" t="str">
        <f t="shared" si="183"/>
        <v>53 Skilled construction and building trades</v>
      </c>
      <c r="B283" s="11">
        <v>0.761667159227715</v>
      </c>
      <c r="C283" s="11">
        <v>0.29943469928600314</v>
      </c>
      <c r="D283" s="11">
        <f t="shared" si="184"/>
        <v>-0.46223245994171186</v>
      </c>
      <c r="E283" s="11">
        <v>0.154045948757073</v>
      </c>
      <c r="F283" s="11">
        <f t="shared" ref="F283" si="191">SUM(D283:E283)</f>
        <v>-0.30818651118463886</v>
      </c>
      <c r="G283" s="200">
        <f t="shared" si="188"/>
        <v>1.2355266949987564E-2</v>
      </c>
    </row>
    <row r="284" spans="1:7" x14ac:dyDescent="0.2">
      <c r="A284" t="str">
        <f t="shared" si="183"/>
        <v>54 Textiles, printing and other skilled trades</v>
      </c>
      <c r="B284" s="11">
        <v>0.71351418468701422</v>
      </c>
      <c r="C284" s="11">
        <v>0.42660196224820213</v>
      </c>
      <c r="D284" s="11">
        <f t="shared" si="184"/>
        <v>-0.28691222243881209</v>
      </c>
      <c r="E284" s="11">
        <v>0.14571523002179895</v>
      </c>
      <c r="F284" s="11">
        <f t="shared" ref="F284" si="192">SUM(D284:E284)</f>
        <v>-0.14119699241701314</v>
      </c>
      <c r="G284" s="200">
        <f t="shared" si="188"/>
        <v>1.2465969841884972E-2</v>
      </c>
    </row>
    <row r="285" spans="1:7" x14ac:dyDescent="0.2">
      <c r="A285" t="str">
        <f t="shared" si="183"/>
        <v>61 Caring personal service occupations</v>
      </c>
      <c r="B285" s="11">
        <v>0.33258908330029524</v>
      </c>
      <c r="C285" s="11">
        <v>0.55482691458144229</v>
      </c>
      <c r="D285" s="11">
        <f>C285-B285</f>
        <v>0.22223783128114705</v>
      </c>
      <c r="E285" s="11">
        <v>0.11688354074876621</v>
      </c>
      <c r="F285" s="11">
        <f>SUM(D285:E285)</f>
        <v>0.33912137202991327</v>
      </c>
      <c r="G285" s="200">
        <f t="shared" si="188"/>
        <v>2.0280728724414221E-2</v>
      </c>
    </row>
    <row r="286" spans="1:7" x14ac:dyDescent="0.2">
      <c r="A286" t="str">
        <f t="shared" si="183"/>
        <v>62 Leisure, travel and related personal service occupations</v>
      </c>
      <c r="B286" s="11">
        <v>0.5838967912419909</v>
      </c>
      <c r="C286" s="11">
        <v>0.5550702928234168</v>
      </c>
      <c r="D286" s="11">
        <f t="shared" ref="D286:D292" si="193">C286-B286</f>
        <v>-2.8826498418574098E-2</v>
      </c>
      <c r="E286" s="11">
        <v>0.16172069129462383</v>
      </c>
      <c r="F286" s="11">
        <f t="shared" ref="F286:F287" si="194">SUM(D286:E286)</f>
        <v>0.13289419287604973</v>
      </c>
      <c r="G286" s="200">
        <f t="shared" si="188"/>
        <v>1.6432788499332052E-2</v>
      </c>
    </row>
    <row r="287" spans="1:7" x14ac:dyDescent="0.2">
      <c r="A287" t="str">
        <f t="shared" si="183"/>
        <v>63 Community and civil enforcement occupations</v>
      </c>
      <c r="B287" s="11">
        <v>3.0970902514286702E-2</v>
      </c>
      <c r="C287" s="11">
        <v>1.4439471699271336E-2</v>
      </c>
      <c r="D287" s="11">
        <f t="shared" si="193"/>
        <v>-1.6531430815015367E-2</v>
      </c>
      <c r="E287" s="11">
        <v>4.2744621318432574E-3</v>
      </c>
      <c r="F287" s="11">
        <f t="shared" si="194"/>
        <v>-1.2256968683172109E-2</v>
      </c>
      <c r="G287" s="200">
        <f t="shared" si="188"/>
        <v>8.6563101080110449E-3</v>
      </c>
    </row>
    <row r="288" spans="1:7" x14ac:dyDescent="0.2">
      <c r="A288" t="str">
        <f t="shared" si="183"/>
        <v>71 Sales occupations</v>
      </c>
      <c r="B288" s="11">
        <v>1.8751035608190552</v>
      </c>
      <c r="C288" s="11">
        <v>1.4025808281786412</v>
      </c>
      <c r="D288" s="11">
        <f t="shared" si="193"/>
        <v>-0.472522732640414</v>
      </c>
      <c r="E288" s="11">
        <v>0.38844780960352582</v>
      </c>
      <c r="F288" s="11">
        <f t="shared" ref="F288:F289" si="195">SUM(D288:E288)</f>
        <v>-8.4074923036888183E-2</v>
      </c>
      <c r="G288" s="200">
        <f t="shared" si="188"/>
        <v>1.2630505650528923E-2</v>
      </c>
    </row>
    <row r="289" spans="1:7" x14ac:dyDescent="0.2">
      <c r="A289" t="str">
        <f t="shared" si="183"/>
        <v>72 Customer service occupations</v>
      </c>
      <c r="B289" s="11">
        <v>0.40969962955428596</v>
      </c>
      <c r="C289" s="11">
        <v>1.0636636267877626</v>
      </c>
      <c r="D289" s="11">
        <f t="shared" si="193"/>
        <v>0.65396399723347665</v>
      </c>
      <c r="E289" s="11">
        <v>0.23260655419284296</v>
      </c>
      <c r="F289" s="11">
        <f t="shared" si="195"/>
        <v>0.88657055142631958</v>
      </c>
      <c r="G289" s="200">
        <f t="shared" si="188"/>
        <v>3.0429860451928192E-2</v>
      </c>
    </row>
    <row r="290" spans="1:7" x14ac:dyDescent="0.2">
      <c r="A290" t="str">
        <f t="shared" si="183"/>
        <v>81 Process, plant and machine operatives</v>
      </c>
      <c r="B290" s="11">
        <v>0.6050190855534664</v>
      </c>
      <c r="C290" s="11">
        <v>0.37070139053064949</v>
      </c>
      <c r="D290" s="11">
        <f t="shared" si="193"/>
        <v>-0.23431769502281691</v>
      </c>
      <c r="E290" s="11">
        <v>0.10392986401707223</v>
      </c>
      <c r="F290" s="11">
        <f t="shared" ref="F290:F291" si="196">SUM(D290:E290)</f>
        <v>-0.13038783100574469</v>
      </c>
      <c r="G290" s="200">
        <f t="shared" si="188"/>
        <v>1.0624275474573786E-2</v>
      </c>
    </row>
    <row r="291" spans="1:7" x14ac:dyDescent="0.2">
      <c r="A291" t="str">
        <f t="shared" si="183"/>
        <v>82 Transport and mobile machine drivers and operatives</v>
      </c>
      <c r="B291" s="11">
        <v>1.675991626373323</v>
      </c>
      <c r="C291" s="11">
        <v>1.4164621579916774</v>
      </c>
      <c r="D291" s="11">
        <f t="shared" si="193"/>
        <v>-0.25952946838164559</v>
      </c>
      <c r="E291" s="11">
        <v>0.61955670319693157</v>
      </c>
      <c r="F291" s="11">
        <f t="shared" si="196"/>
        <v>0.36002723481528598</v>
      </c>
      <c r="G291" s="200">
        <f t="shared" si="188"/>
        <v>2.1192554587760704E-2</v>
      </c>
    </row>
    <row r="292" spans="1:7" x14ac:dyDescent="0.2">
      <c r="A292" t="str">
        <f t="shared" si="183"/>
        <v>91 Elementary trades and related occupations</v>
      </c>
      <c r="B292" s="11">
        <v>0.7535849911066812</v>
      </c>
      <c r="C292" s="11">
        <v>0.44486286391961349</v>
      </c>
      <c r="D292" s="11">
        <f t="shared" si="193"/>
        <v>-0.30872212718706771</v>
      </c>
      <c r="E292" s="11">
        <v>0.15765400649267325</v>
      </c>
      <c r="F292" s="11">
        <f t="shared" ref="F292" si="197">SUM(D292:E292)</f>
        <v>-0.15106812069439446</v>
      </c>
      <c r="G292" s="200">
        <f t="shared" si="188"/>
        <v>1.2744757747535029E-2</v>
      </c>
    </row>
    <row r="293" spans="1:7" x14ac:dyDescent="0.2">
      <c r="A293" t="str">
        <f t="shared" si="183"/>
        <v>92 Elementary administration and service occupations</v>
      </c>
      <c r="B293" s="11">
        <v>4.4752452909032234</v>
      </c>
      <c r="C293" s="11">
        <v>2.1998109233169121</v>
      </c>
      <c r="D293" s="11">
        <f t="shared" ref="D293" si="198">C293-B293</f>
        <v>-2.2754343675863113</v>
      </c>
      <c r="E293" s="11">
        <v>0.73894203214796372</v>
      </c>
      <c r="F293" s="11">
        <f t="shared" ref="F293" si="199">SUM(D293:E293)</f>
        <v>-1.5364923354383477</v>
      </c>
      <c r="G293" s="200">
        <f t="shared" ref="G293:G294" si="200">IF(B293&gt;0,(1+(E293/B293))^(1/($C$6-$B$6))-1,0)</f>
        <v>1.0240214316152407E-2</v>
      </c>
    </row>
    <row r="294" spans="1:7" x14ac:dyDescent="0.2">
      <c r="A294" s="24" t="str">
        <f t="shared" si="183"/>
        <v>All occupations</v>
      </c>
      <c r="B294" s="34">
        <f>SUM(B268:B293)</f>
        <v>19.033051275098838</v>
      </c>
      <c r="C294" s="34">
        <f t="shared" ref="C294:F294" si="201">SUM(C268:C293)</f>
        <v>19.071365976318219</v>
      </c>
      <c r="D294" s="34">
        <f t="shared" si="201"/>
        <v>3.8314701219380964E-2</v>
      </c>
      <c r="E294" s="34">
        <f t="shared" si="201"/>
        <v>5.5278940532395948</v>
      </c>
      <c r="F294" s="34">
        <f t="shared" si="201"/>
        <v>5.5662087544589731</v>
      </c>
      <c r="G294" s="234">
        <f t="shared" si="200"/>
        <v>1.7144005759861525E-2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Thames Valley Berkshire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-1.7737444878314577</v>
      </c>
      <c r="Q7" s="11">
        <f>'Occ T1'!J16</f>
        <v>24.357080588875689</v>
      </c>
    </row>
    <row r="8" spans="1:17" x14ac:dyDescent="0.2">
      <c r="O8" t="str">
        <f>name!E11</f>
        <v>Process, plant and machine operatives</v>
      </c>
      <c r="P8" s="11">
        <f>'Occ T1'!H15</f>
        <v>3.0332202078570596</v>
      </c>
      <c r="Q8" s="11">
        <f>'Occ T1'!J15</f>
        <v>15.33048444637283</v>
      </c>
    </row>
    <row r="9" spans="1:17" x14ac:dyDescent="0.2">
      <c r="O9" t="str">
        <f>name!E10</f>
        <v>Sales and customer service occupations</v>
      </c>
      <c r="P9" s="11">
        <f>'Occ T1'!H14</f>
        <v>0.50630403144252512</v>
      </c>
      <c r="Q9" s="11">
        <f>'Occ T1'!J14</f>
        <v>20.048855111202545</v>
      </c>
    </row>
    <row r="10" spans="1:17" x14ac:dyDescent="0.2">
      <c r="O10" t="str">
        <f>name!E9</f>
        <v>Caring, leisure and other service occupations</v>
      </c>
      <c r="P10" s="11">
        <f>'Occ T1'!H13</f>
        <v>6.3894923529476202</v>
      </c>
      <c r="Q10" s="11">
        <f>'Occ T1'!J13</f>
        <v>34.200570529599062</v>
      </c>
    </row>
    <row r="11" spans="1:17" x14ac:dyDescent="0.2">
      <c r="O11" t="str">
        <f>name!E8</f>
        <v>Skilled trades occupations</v>
      </c>
      <c r="P11" s="11">
        <f>'Occ T1'!H12</f>
        <v>1.6697498116890159</v>
      </c>
      <c r="Q11" s="11">
        <f>'Occ T1'!J12</f>
        <v>20.651854562132939</v>
      </c>
    </row>
    <row r="12" spans="1:17" x14ac:dyDescent="0.2">
      <c r="O12" t="str">
        <f>name!E7</f>
        <v>Administrative and secretarial occupations</v>
      </c>
      <c r="P12" s="11">
        <f>'Occ T1'!H11</f>
        <v>-9.2641807312794242</v>
      </c>
      <c r="Q12" s="11">
        <f>'Occ T1'!J11</f>
        <v>17.067617253506079</v>
      </c>
    </row>
    <row r="13" spans="1:17" x14ac:dyDescent="0.2">
      <c r="O13" t="str">
        <f>name!E6</f>
        <v>Associate professional occupations</v>
      </c>
      <c r="P13" s="11">
        <f>'Occ T1'!H10</f>
        <v>5.5303152515666198</v>
      </c>
      <c r="Q13" s="11">
        <f>'Occ T1'!J10</f>
        <v>44.514558028055859</v>
      </c>
    </row>
    <row r="14" spans="1:17" x14ac:dyDescent="0.2">
      <c r="O14" t="str">
        <f>name!E5</f>
        <v>Professional occupations</v>
      </c>
      <c r="P14" s="11">
        <f>'Occ T1'!H9</f>
        <v>28.862300523378337</v>
      </c>
      <c r="Q14" s="11">
        <f>'Occ T1'!J9</f>
        <v>103.50400590752123</v>
      </c>
    </row>
    <row r="15" spans="1:17" x14ac:dyDescent="0.2">
      <c r="O15" t="str">
        <f>name!E4</f>
        <v>Managers, directors and senior officials</v>
      </c>
      <c r="P15" s="11">
        <f>'Occ T1'!H8</f>
        <v>12.112543040230136</v>
      </c>
      <c r="Q15" s="11">
        <f>'Occ T1'!J8</f>
        <v>55.445821506244727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Thames Valley Berkshire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2.295488115145119</v>
      </c>
      <c r="Q37" s="11">
        <f>'Occ T2'!J8</f>
        <v>30.223977558846418</v>
      </c>
    </row>
    <row r="38" spans="1:17" x14ac:dyDescent="0.2">
      <c r="O38" s="10" t="str">
        <f>name!D5</f>
        <v>12 Other managers and proprietors</v>
      </c>
      <c r="P38" s="11">
        <f>'Occ T2'!H9</f>
        <v>9.8170549250850243</v>
      </c>
      <c r="Q38" s="11">
        <f>'Occ T2'!J9</f>
        <v>25.221843947398316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11.639242643557509</v>
      </c>
      <c r="Q39" s="11">
        <f>'Occ T2'!J10</f>
        <v>35.877092235417912</v>
      </c>
    </row>
    <row r="40" spans="1:17" x14ac:dyDescent="0.2">
      <c r="O40" s="10" t="str">
        <f>name!D7</f>
        <v>22 Health professionals</v>
      </c>
      <c r="P40" s="11">
        <f>'Occ T2'!H11</f>
        <v>2.2208069457632291</v>
      </c>
      <c r="Q40" s="11">
        <f>'Occ T2'!J11</f>
        <v>13.365217501012085</v>
      </c>
    </row>
    <row r="41" spans="1:17" x14ac:dyDescent="0.2">
      <c r="O41" s="10" t="str">
        <f>name!D8</f>
        <v>23 Teaching and other educational professionals</v>
      </c>
      <c r="P41" s="11">
        <f>'Occ T2'!H12</f>
        <v>3.1055488586993185</v>
      </c>
      <c r="Q41" s="11">
        <f>'Occ T2'!J12</f>
        <v>17.134682344764808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11.896702075358284</v>
      </c>
      <c r="Q42" s="11">
        <f>'Occ T2'!J13</f>
        <v>37.127013826326433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-0.1772174707781673</v>
      </c>
      <c r="Q43" s="11">
        <f>'Occ T2'!J14</f>
        <v>5.337491606418042</v>
      </c>
    </row>
    <row r="44" spans="1:17" x14ac:dyDescent="0.2">
      <c r="O44" s="10" t="str">
        <f>name!D11</f>
        <v>32 Health and social care associate professionals</v>
      </c>
      <c r="P44" s="11">
        <f>'Occ T2'!H15</f>
        <v>0.52724206859696388</v>
      </c>
      <c r="Q44" s="11">
        <f>'Occ T2'!J15</f>
        <v>5.4873642997328016</v>
      </c>
    </row>
    <row r="45" spans="1:17" x14ac:dyDescent="0.2">
      <c r="O45" s="10" t="str">
        <f>name!D12</f>
        <v>33 Protective service occupations</v>
      </c>
      <c r="P45" s="11">
        <f>'Occ T2'!H16</f>
        <v>2.6727083322300889</v>
      </c>
      <c r="Q45" s="11">
        <f>'Occ T2'!J16</f>
        <v>5.5753639894116152</v>
      </c>
    </row>
    <row r="46" spans="1:17" x14ac:dyDescent="0.2">
      <c r="O46" s="10" t="str">
        <f>name!D13</f>
        <v>34 Culture, media and sports occupations</v>
      </c>
      <c r="P46" s="11">
        <f>'Occ T2'!H17</f>
        <v>1.7055469863336068</v>
      </c>
      <c r="Q46" s="11">
        <f>'Occ T2'!J17</f>
        <v>8.6798654418326358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0.80203533518412939</v>
      </c>
      <c r="Q47" s="11">
        <f>'Occ T2'!J18</f>
        <v>19.434472690660769</v>
      </c>
    </row>
    <row r="48" spans="1:17" x14ac:dyDescent="0.2">
      <c r="O48" s="10" t="str">
        <f>name!D15</f>
        <v>41 Administrative occupations</v>
      </c>
      <c r="P48" s="11">
        <f>'Occ T2'!H19</f>
        <v>-6.9225132388022317</v>
      </c>
      <c r="Q48" s="11">
        <f>'Occ T2'!J19</f>
        <v>13.606491613207464</v>
      </c>
    </row>
    <row r="49" spans="15:17" x14ac:dyDescent="0.2">
      <c r="O49" s="10" t="str">
        <f>name!D16</f>
        <v>42 Secretarial and related occupations</v>
      </c>
      <c r="P49" s="11">
        <f>'Occ T2'!H20</f>
        <v>-2.3416674924771979</v>
      </c>
      <c r="Q49" s="11">
        <f>'Occ T2'!J20</f>
        <v>3.4611256402986115</v>
      </c>
    </row>
    <row r="50" spans="15:17" x14ac:dyDescent="0.2">
      <c r="O50" s="10" t="str">
        <f>name!D17</f>
        <v>51 Skilled agricultural and related trades</v>
      </c>
      <c r="P50" s="11">
        <f>'Occ T2'!H21</f>
        <v>1.2278537390806701</v>
      </c>
      <c r="Q50" s="11">
        <f>'Occ T2'!J21</f>
        <v>3.9232341539849047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-7.5419563734410389E-2</v>
      </c>
      <c r="Q51" s="11">
        <f>'Occ T2'!J22</f>
        <v>6.6832676817126293</v>
      </c>
    </row>
    <row r="52" spans="15:17" x14ac:dyDescent="0.2">
      <c r="O52" s="10" t="str">
        <f>name!D19</f>
        <v>53 Skilled construction and building trades</v>
      </c>
      <c r="P52" s="11">
        <f>'Occ T2'!H23</f>
        <v>-0.19659637122366114</v>
      </c>
      <c r="Q52" s="11">
        <f>'Occ T2'!J23</f>
        <v>4.8469887314069489</v>
      </c>
    </row>
    <row r="53" spans="15:17" x14ac:dyDescent="0.2">
      <c r="O53" s="10" t="str">
        <f>name!D20</f>
        <v>54 Textiles, printing and other skilled trades</v>
      </c>
      <c r="P53" s="11">
        <f>'Occ T2'!H24</f>
        <v>0.7139120075664156</v>
      </c>
      <c r="Q53" s="11">
        <f>'Occ T2'!J24</f>
        <v>5.198363995028453</v>
      </c>
    </row>
    <row r="54" spans="15:17" x14ac:dyDescent="0.2">
      <c r="O54" s="10" t="str">
        <f>name!D21</f>
        <v>61 Caring personal service occupations</v>
      </c>
      <c r="P54" s="11">
        <f>'Occ T2'!H25</f>
        <v>5.6545988387430199</v>
      </c>
      <c r="Q54" s="11">
        <f>'Occ T2'!J25</f>
        <v>26.369053649826995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0.82169549472380332</v>
      </c>
      <c r="Q55" s="11">
        <f>'Occ T2'!J26</f>
        <v>7.6659718418319134</v>
      </c>
    </row>
    <row r="56" spans="15:17" x14ac:dyDescent="0.2">
      <c r="O56" s="10" t="str">
        <f>name!D23</f>
        <v>63 Community and civil enforcement occupations</v>
      </c>
      <c r="P56" s="11">
        <f>'Occ T2'!H27</f>
        <v>-8.6801980519210842E-2</v>
      </c>
      <c r="Q56" s="11">
        <f>'Occ T2'!J27</f>
        <v>0.16554503794014169</v>
      </c>
    </row>
    <row r="57" spans="15:17" x14ac:dyDescent="0.2">
      <c r="O57" s="10" t="str">
        <f>name!D24</f>
        <v>71 Sales occupations</v>
      </c>
      <c r="P57" s="11">
        <f>'Occ T2'!H28</f>
        <v>-3.9328633658362762</v>
      </c>
      <c r="Q57" s="11">
        <f>'Occ T2'!J28</f>
        <v>9.8768888334591374</v>
      </c>
    </row>
    <row r="58" spans="15:17" x14ac:dyDescent="0.2">
      <c r="O58" s="10" t="str">
        <f>name!D25</f>
        <v>72 Customer service occupations</v>
      </c>
      <c r="P58" s="11">
        <f>'Occ T2'!H29</f>
        <v>4.4391673972788048</v>
      </c>
      <c r="Q58" s="11">
        <f>'Occ T2'!J29</f>
        <v>10.171966277743412</v>
      </c>
    </row>
    <row r="59" spans="15:17" x14ac:dyDescent="0.2">
      <c r="O59" s="10" t="str">
        <f>name!D26</f>
        <v>81 Process, plant and machine operatives</v>
      </c>
      <c r="P59" s="11">
        <f>'Occ T2'!H30</f>
        <v>1.7357896473401153</v>
      </c>
      <c r="Q59" s="11">
        <f>'Occ T2'!J30</f>
        <v>4.980202013272967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1.2974305605169434</v>
      </c>
      <c r="Q60" s="11">
        <f>'Occ T2'!J31</f>
        <v>10.350282433099864</v>
      </c>
    </row>
    <row r="61" spans="15:17" x14ac:dyDescent="0.2">
      <c r="O61" s="10" t="str">
        <f>name!D28</f>
        <v>91 Elementary trades and related occupations</v>
      </c>
      <c r="P61" s="11">
        <f>'Occ T2'!H32</f>
        <v>-1.1835508668939996</v>
      </c>
      <c r="Q61" s="11">
        <f>'Occ T2'!J32</f>
        <v>0.57679930693708914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-0.59019362093745542</v>
      </c>
      <c r="Q62" s="11">
        <f>'Occ T2'!J33</f>
        <v>23.780281281938603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47.066000000000486</v>
      </c>
      <c r="Q64" s="11">
        <f>'Occ T2'!J35</f>
        <v>335.12084793351084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Thames Valley Berkshire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580.88099999999997</v>
      </c>
      <c r="C8" s="305">
        <f>SUM(C9:C17)</f>
        <v>601.08499999999992</v>
      </c>
      <c r="D8" s="305">
        <f>SUM(D9:D17)</f>
        <v>627.94700000000012</v>
      </c>
      <c r="E8" s="304"/>
      <c r="F8" s="305">
        <f>SUM(F9:F17)</f>
        <v>10.50659776464437</v>
      </c>
      <c r="G8" s="305">
        <f>SUM(G9:G17)</f>
        <v>12.171764062693933</v>
      </c>
      <c r="H8" s="305">
        <f>SUM(H9:H17)</f>
        <v>15.526227918291331</v>
      </c>
      <c r="I8" s="304"/>
      <c r="J8" s="305">
        <f>SUM(J9:J17)</f>
        <v>78.549444689582941</v>
      </c>
      <c r="K8" s="305">
        <f>SUM(K9:K17)</f>
        <v>91.774847434349184</v>
      </c>
      <c r="L8" s="305">
        <f>SUM(L9:L17)</f>
        <v>117.81709282826056</v>
      </c>
      <c r="M8" s="304"/>
      <c r="N8" s="305">
        <f>SUM(N9:N17)</f>
        <v>137.43717550069215</v>
      </c>
      <c r="O8" s="305">
        <f>SUM(O9:O17)</f>
        <v>147.57709032948807</v>
      </c>
      <c r="P8" s="305">
        <f>SUM(P9:P17)</f>
        <v>167.88250918042334</v>
      </c>
      <c r="Q8" s="306"/>
      <c r="R8" s="305">
        <f>SUM(R9:R17)</f>
        <v>33.748349491952965</v>
      </c>
      <c r="S8" s="305">
        <f>SUM(S9:S17)</f>
        <v>34.538282092793082</v>
      </c>
      <c r="T8" s="305">
        <f>SUM(T9:T17)</f>
        <v>39.037890707886504</v>
      </c>
      <c r="U8" s="306"/>
      <c r="V8" s="305">
        <f>SUM(V9:V17)</f>
        <v>36.935098865270902</v>
      </c>
      <c r="W8" s="305">
        <f>SUM(W9:W17)</f>
        <v>38.212261058070183</v>
      </c>
      <c r="X8" s="305">
        <f>SUM(X9:X17)</f>
        <v>43.158980523585583</v>
      </c>
      <c r="Y8" s="306"/>
      <c r="Z8" s="305">
        <f>SUM(Z9:Z17)</f>
        <v>109.61370100939618</v>
      </c>
      <c r="AA8" s="305">
        <f>SUM(AA9:AA17)</f>
        <v>107.0039112889862</v>
      </c>
      <c r="AB8" s="305">
        <f>SUM(AB9:AB17)</f>
        <v>106.80703855470101</v>
      </c>
      <c r="AC8" s="306"/>
      <c r="AD8" s="305">
        <f>SUM(AD9:AD17)</f>
        <v>95.157288614698601</v>
      </c>
      <c r="AE8" s="305">
        <f>SUM(AE9:AE17)</f>
        <v>93.176912614039821</v>
      </c>
      <c r="AF8" s="305">
        <f>SUM(AF9:AF17)</f>
        <v>78.726507363313473</v>
      </c>
      <c r="AG8" s="306"/>
      <c r="AH8" s="305">
        <f>SUM(AH9:AH17)</f>
        <v>59.900292788662938</v>
      </c>
      <c r="AI8" s="305">
        <f>SUM(AI9:AI17)</f>
        <v>57.615299786736813</v>
      </c>
      <c r="AJ8" s="305">
        <f>SUM(AJ9:AJ17)</f>
        <v>39.919386947220154</v>
      </c>
      <c r="AK8" s="306"/>
      <c r="AL8" s="305">
        <f>SUM(AL9:AL17)</f>
        <v>19.033051275098842</v>
      </c>
      <c r="AM8" s="305">
        <f>SUM(AM9:AM17)</f>
        <v>19.014631332842683</v>
      </c>
      <c r="AN8" s="305">
        <f>SUM(AN9:AN17)</f>
        <v>19.071365976318219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75.998980116518382</v>
      </c>
      <c r="C9" s="304">
        <f t="shared" ref="B9:D17" si="0">SUM(C21,C33,C51,C63,C75,C93)</f>
        <v>78.89184154023927</v>
      </c>
      <c r="D9" s="304">
        <f t="shared" si="0"/>
        <v>88.111523156748532</v>
      </c>
      <c r="E9" s="304"/>
      <c r="F9" s="304">
        <f t="shared" ref="F9:H17" si="1">SUM(F21,F33,F51,F63,F75,F93)</f>
        <v>1.273938525889843</v>
      </c>
      <c r="G9" s="304">
        <f t="shared" si="1"/>
        <v>1.4740454596970554</v>
      </c>
      <c r="H9" s="304">
        <f t="shared" si="1"/>
        <v>1.9772203137776221</v>
      </c>
      <c r="I9" s="304"/>
      <c r="J9" s="304">
        <f t="shared" ref="J9:L17" si="2">SUM(J21,J33,J51,J63,J75,J93)</f>
        <v>10.84530400070339</v>
      </c>
      <c r="K9" s="304">
        <f t="shared" si="2"/>
        <v>12.340430271405832</v>
      </c>
      <c r="L9" s="304">
        <f t="shared" si="2"/>
        <v>16.544748647584754</v>
      </c>
      <c r="M9" s="304"/>
      <c r="N9" s="304">
        <f t="shared" ref="N9:P17" si="3">SUM(N21,N33,N51,N63,N75,N93)</f>
        <v>22.205125809504889</v>
      </c>
      <c r="O9" s="304">
        <f t="shared" si="3"/>
        <v>23.276328648814541</v>
      </c>
      <c r="P9" s="304">
        <f t="shared" si="3"/>
        <v>27.194383147309939</v>
      </c>
      <c r="Q9" s="306"/>
      <c r="R9" s="304">
        <f t="shared" ref="R9:T9" si="4">SUM(R21,R33,R51,R63,R75,R93)</f>
        <v>4.6037159821145837</v>
      </c>
      <c r="S9" s="304">
        <f t="shared" si="4"/>
        <v>4.7484480859157836</v>
      </c>
      <c r="T9" s="304">
        <f t="shared" si="4"/>
        <v>5.5342265850042072</v>
      </c>
      <c r="U9" s="306"/>
      <c r="V9" s="304">
        <f t="shared" ref="V9:X9" si="5">SUM(V21,V33,V51,V63,V75,V93)</f>
        <v>6.4407501144935235</v>
      </c>
      <c r="W9" s="304">
        <f t="shared" si="5"/>
        <v>6.477763831137386</v>
      </c>
      <c r="X9" s="304">
        <f t="shared" si="5"/>
        <v>7.3386605571312904</v>
      </c>
      <c r="Y9" s="306"/>
      <c r="Z9" s="304">
        <f t="shared" ref="Z9:AB9" si="6">SUM(Z21,Z33,Z51,Z63,Z75,Z93)</f>
        <v>12.64620145570319</v>
      </c>
      <c r="AA9" s="304">
        <f t="shared" si="6"/>
        <v>11.865292752534662</v>
      </c>
      <c r="AB9" s="304">
        <f t="shared" si="6"/>
        <v>12.690270777691476</v>
      </c>
      <c r="AC9" s="306"/>
      <c r="AD9" s="304">
        <f>SUM(AD21,AD33,AD51,AD63,AD75,AD93)</f>
        <v>10.339828692950045</v>
      </c>
      <c r="AE9" s="304">
        <f t="shared" ref="AE9:AF9" si="7">SUM(AE21,AE33,AE51,AE63,AE75,AE93)</f>
        <v>10.457908150045235</v>
      </c>
      <c r="AF9" s="304">
        <f t="shared" si="7"/>
        <v>9.3997694525375657</v>
      </c>
      <c r="AG9" s="306"/>
      <c r="AH9" s="304">
        <f t="shared" ref="AH9:AJ9" si="8">SUM(AH21,AH33,AH51,AH63,AH75,AH93)</f>
        <v>6.2872896756596903</v>
      </c>
      <c r="AI9" s="304">
        <f t="shared" si="8"/>
        <v>6.5541661031550351</v>
      </c>
      <c r="AJ9" s="304">
        <f t="shared" si="8"/>
        <v>5.1565473107806374</v>
      </c>
      <c r="AK9" s="306"/>
      <c r="AL9" s="304">
        <f t="shared" ref="AL9:AN9" si="9">SUM(AL21,AL33,AL51,AL63,AL75,AL93)</f>
        <v>1.356825859499232</v>
      </c>
      <c r="AM9" s="304">
        <f t="shared" si="9"/>
        <v>1.697458237533741</v>
      </c>
      <c r="AN9" s="304">
        <f t="shared" si="9"/>
        <v>2.2756963649310431</v>
      </c>
    </row>
    <row r="10" spans="1:40" x14ac:dyDescent="0.2">
      <c r="A10" s="13" t="str">
        <f>name!E5</f>
        <v>Professional occupations</v>
      </c>
      <c r="B10" s="304">
        <f t="shared" si="0"/>
        <v>149.45373363139709</v>
      </c>
      <c r="C10" s="304">
        <f t="shared" si="0"/>
        <v>162.00476634465392</v>
      </c>
      <c r="D10" s="304">
        <f t="shared" si="0"/>
        <v>178.31603415477514</v>
      </c>
      <c r="E10" s="304"/>
      <c r="F10" s="304">
        <f t="shared" si="1"/>
        <v>7.1897924015367023</v>
      </c>
      <c r="G10" s="304">
        <f t="shared" si="1"/>
        <v>8.3068987345742702</v>
      </c>
      <c r="H10" s="304">
        <f t="shared" si="1"/>
        <v>10.271679060450463</v>
      </c>
      <c r="I10" s="304"/>
      <c r="J10" s="304">
        <f t="shared" si="2"/>
        <v>42.944263828500709</v>
      </c>
      <c r="K10" s="304">
        <f t="shared" si="2"/>
        <v>50.474200817073722</v>
      </c>
      <c r="L10" s="304">
        <f t="shared" si="2"/>
        <v>63.235468746076251</v>
      </c>
      <c r="M10" s="304"/>
      <c r="N10" s="304">
        <f t="shared" si="3"/>
        <v>53.148064116008221</v>
      </c>
      <c r="O10" s="304">
        <f t="shared" si="3"/>
        <v>56.498278902294601</v>
      </c>
      <c r="P10" s="304">
        <f t="shared" si="3"/>
        <v>59.375117339563637</v>
      </c>
      <c r="Q10" s="306"/>
      <c r="R10" s="304">
        <f t="shared" ref="R10:T10" si="10">SUM(R22,R34,R52,R64,R76,R94)</f>
        <v>6.9277249276809485</v>
      </c>
      <c r="S10" s="304">
        <f t="shared" si="10"/>
        <v>6.2227683561737308</v>
      </c>
      <c r="T10" s="304">
        <f t="shared" si="10"/>
        <v>6.000032125921642</v>
      </c>
      <c r="U10" s="306"/>
      <c r="V10" s="304">
        <f t="shared" ref="V10:X10" si="11">SUM(V22,V34,V52,V64,V76,V94)</f>
        <v>8.5635770105246909</v>
      </c>
      <c r="W10" s="304">
        <f t="shared" si="11"/>
        <v>8.7891158524247253</v>
      </c>
      <c r="X10" s="304">
        <f t="shared" si="11"/>
        <v>9.3483966344455443</v>
      </c>
      <c r="Y10" s="306"/>
      <c r="Z10" s="304">
        <f t="shared" ref="Z10:AB10" si="12">SUM(Z22,Z34,Z52,Z64,Z76,Z94)</f>
        <v>13.626842534830693</v>
      </c>
      <c r="AA10" s="304">
        <f t="shared" si="12"/>
        <v>13.201429835689691</v>
      </c>
      <c r="AB10" s="304">
        <f t="shared" si="12"/>
        <v>13.518765723395248</v>
      </c>
      <c r="AC10" s="306"/>
      <c r="AD10" s="304">
        <f t="shared" ref="AD10:AF10" si="13">SUM(AD22,AD34,AD52,AD64,AD76,AD94)</f>
        <v>9.4706294911352895</v>
      </c>
      <c r="AE10" s="304">
        <f t="shared" si="13"/>
        <v>9.4705668504239604</v>
      </c>
      <c r="AF10" s="304">
        <f t="shared" si="13"/>
        <v>8.1139203440064023</v>
      </c>
      <c r="AG10" s="306"/>
      <c r="AH10" s="304">
        <f t="shared" ref="AH10:AJ10" si="14">SUM(AH22,AH34,AH52,AH64,AH76,AH94)</f>
        <v>6.2171229293471528</v>
      </c>
      <c r="AI10" s="304">
        <f t="shared" si="14"/>
        <v>6.9280053577093943</v>
      </c>
      <c r="AJ10" s="304">
        <f t="shared" si="14"/>
        <v>5.0985264541614308</v>
      </c>
      <c r="AK10" s="306"/>
      <c r="AL10" s="304">
        <f t="shared" ref="AL10:AN10" si="15">SUM(AL22,AL34,AL52,AL64,AL76,AL94)</f>
        <v>1.3657163918326998</v>
      </c>
      <c r="AM10" s="304">
        <f t="shared" si="15"/>
        <v>2.113501638289808</v>
      </c>
      <c r="AN10" s="304">
        <f t="shared" si="15"/>
        <v>3.3541277267545011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84.52392270398326</v>
      </c>
      <c r="C11" s="304">
        <f t="shared" si="0"/>
        <v>83.82687449868682</v>
      </c>
      <c r="D11" s="304">
        <f>SUM(D23,D35,D53,D65,D77,D95)</f>
        <v>90.054237955549979</v>
      </c>
      <c r="E11" s="304"/>
      <c r="F11" s="304">
        <f t="shared" si="1"/>
        <v>1.2806335390081824</v>
      </c>
      <c r="G11" s="304">
        <f t="shared" si="1"/>
        <v>1.4560184356958623</v>
      </c>
      <c r="H11" s="304">
        <f t="shared" si="1"/>
        <v>1.9830612852722351</v>
      </c>
      <c r="I11" s="304"/>
      <c r="J11" s="304">
        <f t="shared" si="2"/>
        <v>12.83304740615158</v>
      </c>
      <c r="K11" s="304">
        <f t="shared" si="2"/>
        <v>14.096287205433839</v>
      </c>
      <c r="L11" s="304">
        <f t="shared" si="2"/>
        <v>17.962131211481658</v>
      </c>
      <c r="M11" s="304"/>
      <c r="N11" s="304">
        <f t="shared" si="3"/>
        <v>27.081880820594144</v>
      </c>
      <c r="O11" s="304">
        <f t="shared" si="3"/>
        <v>27.700901121608926</v>
      </c>
      <c r="P11" s="304">
        <f t="shared" si="3"/>
        <v>31.2650787700024</v>
      </c>
      <c r="Q11" s="306"/>
      <c r="R11" s="304">
        <f t="shared" ref="R11:T11" si="16">SUM(R23,R35,R53,R65,R77,R95)</f>
        <v>6.1566105207149748</v>
      </c>
      <c r="S11" s="304">
        <f t="shared" si="16"/>
        <v>5.917192747798139</v>
      </c>
      <c r="T11" s="304">
        <f t="shared" si="16"/>
        <v>6.5331776106970239</v>
      </c>
      <c r="U11" s="306"/>
      <c r="V11" s="304">
        <f t="shared" ref="V11:X11" si="17">SUM(V23,V35,V53,V65,V77,V95)</f>
        <v>5.8665537126325784</v>
      </c>
      <c r="W11" s="304">
        <f t="shared" si="17"/>
        <v>5.5438206710398523</v>
      </c>
      <c r="X11" s="304">
        <f t="shared" si="17"/>
        <v>5.8638035298821585</v>
      </c>
      <c r="Y11" s="306"/>
      <c r="Z11" s="304">
        <f t="shared" ref="Z11:AB11" si="18">SUM(Z23,Z35,Z53,Z65,Z77,Z95)</f>
        <v>13.83992641271424</v>
      </c>
      <c r="AA11" s="304">
        <f t="shared" si="18"/>
        <v>12.547496616533614</v>
      </c>
      <c r="AB11" s="304">
        <f t="shared" si="18"/>
        <v>12.393009476116868</v>
      </c>
      <c r="AC11" s="306"/>
      <c r="AD11" s="304">
        <f t="shared" ref="AD11:AF11" si="19">SUM(AD23,AD35,AD53,AD65,AD77,AD95)</f>
        <v>10.036365627954977</v>
      </c>
      <c r="AE11" s="304">
        <f t="shared" si="19"/>
        <v>9.2660058001182541</v>
      </c>
      <c r="AF11" s="304">
        <f t="shared" si="19"/>
        <v>7.6491461491473283</v>
      </c>
      <c r="AG11" s="306"/>
      <c r="AH11" s="304">
        <f t="shared" ref="AH11:AJ11" si="20">SUM(AH23,AH35,AH53,AH65,AH77,AH95)</f>
        <v>6.0606343338790571</v>
      </c>
      <c r="AI11" s="304">
        <f t="shared" si="20"/>
        <v>5.6569262196132737</v>
      </c>
      <c r="AJ11" s="304">
        <f t="shared" si="20"/>
        <v>3.9752639398571641</v>
      </c>
      <c r="AK11" s="306"/>
      <c r="AL11" s="304">
        <f t="shared" ref="AL11:AN11" si="21">SUM(AL23,AL35,AL53,AL65,AL77,AL95)</f>
        <v>1.3682703303335231</v>
      </c>
      <c r="AM11" s="304">
        <f t="shared" si="21"/>
        <v>1.6422256808450653</v>
      </c>
      <c r="AN11" s="304">
        <f t="shared" si="21"/>
        <v>2.4295659830931471</v>
      </c>
    </row>
    <row r="12" spans="1:40" x14ac:dyDescent="0.2">
      <c r="A12" s="13" t="str">
        <f>name!E7</f>
        <v>Administrative and secretarial occupations</v>
      </c>
      <c r="B12" s="304">
        <f t="shared" si="0"/>
        <v>57.415962604187058</v>
      </c>
      <c r="C12" s="304">
        <f t="shared" si="0"/>
        <v>53.682493798206004</v>
      </c>
      <c r="D12" s="304">
        <f t="shared" si="0"/>
        <v>48.151781872907662</v>
      </c>
      <c r="E12" s="304"/>
      <c r="F12" s="304">
        <f t="shared" si="1"/>
        <v>0.34418532781801642</v>
      </c>
      <c r="G12" s="304">
        <f t="shared" si="1"/>
        <v>0.40851468263867086</v>
      </c>
      <c r="H12" s="304">
        <f t="shared" si="1"/>
        <v>0.5865804415091167</v>
      </c>
      <c r="I12" s="304"/>
      <c r="J12" s="304">
        <f t="shared" si="2"/>
        <v>4.1731008281325543</v>
      </c>
      <c r="K12" s="304">
        <f t="shared" si="2"/>
        <v>4.9261512326233481</v>
      </c>
      <c r="L12" s="304">
        <f t="shared" si="2"/>
        <v>6.3732174064811353</v>
      </c>
      <c r="M12" s="304"/>
      <c r="N12" s="304">
        <f t="shared" si="3"/>
        <v>11.899040406156075</v>
      </c>
      <c r="O12" s="304">
        <f t="shared" si="3"/>
        <v>12.969114029486901</v>
      </c>
      <c r="P12" s="304">
        <f t="shared" si="3"/>
        <v>15.742071742108292</v>
      </c>
      <c r="Q12" s="306"/>
      <c r="R12" s="304">
        <f t="shared" ref="R12:T12" si="22">SUM(R24,R36,R54,R66,R78,R96)</f>
        <v>4.5447120436525159</v>
      </c>
      <c r="S12" s="304">
        <f t="shared" si="22"/>
        <v>4.8823506098975313</v>
      </c>
      <c r="T12" s="304">
        <f t="shared" si="22"/>
        <v>5.6091755896789728</v>
      </c>
      <c r="U12" s="306"/>
      <c r="V12" s="304">
        <f t="shared" ref="V12:X12" si="23">SUM(V24,V36,V54,V66,V78,V96)</f>
        <v>4.2965580359588387</v>
      </c>
      <c r="W12" s="304">
        <f t="shared" si="23"/>
        <v>4.4115168327521257</v>
      </c>
      <c r="X12" s="304">
        <f t="shared" si="23"/>
        <v>4.9259982446603399</v>
      </c>
      <c r="Y12" s="306"/>
      <c r="Z12" s="304">
        <f t="shared" ref="Z12:AA12" si="24">SUM(Z24,Z36,Z54,Z66,Z78,Z96)</f>
        <v>11.893624263336337</v>
      </c>
      <c r="AA12" s="304">
        <f t="shared" si="24"/>
        <v>10.518952662065761</v>
      </c>
      <c r="AB12" s="304">
        <f>SUM(AB24,AB36,AB54,AB66,AB78,AB96)</f>
        <v>6.8606534146549549</v>
      </c>
      <c r="AC12" s="306"/>
      <c r="AD12" s="304">
        <f t="shared" ref="AD12:AE12" si="25">SUM(AD24,AD36,AD54,AD66,AD78,AD96)</f>
        <v>11.914460067951028</v>
      </c>
      <c r="AE12" s="304">
        <f t="shared" si="25"/>
        <v>9.917236081659782</v>
      </c>
      <c r="AF12" s="304">
        <f>SUM(AF24,AF36,AF54,AF66,AF78,AF96)</f>
        <v>5.6654454441001123</v>
      </c>
      <c r="AG12" s="306"/>
      <c r="AH12" s="304">
        <f t="shared" ref="AH12:AI12" si="26">SUM(AH24,AH36,AH54,AH66,AH78,AH96)</f>
        <v>6.6598770844823987</v>
      </c>
      <c r="AI12" s="304">
        <f t="shared" si="26"/>
        <v>4.2135552237135645</v>
      </c>
      <c r="AJ12" s="304">
        <f>SUM(AJ24,AJ36,AJ54,AJ66,AJ78,AJ96)</f>
        <v>1.17436377093707</v>
      </c>
      <c r="AK12" s="306"/>
      <c r="AL12" s="304">
        <f t="shared" ref="AL12:AM12" si="27">SUM(AL24,AL36,AL54,AL66,AL78,AL96)</f>
        <v>1.6904045466992879</v>
      </c>
      <c r="AM12" s="304">
        <f t="shared" si="27"/>
        <v>1.4351024433683168</v>
      </c>
      <c r="AN12" s="304">
        <f>SUM(AN24,AN36,AN54,AN66,AN78,AN96)</f>
        <v>1.2142758187776643</v>
      </c>
    </row>
    <row r="13" spans="1:40" x14ac:dyDescent="0.2">
      <c r="A13" s="13" t="str">
        <f>name!E8</f>
        <v>Skilled trades occupations</v>
      </c>
      <c r="B13" s="304">
        <f t="shared" si="0"/>
        <v>42.714813803229497</v>
      </c>
      <c r="C13" s="304">
        <f t="shared" si="0"/>
        <v>44.954235743880787</v>
      </c>
      <c r="D13" s="304">
        <f t="shared" si="0"/>
        <v>44.384563614918541</v>
      </c>
      <c r="E13" s="304"/>
      <c r="F13" s="304">
        <f t="shared" si="1"/>
        <v>8.8217691875375842E-2</v>
      </c>
      <c r="G13" s="304">
        <f t="shared" si="1"/>
        <v>0.10922557561993697</v>
      </c>
      <c r="H13" s="304">
        <f t="shared" si="1"/>
        <v>0.14613514470383568</v>
      </c>
      <c r="I13" s="304"/>
      <c r="J13" s="304">
        <f t="shared" si="2"/>
        <v>1.2852388381394835</v>
      </c>
      <c r="K13" s="304">
        <f t="shared" si="2"/>
        <v>1.7124490191552495</v>
      </c>
      <c r="L13" s="304">
        <f t="shared" si="2"/>
        <v>2.3497764261261116</v>
      </c>
      <c r="M13" s="304"/>
      <c r="N13" s="304">
        <f t="shared" si="3"/>
        <v>3.5113779970773376</v>
      </c>
      <c r="O13" s="304">
        <f t="shared" si="3"/>
        <v>4.2096683610384105</v>
      </c>
      <c r="P13" s="304">
        <f t="shared" si="3"/>
        <v>5.3797063883641165</v>
      </c>
      <c r="Q13" s="306"/>
      <c r="R13" s="304">
        <f t="shared" ref="R13:T13" si="28">SUM(R25,R37,R55,R67,R79,R97)</f>
        <v>1.4199482618558628</v>
      </c>
      <c r="S13" s="304">
        <f t="shared" si="28"/>
        <v>1.5675287886312148</v>
      </c>
      <c r="T13" s="304">
        <f t="shared" si="28"/>
        <v>1.9426727606011702</v>
      </c>
      <c r="U13" s="306"/>
      <c r="V13" s="304">
        <f t="shared" ref="V13:X13" si="29">SUM(V25,V37,V55,V67,V79,V97)</f>
        <v>3.0203022952489458</v>
      </c>
      <c r="W13" s="304">
        <f t="shared" si="29"/>
        <v>3.2780286366395379</v>
      </c>
      <c r="X13" s="304">
        <f t="shared" si="29"/>
        <v>3.9134143301407969</v>
      </c>
      <c r="Y13" s="306"/>
      <c r="Z13" s="304">
        <f t="shared" ref="Z13:AB13" si="30">SUM(Z25,Z37,Z55,Z67,Z79,Z97)</f>
        <v>14.083406300812815</v>
      </c>
      <c r="AA13" s="304">
        <f t="shared" si="30"/>
        <v>14.222335811483459</v>
      </c>
      <c r="AB13" s="304">
        <f t="shared" si="30"/>
        <v>13.704238581670118</v>
      </c>
      <c r="AC13" s="306"/>
      <c r="AD13" s="304">
        <f t="shared" ref="AD13:AF13" si="31">SUM(AD25,AD37,AD55,AD67,AD79,AD97)</f>
        <v>10.491501171454548</v>
      </c>
      <c r="AE13" s="304">
        <f t="shared" si="31"/>
        <v>10.544773024078076</v>
      </c>
      <c r="AF13" s="304">
        <f t="shared" si="31"/>
        <v>9.5526391176478196</v>
      </c>
      <c r="AG13" s="306"/>
      <c r="AH13" s="304">
        <f t="shared" ref="AH13:AJ13" si="32">SUM(AH25,AH37,AH55,AH67,AH79,AH97)</f>
        <v>6.305088061397635</v>
      </c>
      <c r="AI13" s="304">
        <f t="shared" si="32"/>
        <v>6.7141124592555377</v>
      </c>
      <c r="AJ13" s="304">
        <f t="shared" si="32"/>
        <v>5.6206992527320851</v>
      </c>
      <c r="AK13" s="306"/>
      <c r="AL13" s="304">
        <f t="shared" ref="AL13:AN13" si="33">SUM(AL25,AL37,AL55,AL67,AL79,AL97)</f>
        <v>2.5097331853674882</v>
      </c>
      <c r="AM13" s="304">
        <f t="shared" si="33"/>
        <v>2.5961140679793755</v>
      </c>
      <c r="AN13" s="304">
        <f t="shared" si="33"/>
        <v>1.775281612932478</v>
      </c>
    </row>
    <row r="14" spans="1:40" x14ac:dyDescent="0.2">
      <c r="A14" s="13" t="str">
        <f>name!E9</f>
        <v>Caring, leisure and other service occupations</v>
      </c>
      <c r="B14" s="304">
        <f t="shared" si="0"/>
        <v>47.930195909768976</v>
      </c>
      <c r="C14" s="304">
        <f t="shared" si="0"/>
        <v>50.8438859132131</v>
      </c>
      <c r="D14" s="304">
        <f t="shared" si="0"/>
        <v>54.319688262716625</v>
      </c>
      <c r="E14" s="304"/>
      <c r="F14" s="304">
        <f t="shared" si="1"/>
        <v>6.1771495960302847E-2</v>
      </c>
      <c r="G14" s="304">
        <f t="shared" si="1"/>
        <v>7.9929740480847458E-2</v>
      </c>
      <c r="H14" s="304">
        <f t="shared" si="1"/>
        <v>0.10996271703262409</v>
      </c>
      <c r="I14" s="304"/>
      <c r="J14" s="304">
        <f t="shared" si="2"/>
        <v>2.3325613404463237</v>
      </c>
      <c r="K14" s="304">
        <f t="shared" si="2"/>
        <v>3.0326177957764213</v>
      </c>
      <c r="L14" s="304">
        <f t="shared" si="2"/>
        <v>4.0969700387348329</v>
      </c>
      <c r="M14" s="304"/>
      <c r="N14" s="304">
        <f t="shared" si="3"/>
        <v>6.6828353846309057</v>
      </c>
      <c r="O14" s="304">
        <f t="shared" si="3"/>
        <v>8.0118460184123936</v>
      </c>
      <c r="P14" s="304">
        <f t="shared" si="3"/>
        <v>9.8490732678848545</v>
      </c>
      <c r="Q14" s="306"/>
      <c r="R14" s="304">
        <f>SUM(R26,R38,R56,R68,R80,R98)</f>
        <v>4.8256716666294279</v>
      </c>
      <c r="S14" s="304">
        <f t="shared" ref="S14:T14" si="34">SUM(S26,S38,S56,S68,S80,S98)</f>
        <v>5.1900433150580305</v>
      </c>
      <c r="T14" s="304">
        <f t="shared" si="34"/>
        <v>5.7742527642475165</v>
      </c>
      <c r="U14" s="306"/>
      <c r="V14" s="304">
        <f t="shared" ref="V14:X14" si="35">SUM(V26,V38,V56,V68,V80,V98)</f>
        <v>3.4459746042073318</v>
      </c>
      <c r="W14" s="304">
        <f t="shared" si="35"/>
        <v>3.7818307487468465</v>
      </c>
      <c r="X14" s="304">
        <f t="shared" si="35"/>
        <v>4.4907722174469136</v>
      </c>
      <c r="Y14" s="306"/>
      <c r="Z14" s="304">
        <f t="shared" ref="Z14:AB14" si="36">SUM(Z26,Z38,Z56,Z68,Z80,Z98)</f>
        <v>15.64187144444079</v>
      </c>
      <c r="AA14" s="304">
        <f t="shared" si="36"/>
        <v>16.300697130220406</v>
      </c>
      <c r="AB14" s="304">
        <f t="shared" si="36"/>
        <v>17.865366952145518</v>
      </c>
      <c r="AC14" s="306"/>
      <c r="AD14" s="304">
        <f t="shared" ref="AD14:AF14" si="37">SUM(AD26,AD38,AD56,AD68,AD80,AD98)</f>
        <v>10.49639709493027</v>
      </c>
      <c r="AE14" s="304">
        <f t="shared" si="37"/>
        <v>10.207828068034086</v>
      </c>
      <c r="AF14" s="304">
        <f t="shared" si="37"/>
        <v>8.3983836679873836</v>
      </c>
      <c r="AG14" s="306"/>
      <c r="AH14" s="304">
        <f t="shared" ref="AH14:AJ14" si="38">SUM(AH26,AH38,AH56,AH68,AH80,AH98)</f>
        <v>3.4956561014670546</v>
      </c>
      <c r="AI14" s="304">
        <f t="shared" si="38"/>
        <v>3.245996936538035</v>
      </c>
      <c r="AJ14" s="304">
        <f t="shared" si="38"/>
        <v>2.6105699581328592</v>
      </c>
      <c r="AK14" s="306"/>
      <c r="AL14" s="304">
        <f t="shared" ref="AL14:AN14" si="39">SUM(AL26,AL38,AL56,AL68,AL80,AL98)</f>
        <v>0.94745677705657294</v>
      </c>
      <c r="AM14" s="304">
        <f t="shared" si="39"/>
        <v>0.99309615994603229</v>
      </c>
      <c r="AN14" s="304">
        <f t="shared" si="39"/>
        <v>1.1243366791041303</v>
      </c>
    </row>
    <row r="15" spans="1:40" x14ac:dyDescent="0.2">
      <c r="A15" s="13" t="str">
        <f>name!E10</f>
        <v>Sales and customer service occupations</v>
      </c>
      <c r="B15" s="304">
        <f t="shared" si="0"/>
        <v>43.894663347949539</v>
      </c>
      <c r="C15" s="304">
        <f t="shared" si="0"/>
        <v>44.255014607118298</v>
      </c>
      <c r="D15" s="304">
        <f t="shared" si="0"/>
        <v>44.400967379392085</v>
      </c>
      <c r="E15" s="304"/>
      <c r="F15" s="304">
        <f t="shared" si="1"/>
        <v>0.15144092183195892</v>
      </c>
      <c r="G15" s="304">
        <f t="shared" si="1"/>
        <v>0.1827814539694354</v>
      </c>
      <c r="H15" s="304">
        <f t="shared" si="1"/>
        <v>0.23792797962150847</v>
      </c>
      <c r="I15" s="304"/>
      <c r="J15" s="304">
        <f t="shared" si="2"/>
        <v>2.0806341358770299</v>
      </c>
      <c r="K15" s="304">
        <f t="shared" si="2"/>
        <v>2.5471956706699888</v>
      </c>
      <c r="L15" s="304">
        <f t="shared" si="2"/>
        <v>3.5109380034086595</v>
      </c>
      <c r="M15" s="304"/>
      <c r="N15" s="304">
        <f t="shared" si="3"/>
        <v>6.9833834931683541</v>
      </c>
      <c r="O15" s="304">
        <f t="shared" si="3"/>
        <v>7.9292254314500266</v>
      </c>
      <c r="P15" s="304">
        <f t="shared" si="3"/>
        <v>10.016429110597727</v>
      </c>
      <c r="Q15" s="306"/>
      <c r="R15" s="304">
        <f t="shared" ref="R15:T15" si="40">SUM(R27,R39,R57,R69,R81,R99)</f>
        <v>2.1551962424938762</v>
      </c>
      <c r="S15" s="304">
        <f t="shared" si="40"/>
        <v>2.3588979411136286</v>
      </c>
      <c r="T15" s="304">
        <f t="shared" si="40"/>
        <v>2.8424346637572686</v>
      </c>
      <c r="U15" s="306"/>
      <c r="V15" s="304">
        <f t="shared" ref="V15:X15" si="41">SUM(V27,V39,V57,V69,V81,V99)</f>
        <v>1.9773480334727511</v>
      </c>
      <c r="W15" s="304">
        <f t="shared" si="41"/>
        <v>2.1095719303555804</v>
      </c>
      <c r="X15" s="304">
        <f t="shared" si="41"/>
        <v>2.4373860354475272</v>
      </c>
      <c r="Y15" s="306"/>
      <c r="Z15" s="304">
        <f t="shared" ref="Z15:AB15" si="42">SUM(Z27,Z39,Z57,Z69,Z81,Z99)</f>
        <v>11.908369375864687</v>
      </c>
      <c r="AA15" s="304">
        <f t="shared" si="42"/>
        <v>11.702286881765692</v>
      </c>
      <c r="AB15" s="304">
        <f t="shared" si="42"/>
        <v>12.148813021154663</v>
      </c>
      <c r="AC15" s="306"/>
      <c r="AD15" s="304">
        <f t="shared" ref="AD15:AF15" si="43">SUM(AD27,AD39,AD57,AD69,AD81,AD99)</f>
        <v>10.143969366517638</v>
      </c>
      <c r="AE15" s="304">
        <f t="shared" si="43"/>
        <v>9.602028621362388</v>
      </c>
      <c r="AF15" s="304">
        <f t="shared" si="43"/>
        <v>7.9416759152316923</v>
      </c>
      <c r="AG15" s="306"/>
      <c r="AH15" s="304">
        <f t="shared" ref="AH15:AJ15" si="44">SUM(AH27,AH39,AH57,AH69,AH81,AH99)</f>
        <v>6.2095185883499058</v>
      </c>
      <c r="AI15" s="304">
        <f t="shared" si="44"/>
        <v>5.4256488018593965</v>
      </c>
      <c r="AJ15" s="304">
        <f t="shared" si="44"/>
        <v>2.7991181952066451</v>
      </c>
      <c r="AK15" s="306"/>
      <c r="AL15" s="304">
        <f t="shared" ref="AL15:AN15" si="45">SUM(AL27,AL39,AL57,AL69,AL81,AL99)</f>
        <v>2.2848031903733426</v>
      </c>
      <c r="AM15" s="304">
        <f t="shared" si="45"/>
        <v>2.3973778745721659</v>
      </c>
      <c r="AN15" s="304">
        <f t="shared" si="45"/>
        <v>2.4662444549664033</v>
      </c>
    </row>
    <row r="16" spans="1:40" x14ac:dyDescent="0.2">
      <c r="A16" s="13" t="str">
        <f>name!E11</f>
        <v>Process, plant and machine operatives</v>
      </c>
      <c r="B16" s="304">
        <f t="shared" si="0"/>
        <v>23.177456405401941</v>
      </c>
      <c r="C16" s="304">
        <f t="shared" si="0"/>
        <v>26.16818537956879</v>
      </c>
      <c r="D16" s="304">
        <f t="shared" si="0"/>
        <v>26.210676613259</v>
      </c>
      <c r="E16" s="304"/>
      <c r="F16" s="304">
        <f t="shared" si="1"/>
        <v>7.1327702396759271E-2</v>
      </c>
      <c r="G16" s="304">
        <f t="shared" si="1"/>
        <v>9.9262821474187815E-2</v>
      </c>
      <c r="H16" s="304">
        <f t="shared" si="1"/>
        <v>0.14248118883431504</v>
      </c>
      <c r="I16" s="304"/>
      <c r="J16" s="304">
        <f t="shared" si="2"/>
        <v>0.5767368596269441</v>
      </c>
      <c r="K16" s="304">
        <f t="shared" si="2"/>
        <v>0.75876022621542216</v>
      </c>
      <c r="L16" s="304">
        <f t="shared" si="2"/>
        <v>1.088668108163674</v>
      </c>
      <c r="M16" s="304"/>
      <c r="N16" s="304">
        <f t="shared" si="3"/>
        <v>1.3025367238678118</v>
      </c>
      <c r="O16" s="304">
        <f t="shared" si="3"/>
        <v>1.6077865532905091</v>
      </c>
      <c r="P16" s="304">
        <f t="shared" si="3"/>
        <v>2.1782272359155583</v>
      </c>
      <c r="Q16" s="306"/>
      <c r="R16" s="304">
        <f t="shared" ref="R16:T16" si="46">SUM(R28,R40,R58,R70,R82,R100)</f>
        <v>0.59987620328294899</v>
      </c>
      <c r="S16" s="304">
        <f t="shared" si="46"/>
        <v>0.75666335539498442</v>
      </c>
      <c r="T16" s="304">
        <f t="shared" si="46"/>
        <v>1.0044391800124648</v>
      </c>
      <c r="U16" s="306"/>
      <c r="V16" s="304">
        <f t="shared" ref="V16:X16" si="47">SUM(V28,V40,V58,V70,V82,V100)</f>
        <v>1.1038216557784317</v>
      </c>
      <c r="W16" s="304">
        <f t="shared" si="47"/>
        <v>1.3405951408320913</v>
      </c>
      <c r="X16" s="304">
        <f t="shared" si="47"/>
        <v>1.6633969361646339</v>
      </c>
      <c r="Y16" s="306"/>
      <c r="Z16" s="304">
        <f t="shared" ref="Z16:AB16" si="48">SUM(Z28,Z40,Z58,Z70,Z82,Z100)</f>
        <v>5.4725913277412408</v>
      </c>
      <c r="AA16" s="304">
        <f t="shared" si="48"/>
        <v>6.4372272372990604</v>
      </c>
      <c r="AB16" s="304">
        <f t="shared" si="48"/>
        <v>7.429122318209548</v>
      </c>
      <c r="AC16" s="306"/>
      <c r="AD16" s="304">
        <f t="shared" ref="AD16:AF16" si="49">SUM(AD28,AD40,AD58,AD70,AD82,AD100)</f>
        <v>6.710840014601394</v>
      </c>
      <c r="AE16" s="304">
        <f t="shared" si="49"/>
        <v>7.7305468863288098</v>
      </c>
      <c r="AF16" s="304">
        <f t="shared" si="49"/>
        <v>7.547227156293344</v>
      </c>
      <c r="AG16" s="306"/>
      <c r="AH16" s="304">
        <f t="shared" ref="AH16:AJ16" si="50">SUM(AH28,AH40,AH58,AH70,AH82,AH100)</f>
        <v>5.058715206179623</v>
      </c>
      <c r="AI16" s="304">
        <f t="shared" si="50"/>
        <v>5.1589483120154247</v>
      </c>
      <c r="AJ16" s="304">
        <f t="shared" si="50"/>
        <v>3.3699509411431388</v>
      </c>
      <c r="AK16" s="306"/>
      <c r="AL16" s="304">
        <f t="shared" ref="AL16:AN16" si="51">SUM(AL28,AL40,AL58,AL70,AL82,AL100)</f>
        <v>2.2810107119267888</v>
      </c>
      <c r="AM16" s="304">
        <f t="shared" si="51"/>
        <v>2.2783948467183013</v>
      </c>
      <c r="AN16" s="304">
        <f t="shared" si="51"/>
        <v>1.7871635485223265</v>
      </c>
    </row>
    <row r="17" spans="1:40" x14ac:dyDescent="0.2">
      <c r="A17" s="13" t="str">
        <f>name!E12</f>
        <v>Elementary occupations</v>
      </c>
      <c r="B17" s="304">
        <f t="shared" si="0"/>
        <v>55.771271477564127</v>
      </c>
      <c r="C17" s="304">
        <f t="shared" si="0"/>
        <v>56.457702174432981</v>
      </c>
      <c r="D17" s="304">
        <f t="shared" si="0"/>
        <v>53.997526989732641</v>
      </c>
      <c r="E17" s="304"/>
      <c r="F17" s="304">
        <f t="shared" si="1"/>
        <v>4.5290158327230261E-2</v>
      </c>
      <c r="G17" s="304">
        <f t="shared" si="1"/>
        <v>5.5087158543664888E-2</v>
      </c>
      <c r="H17" s="304">
        <f t="shared" si="1"/>
        <v>7.1179787089610203E-2</v>
      </c>
      <c r="I17" s="304"/>
      <c r="J17" s="304">
        <f t="shared" si="2"/>
        <v>1.4785574520049203</v>
      </c>
      <c r="K17" s="304">
        <f t="shared" si="2"/>
        <v>1.8867551959953515</v>
      </c>
      <c r="L17" s="304">
        <f t="shared" si="2"/>
        <v>2.6551742402034746</v>
      </c>
      <c r="M17" s="304"/>
      <c r="N17" s="304">
        <f t="shared" si="3"/>
        <v>4.6229307496844321</v>
      </c>
      <c r="O17" s="304">
        <f t="shared" si="3"/>
        <v>5.3739412630917816</v>
      </c>
      <c r="P17" s="304">
        <f t="shared" si="3"/>
        <v>6.8824221786768289</v>
      </c>
      <c r="Q17" s="306"/>
      <c r="R17" s="304">
        <f t="shared" ref="R17:T17" si="52">SUM(R29,R41,R59,R71,R83,R101)</f>
        <v>2.5148936435278237</v>
      </c>
      <c r="S17" s="304">
        <f t="shared" si="52"/>
        <v>2.8943888928100376</v>
      </c>
      <c r="T17" s="304">
        <f t="shared" si="52"/>
        <v>3.7974794279662478</v>
      </c>
      <c r="U17" s="306"/>
      <c r="V17" s="304">
        <f t="shared" ref="V17:X17" si="53">SUM(V29,V41,V59,V71,V83,V101)</f>
        <v>2.2202134029538065</v>
      </c>
      <c r="W17" s="304">
        <f t="shared" si="53"/>
        <v>2.4800174141420364</v>
      </c>
      <c r="X17" s="304">
        <f t="shared" si="53"/>
        <v>3.177152038266394</v>
      </c>
      <c r="Y17" s="306"/>
      <c r="Z17" s="304">
        <f t="shared" ref="Z17:AB17" si="54">SUM(Z29,Z41,Z59,Z71,Z83,Z101)</f>
        <v>10.500867893952176</v>
      </c>
      <c r="AA17" s="304">
        <f t="shared" si="54"/>
        <v>10.208192361393852</v>
      </c>
      <c r="AB17" s="304">
        <f t="shared" si="54"/>
        <v>10.196798289662608</v>
      </c>
      <c r="AC17" s="306"/>
      <c r="AD17" s="304">
        <f t="shared" ref="AD17:AF17" si="55">SUM(AD29,AD41,AD59,AD71,AD83,AD101)</f>
        <v>15.553297087203413</v>
      </c>
      <c r="AE17" s="304">
        <f t="shared" si="55"/>
        <v>15.980019131989224</v>
      </c>
      <c r="AF17" s="304">
        <f t="shared" si="55"/>
        <v>14.45830011636183</v>
      </c>
      <c r="AG17" s="306"/>
      <c r="AH17" s="304">
        <f t="shared" ref="AH17:AJ17" si="56">SUM(AH29,AH41,AH59,AH71,AH83,AH101)</f>
        <v>13.606390807900421</v>
      </c>
      <c r="AI17" s="304">
        <f t="shared" si="56"/>
        <v>13.717940372877154</v>
      </c>
      <c r="AJ17" s="304">
        <f t="shared" si="56"/>
        <v>10.114347124269125</v>
      </c>
      <c r="AK17" s="306"/>
      <c r="AL17" s="304">
        <f t="shared" ref="AL17:AN17" si="57">SUM(AL29,AL41,AL59,AL71,AL83,AL101)</f>
        <v>5.2288302820099055</v>
      </c>
      <c r="AM17" s="304">
        <f t="shared" si="57"/>
        <v>3.8613603835898758</v>
      </c>
      <c r="AN17" s="304">
        <f t="shared" si="57"/>
        <v>2.6446737872365254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14.101000000000004</v>
      </c>
      <c r="C20" s="305">
        <f>SUM(C21:C29)</f>
        <v>14.503000000000011</v>
      </c>
      <c r="D20" s="305">
        <f>SUM(D21:D29)</f>
        <v>15.418999999999993</v>
      </c>
      <c r="E20" s="304"/>
      <c r="F20" s="305">
        <f>SUM(F21:F29)</f>
        <v>0.27548785472877924</v>
      </c>
      <c r="G20" s="305">
        <f>SUM(G21:G29)</f>
        <v>0.32190488852718974</v>
      </c>
      <c r="H20" s="305">
        <f>SUM(H21:H29)</f>
        <v>0.4378100967575152</v>
      </c>
      <c r="I20" s="304"/>
      <c r="J20" s="305">
        <f>SUM(J21:J29)</f>
        <v>1.3757258982473821</v>
      </c>
      <c r="K20" s="305">
        <f>SUM(K21:K29)</f>
        <v>1.5235367666576298</v>
      </c>
      <c r="L20" s="305">
        <f>SUM(L21:L29)</f>
        <v>1.9730517659448283</v>
      </c>
      <c r="M20" s="304"/>
      <c r="N20" s="305">
        <f>SUM(N21:N29)</f>
        <v>2.8696045460383588</v>
      </c>
      <c r="O20" s="305">
        <f>SUM(O21:O29)</f>
        <v>2.956016076619111</v>
      </c>
      <c r="P20" s="305">
        <f>SUM(P21:P29)</f>
        <v>3.3767927302114957</v>
      </c>
      <c r="Q20" s="306"/>
      <c r="R20" s="305">
        <f>SUM(R21:R29)</f>
        <v>0.4736051993363532</v>
      </c>
      <c r="S20" s="305">
        <f>SUM(S21:S29)</f>
        <v>0.49188468601417173</v>
      </c>
      <c r="T20" s="305">
        <f>SUM(T21:T29)</f>
        <v>0.57735462789912417</v>
      </c>
      <c r="U20" s="306"/>
      <c r="V20" s="305">
        <f>SUM(V21:V29)</f>
        <v>1.3491338934170261</v>
      </c>
      <c r="W20" s="305">
        <f>SUM(W21:W29)</f>
        <v>1.3814886087298843</v>
      </c>
      <c r="X20" s="305">
        <f>SUM(X21:X29)</f>
        <v>1.5959860103269381</v>
      </c>
      <c r="Y20" s="306"/>
      <c r="Z20" s="305">
        <f>SUM(Z21:Z29)</f>
        <v>2.7463009027753755</v>
      </c>
      <c r="AA20" s="305">
        <f>SUM(AA21:AA29)</f>
        <v>2.6438005440876182</v>
      </c>
      <c r="AB20" s="305">
        <f>SUM(AB21:AB29)</f>
        <v>2.6785161831699185</v>
      </c>
      <c r="AC20" s="306"/>
      <c r="AD20" s="305">
        <f>SUM(AD21:AD29)</f>
        <v>2.4355300692307575</v>
      </c>
      <c r="AE20" s="305">
        <f>SUM(AE21:AE29)</f>
        <v>2.3762267027717328</v>
      </c>
      <c r="AF20" s="305">
        <f>SUM(AF21:AF29)</f>
        <v>2.152021383049223</v>
      </c>
      <c r="AG20" s="306"/>
      <c r="AH20" s="305">
        <f>SUM(AH21:AH29)</f>
        <v>1.7365650334986751</v>
      </c>
      <c r="AI20" s="305">
        <f>SUM(AI21:AI29)</f>
        <v>1.7029725878238748</v>
      </c>
      <c r="AJ20" s="305">
        <f>SUM(AJ21:AJ29)</f>
        <v>1.3881750775174104</v>
      </c>
      <c r="AK20" s="306"/>
      <c r="AL20" s="305">
        <f>SUM(AL21:AL29)</f>
        <v>0.83904660272729947</v>
      </c>
      <c r="AM20" s="305">
        <f>SUM(AM21:AM29)</f>
        <v>1.1051691387687979</v>
      </c>
      <c r="AN20" s="305">
        <f>SUM(AN21:AN29)</f>
        <v>1.2392921251235416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1.9957254527306327</v>
      </c>
      <c r="C21" s="304">
        <f t="shared" ref="C21:D21" si="59">SUM(G21,K21,O21,S21,W21,AA21,AE21,AI21,AM21)</f>
        <v>2.1066509183078397</v>
      </c>
      <c r="D21" s="304">
        <f t="shared" si="59"/>
        <v>2.3105244460317493</v>
      </c>
      <c r="E21" s="304"/>
      <c r="F21" s="304">
        <v>7.51253352489894E-2</v>
      </c>
      <c r="G21" s="304">
        <v>8.4898034488093077E-2</v>
      </c>
      <c r="H21" s="304">
        <v>0.10634835533982488</v>
      </c>
      <c r="I21" s="304"/>
      <c r="J21" s="304">
        <v>0.44423211393934997</v>
      </c>
      <c r="K21" s="304">
        <v>0.46665073859557105</v>
      </c>
      <c r="L21" s="304">
        <v>0.54541732761133899</v>
      </c>
      <c r="M21" s="304"/>
      <c r="N21" s="304">
        <v>0.53881309915945141</v>
      </c>
      <c r="O21" s="304">
        <v>0.53782682914847058</v>
      </c>
      <c r="P21" s="304">
        <v>0.59672517027784655</v>
      </c>
      <c r="Q21" s="306"/>
      <c r="R21" s="304">
        <v>6.6034956860908975E-2</v>
      </c>
      <c r="S21" s="304">
        <v>6.7781970816720813E-2</v>
      </c>
      <c r="T21" s="304">
        <v>7.0163161019290696E-2</v>
      </c>
      <c r="U21" s="306"/>
      <c r="V21" s="304">
        <v>0.14353145270999051</v>
      </c>
      <c r="W21" s="304">
        <v>0.1243297222330957</v>
      </c>
      <c r="X21" s="304">
        <v>0.1150416794423252</v>
      </c>
      <c r="Y21" s="306"/>
      <c r="Z21" s="304">
        <v>0.21000273475591624</v>
      </c>
      <c r="AA21" s="304">
        <v>0.21951678746233994</v>
      </c>
      <c r="AB21" s="304">
        <v>0.25582307652345299</v>
      </c>
      <c r="AC21" s="306"/>
      <c r="AD21" s="304">
        <v>0.23511064910321144</v>
      </c>
      <c r="AE21" s="304">
        <v>0.24860755680013846</v>
      </c>
      <c r="AF21" s="304">
        <v>0.21461457587151808</v>
      </c>
      <c r="AG21" s="306"/>
      <c r="AH21" s="304">
        <v>0.16555914192395685</v>
      </c>
      <c r="AI21" s="304">
        <v>0.16949713575742573</v>
      </c>
      <c r="AJ21" s="304">
        <v>0.14849698426009053</v>
      </c>
      <c r="AK21" s="306"/>
      <c r="AL21" s="304">
        <v>0.11731596902885835</v>
      </c>
      <c r="AM21" s="304">
        <v>0.18754214300598426</v>
      </c>
      <c r="AN21" s="304">
        <v>0.25789411568606085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2.6118458218567859</v>
      </c>
      <c r="C22" s="304">
        <f t="shared" ref="C22:C29" si="61">SUM(G22,K22,O22,S22,W22,AA22,AE22,AI22,AM22)</f>
        <v>2.8195461972312699</v>
      </c>
      <c r="D22" s="304">
        <f t="shared" ref="D22:D29" si="62">SUM(H22,L22,P22,T22,X22,AB22,AF22,AJ22,AN22)</f>
        <v>3.1943216728189325</v>
      </c>
      <c r="E22" s="304"/>
      <c r="F22" s="304">
        <v>0.13371839029392571</v>
      </c>
      <c r="G22" s="304">
        <v>0.16248056245315853</v>
      </c>
      <c r="H22" s="304">
        <v>0.22370532994243308</v>
      </c>
      <c r="I22" s="304"/>
      <c r="J22" s="304">
        <v>0.50194890487803034</v>
      </c>
      <c r="K22" s="304">
        <v>0.59138989319555924</v>
      </c>
      <c r="L22" s="304">
        <v>0.78126938593783302</v>
      </c>
      <c r="M22" s="304"/>
      <c r="N22" s="304">
        <v>0.86897082151839977</v>
      </c>
      <c r="O22" s="304">
        <v>0.91701395123081764</v>
      </c>
      <c r="P22" s="304">
        <v>0.99638310107171224</v>
      </c>
      <c r="Q22" s="306"/>
      <c r="R22" s="304">
        <v>9.8014431505871205E-2</v>
      </c>
      <c r="S22" s="304">
        <v>0.10352452716391357</v>
      </c>
      <c r="T22" s="304">
        <v>0.11578520157787442</v>
      </c>
      <c r="U22" s="306"/>
      <c r="V22" s="304">
        <v>0.37383661578182592</v>
      </c>
      <c r="W22" s="304">
        <v>0.37653116865035124</v>
      </c>
      <c r="X22" s="304">
        <v>0.39809625904660528</v>
      </c>
      <c r="Y22" s="306"/>
      <c r="Z22" s="304">
        <v>0.27026685740052159</v>
      </c>
      <c r="AA22" s="304">
        <v>0.25557921252904453</v>
      </c>
      <c r="AB22" s="304">
        <v>0.21688674776801187</v>
      </c>
      <c r="AC22" s="306"/>
      <c r="AD22" s="304">
        <v>0.15860618229082321</v>
      </c>
      <c r="AE22" s="304">
        <v>0.14054425999947237</v>
      </c>
      <c r="AF22" s="304">
        <v>0.14200109508513689</v>
      </c>
      <c r="AG22" s="306"/>
      <c r="AH22" s="304">
        <v>0.13444827865926662</v>
      </c>
      <c r="AI22" s="304">
        <v>0.15841925339255913</v>
      </c>
      <c r="AJ22" s="304">
        <v>0.14579527271182383</v>
      </c>
      <c r="AK22" s="306"/>
      <c r="AL22" s="304">
        <v>7.2035339528121342E-2</v>
      </c>
      <c r="AM22" s="304">
        <v>0.11406336861639341</v>
      </c>
      <c r="AN22" s="304">
        <v>0.17439927967750241</v>
      </c>
    </row>
    <row r="23" spans="1:40" x14ac:dyDescent="0.2">
      <c r="A23" s="13" t="str">
        <f t="shared" si="58"/>
        <v>Associate professional occupations</v>
      </c>
      <c r="B23" s="304">
        <f t="shared" si="60"/>
        <v>1.9334666895284456</v>
      </c>
      <c r="C23" s="304">
        <f t="shared" si="61"/>
        <v>1.8710359503422573</v>
      </c>
      <c r="D23" s="304">
        <f t="shared" si="62"/>
        <v>2.0691655564921145</v>
      </c>
      <c r="E23" s="304"/>
      <c r="F23" s="304">
        <v>3.2569343997230334E-2</v>
      </c>
      <c r="G23" s="304">
        <v>3.6781800148324766E-2</v>
      </c>
      <c r="H23" s="304">
        <v>5.4649763445239134E-2</v>
      </c>
      <c r="I23" s="304"/>
      <c r="J23" s="304">
        <v>0.19347414560269943</v>
      </c>
      <c r="K23" s="304">
        <v>0.2063364455053304</v>
      </c>
      <c r="L23" s="304">
        <v>0.24471466389514868</v>
      </c>
      <c r="M23" s="304"/>
      <c r="N23" s="304">
        <v>0.55772930480080041</v>
      </c>
      <c r="O23" s="304">
        <v>0.536831399126659</v>
      </c>
      <c r="P23" s="304">
        <v>0.60387476609303969</v>
      </c>
      <c r="Q23" s="306"/>
      <c r="R23" s="304">
        <v>5.6857064271495672E-2</v>
      </c>
      <c r="S23" s="304">
        <v>5.5866576191546218E-2</v>
      </c>
      <c r="T23" s="304">
        <v>6.6167980296656007E-2</v>
      </c>
      <c r="U23" s="306"/>
      <c r="V23" s="304">
        <v>0.28913863199592255</v>
      </c>
      <c r="W23" s="304">
        <v>0.29797810617645998</v>
      </c>
      <c r="X23" s="304">
        <v>0.36408435295038294</v>
      </c>
      <c r="Y23" s="306"/>
      <c r="Z23" s="304">
        <v>0.41473796818990077</v>
      </c>
      <c r="AA23" s="304">
        <v>0.34301293605300798</v>
      </c>
      <c r="AB23" s="304">
        <v>0.33069814215033122</v>
      </c>
      <c r="AC23" s="306"/>
      <c r="AD23" s="304">
        <v>0.15904399902112484</v>
      </c>
      <c r="AE23" s="304">
        <v>0.12359045020310518</v>
      </c>
      <c r="AF23" s="304">
        <v>0.10157595072699505</v>
      </c>
      <c r="AG23" s="306"/>
      <c r="AH23" s="304">
        <v>0.17105376812451611</v>
      </c>
      <c r="AI23" s="304">
        <v>0.18002001179521854</v>
      </c>
      <c r="AJ23" s="304">
        <v>0.15921067311126758</v>
      </c>
      <c r="AK23" s="306"/>
      <c r="AL23" s="304">
        <v>5.8862463524755444E-2</v>
      </c>
      <c r="AM23" s="304">
        <v>9.0618225142605535E-2</v>
      </c>
      <c r="AN23" s="304">
        <v>0.14418926382305408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0.95521967739811331</v>
      </c>
      <c r="C24" s="304">
        <f t="shared" si="61"/>
        <v>0.83431661186506634</v>
      </c>
      <c r="D24" s="304">
        <f t="shared" si="62"/>
        <v>0.77213148178506219</v>
      </c>
      <c r="E24" s="304"/>
      <c r="F24" s="304">
        <v>4.8053210824850357E-3</v>
      </c>
      <c r="G24" s="304">
        <v>5.0698232191248036E-3</v>
      </c>
      <c r="H24" s="304">
        <v>1.197941694675757E-2</v>
      </c>
      <c r="I24" s="304"/>
      <c r="J24" s="304">
        <v>6.6213065373534066E-2</v>
      </c>
      <c r="K24" s="304">
        <v>6.6887264440834537E-2</v>
      </c>
      <c r="L24" s="304">
        <v>0.15129035358688137</v>
      </c>
      <c r="M24" s="304"/>
      <c r="N24" s="304">
        <v>0.21087842496270925</v>
      </c>
      <c r="O24" s="304">
        <v>0.1974133644012043</v>
      </c>
      <c r="P24" s="304">
        <v>0.2035303208787928</v>
      </c>
      <c r="Q24" s="306"/>
      <c r="R24" s="304">
        <v>2.8723859207872883E-2</v>
      </c>
      <c r="S24" s="304">
        <v>2.4851588351097697E-2</v>
      </c>
      <c r="T24" s="304">
        <v>2.267601626874078E-2</v>
      </c>
      <c r="U24" s="306"/>
      <c r="V24" s="304">
        <v>9.0986285285224816E-2</v>
      </c>
      <c r="W24" s="304">
        <v>8.6848659140717085E-2</v>
      </c>
      <c r="X24" s="304">
        <v>8.3786938740880432E-2</v>
      </c>
      <c r="Y24" s="306"/>
      <c r="Z24" s="304">
        <v>0.21221339531069447</v>
      </c>
      <c r="AA24" s="304">
        <v>0.16392672819672358</v>
      </c>
      <c r="AB24" s="304">
        <v>9.6733569695660729E-2</v>
      </c>
      <c r="AC24" s="306"/>
      <c r="AD24" s="304">
        <v>0.153656912914067</v>
      </c>
      <c r="AE24" s="304">
        <v>0.11602714202254466</v>
      </c>
      <c r="AF24" s="304">
        <v>6.8750988792616263E-2</v>
      </c>
      <c r="AG24" s="306"/>
      <c r="AH24" s="304">
        <v>0.12811703539234015</v>
      </c>
      <c r="AI24" s="304">
        <v>0.10597446142305758</v>
      </c>
      <c r="AJ24" s="304">
        <v>6.5451986885782826E-2</v>
      </c>
      <c r="AK24" s="306"/>
      <c r="AL24" s="304">
        <v>5.9625377869185613E-2</v>
      </c>
      <c r="AM24" s="304">
        <v>6.7317580669762248E-2</v>
      </c>
      <c r="AN24" s="304">
        <v>6.7931889988949376E-2</v>
      </c>
    </row>
    <row r="25" spans="1:40" x14ac:dyDescent="0.2">
      <c r="A25" s="13" t="str">
        <f t="shared" si="58"/>
        <v>Skilled trades occupations</v>
      </c>
      <c r="B25" s="304">
        <f t="shared" si="60"/>
        <v>2.5374905775535286</v>
      </c>
      <c r="C25" s="304">
        <f t="shared" si="61"/>
        <v>2.6224114890184023</v>
      </c>
      <c r="D25" s="304">
        <f t="shared" si="62"/>
        <v>2.6527470864490512</v>
      </c>
      <c r="E25" s="304"/>
      <c r="F25" s="304">
        <v>1.6474150489213038E-2</v>
      </c>
      <c r="G25" s="304">
        <v>1.9621504694941852E-2</v>
      </c>
      <c r="H25" s="304">
        <v>2.5070981109651849E-2</v>
      </c>
      <c r="I25" s="304"/>
      <c r="J25" s="304">
        <v>7.1994154380925268E-2</v>
      </c>
      <c r="K25" s="304">
        <v>8.6368551244046549E-2</v>
      </c>
      <c r="L25" s="304">
        <v>0.12619409437282028</v>
      </c>
      <c r="M25" s="304"/>
      <c r="N25" s="304">
        <v>0.38930568268711335</v>
      </c>
      <c r="O25" s="304">
        <v>0.44926841229917508</v>
      </c>
      <c r="P25" s="304">
        <v>0.59471879363676283</v>
      </c>
      <c r="Q25" s="306"/>
      <c r="R25" s="304">
        <v>8.4821345587524605E-2</v>
      </c>
      <c r="S25" s="304">
        <v>9.0309139577422246E-2</v>
      </c>
      <c r="T25" s="304">
        <v>0.10798881114089023</v>
      </c>
      <c r="U25" s="306"/>
      <c r="V25" s="304">
        <v>0.29474574830662265</v>
      </c>
      <c r="W25" s="304">
        <v>0.32602135972874813</v>
      </c>
      <c r="X25" s="304">
        <v>0.44320797128295747</v>
      </c>
      <c r="Y25" s="306"/>
      <c r="Z25" s="304">
        <v>0.66110495863638896</v>
      </c>
      <c r="AA25" s="304">
        <v>0.59752088579172935</v>
      </c>
      <c r="AB25" s="304">
        <v>0.4936058021716902</v>
      </c>
      <c r="AC25" s="306"/>
      <c r="AD25" s="304">
        <v>0.53279345138674317</v>
      </c>
      <c r="AE25" s="304">
        <v>0.52016737793315837</v>
      </c>
      <c r="AF25" s="304">
        <v>0.44103792246535373</v>
      </c>
      <c r="AG25" s="306"/>
      <c r="AH25" s="304">
        <v>0.33958330373830486</v>
      </c>
      <c r="AI25" s="304">
        <v>0.34746266173536439</v>
      </c>
      <c r="AJ25" s="304">
        <v>0.29307935917725453</v>
      </c>
      <c r="AK25" s="306"/>
      <c r="AL25" s="304">
        <v>0.14666778234069267</v>
      </c>
      <c r="AM25" s="304">
        <v>0.18567159601381644</v>
      </c>
      <c r="AN25" s="304">
        <v>0.12784335109166983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0.39270391354175049</v>
      </c>
      <c r="C26" s="304">
        <f t="shared" si="61"/>
        <v>0.40903845269289657</v>
      </c>
      <c r="D26" s="304">
        <f t="shared" si="62"/>
        <v>0.43662339907328773</v>
      </c>
      <c r="E26" s="304"/>
      <c r="F26" s="304">
        <v>3.0122643593664439E-3</v>
      </c>
      <c r="G26" s="304">
        <v>3.4725516898466528E-3</v>
      </c>
      <c r="H26" s="304">
        <v>4.1617460119291738E-3</v>
      </c>
      <c r="I26" s="304"/>
      <c r="J26" s="304">
        <v>2.4098695593503028E-2</v>
      </c>
      <c r="K26" s="304">
        <v>2.7752162436478784E-2</v>
      </c>
      <c r="L26" s="304">
        <v>3.1014247646325065E-2</v>
      </c>
      <c r="M26" s="304"/>
      <c r="N26" s="304">
        <v>8.5757094544907903E-2</v>
      </c>
      <c r="O26" s="304">
        <v>8.3040111825998228E-2</v>
      </c>
      <c r="P26" s="304">
        <v>7.8716652229409129E-2</v>
      </c>
      <c r="Q26" s="306"/>
      <c r="R26" s="304">
        <v>1.9548336361021778E-2</v>
      </c>
      <c r="S26" s="304">
        <v>2.3205472275072865E-2</v>
      </c>
      <c r="T26" s="304">
        <v>2.9413451041451641E-2</v>
      </c>
      <c r="U26" s="306"/>
      <c r="V26" s="304">
        <v>2.4196301663218331E-2</v>
      </c>
      <c r="W26" s="304">
        <v>2.6554720729800613E-2</v>
      </c>
      <c r="X26" s="304">
        <v>2.9878114808029287E-2</v>
      </c>
      <c r="Y26" s="306"/>
      <c r="Z26" s="304">
        <v>7.6434789750089827E-2</v>
      </c>
      <c r="AA26" s="304">
        <v>8.1981912685534911E-2</v>
      </c>
      <c r="AB26" s="304">
        <v>9.8373829352961656E-2</v>
      </c>
      <c r="AC26" s="306"/>
      <c r="AD26" s="304">
        <v>5.7026026143034807E-2</v>
      </c>
      <c r="AE26" s="304">
        <v>5.5527595087363241E-2</v>
      </c>
      <c r="AF26" s="304">
        <v>4.867578489650972E-2</v>
      </c>
      <c r="AG26" s="306"/>
      <c r="AH26" s="304">
        <v>5.7771169054162852E-2</v>
      </c>
      <c r="AI26" s="304">
        <v>5.4734603951192284E-2</v>
      </c>
      <c r="AJ26" s="304">
        <v>5.0226231783918704E-2</v>
      </c>
      <c r="AK26" s="306"/>
      <c r="AL26" s="304">
        <v>4.4859236072445546E-2</v>
      </c>
      <c r="AM26" s="304">
        <v>5.2769322011608978E-2</v>
      </c>
      <c r="AN26" s="304">
        <v>6.6163341302753351E-2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0.82538787377708267</v>
      </c>
      <c r="C27" s="304">
        <f t="shared" si="61"/>
        <v>0.83956404636824156</v>
      </c>
      <c r="D27" s="304">
        <f t="shared" si="62"/>
        <v>0.89586993015737371</v>
      </c>
      <c r="E27" s="304"/>
      <c r="F27" s="304">
        <v>9.5464290970500611E-3</v>
      </c>
      <c r="G27" s="304">
        <v>9.2623695771865584E-3</v>
      </c>
      <c r="H27" s="304">
        <v>1.1391287102684174E-2</v>
      </c>
      <c r="I27" s="304"/>
      <c r="J27" s="304">
        <v>3.7486921274403943E-2</v>
      </c>
      <c r="K27" s="304">
        <v>3.8808776450305386E-2</v>
      </c>
      <c r="L27" s="304">
        <v>4.3982836672352164E-2</v>
      </c>
      <c r="M27" s="304"/>
      <c r="N27" s="304">
        <v>0.14434589753247259</v>
      </c>
      <c r="O27" s="304">
        <v>0.14631235611284882</v>
      </c>
      <c r="P27" s="304">
        <v>0.1946376256913438</v>
      </c>
      <c r="Q27" s="306"/>
      <c r="R27" s="304">
        <v>7.4144949380952938E-2</v>
      </c>
      <c r="S27" s="304">
        <v>7.7267659202996261E-2</v>
      </c>
      <c r="T27" s="304">
        <v>0.10742222978495014</v>
      </c>
      <c r="U27" s="306"/>
      <c r="V27" s="304">
        <v>5.0665625534591856E-2</v>
      </c>
      <c r="W27" s="304">
        <v>5.1060361411851697E-2</v>
      </c>
      <c r="X27" s="304">
        <v>5.5866194136613825E-2</v>
      </c>
      <c r="Y27" s="306"/>
      <c r="Z27" s="304">
        <v>0.20423146771217207</v>
      </c>
      <c r="AA27" s="304">
        <v>0.22336638858669147</v>
      </c>
      <c r="AB27" s="304">
        <v>0.25590913839755075</v>
      </c>
      <c r="AC27" s="306"/>
      <c r="AD27" s="304">
        <v>0.10608170349605277</v>
      </c>
      <c r="AE27" s="304">
        <v>0.10183831877551648</v>
      </c>
      <c r="AF27" s="304">
        <v>8.8422219834461732E-2</v>
      </c>
      <c r="AG27" s="306"/>
      <c r="AH27" s="304">
        <v>0.14235678421978826</v>
      </c>
      <c r="AI27" s="304">
        <v>0.12799086688524461</v>
      </c>
      <c r="AJ27" s="304">
        <v>8.963044857760008E-2</v>
      </c>
      <c r="AK27" s="306"/>
      <c r="AL27" s="304">
        <v>5.6528095529598248E-2</v>
      </c>
      <c r="AM27" s="304">
        <v>6.3656949365600179E-2</v>
      </c>
      <c r="AN27" s="304">
        <v>4.8607949959817036E-2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1.4733319647230692</v>
      </c>
      <c r="C28" s="304">
        <f t="shared" si="61"/>
        <v>1.6672290078487051</v>
      </c>
      <c r="D28" s="304">
        <f t="shared" si="62"/>
        <v>1.8982683701944352</v>
      </c>
      <c r="E28" s="304"/>
      <c r="F28" s="304">
        <v>1.6443906599497845E-4</v>
      </c>
      <c r="G28" s="304">
        <v>2.4236286667576022E-4</v>
      </c>
      <c r="H28" s="304">
        <v>4.2639997023150331E-4</v>
      </c>
      <c r="I28" s="304"/>
      <c r="J28" s="304">
        <v>2.7642546374810388E-2</v>
      </c>
      <c r="K28" s="304">
        <v>3.0463019123036329E-2</v>
      </c>
      <c r="L28" s="304">
        <v>3.9022351761992348E-2</v>
      </c>
      <c r="M28" s="304"/>
      <c r="N28" s="304">
        <v>5.4917388341483346E-2</v>
      </c>
      <c r="O28" s="304">
        <v>6.8557890196250942E-2</v>
      </c>
      <c r="P28" s="304">
        <v>8.6806706077775006E-2</v>
      </c>
      <c r="Q28" s="306"/>
      <c r="R28" s="304">
        <v>2.6126305143697862E-2</v>
      </c>
      <c r="S28" s="304">
        <v>3.0075247617897441E-2</v>
      </c>
      <c r="T28" s="304">
        <v>3.928752322390304E-2</v>
      </c>
      <c r="U28" s="306"/>
      <c r="V28" s="304">
        <v>3.9959882289520736E-2</v>
      </c>
      <c r="W28" s="304">
        <v>4.8210204482508262E-2</v>
      </c>
      <c r="X28" s="304">
        <v>5.6461046086303229E-2</v>
      </c>
      <c r="Y28" s="306"/>
      <c r="Z28" s="304">
        <v>0.44824893575858582</v>
      </c>
      <c r="AA28" s="304">
        <v>0.53580581170783281</v>
      </c>
      <c r="AB28" s="304">
        <v>0.74702291696365297</v>
      </c>
      <c r="AC28" s="306"/>
      <c r="AD28" s="304">
        <v>0.5028112896460496</v>
      </c>
      <c r="AE28" s="304">
        <v>0.54456716045108045</v>
      </c>
      <c r="AF28" s="304">
        <v>0.57042217053938782</v>
      </c>
      <c r="AG28" s="306"/>
      <c r="AH28" s="304">
        <v>0.16256517294864956</v>
      </c>
      <c r="AI28" s="304">
        <v>0.14149583930050741</v>
      </c>
      <c r="AJ28" s="304">
        <v>9.2404290409946313E-2</v>
      </c>
      <c r="AK28" s="306"/>
      <c r="AL28" s="304">
        <v>0.21089600515427689</v>
      </c>
      <c r="AM28" s="304">
        <v>0.26781147210291578</v>
      </c>
      <c r="AN28" s="304">
        <v>0.26641496516124308</v>
      </c>
    </row>
    <row r="29" spans="1:40" x14ac:dyDescent="0.2">
      <c r="A29" s="13" t="str">
        <f t="shared" si="58"/>
        <v>Elementary occupations</v>
      </c>
      <c r="B29" s="304">
        <f t="shared" si="60"/>
        <v>1.3758280288905989</v>
      </c>
      <c r="C29" s="304">
        <f t="shared" si="61"/>
        <v>1.3332073263253301</v>
      </c>
      <c r="D29" s="304">
        <f t="shared" si="62"/>
        <v>1.1893480569979884</v>
      </c>
      <c r="E29" s="304"/>
      <c r="F29" s="304">
        <v>7.2181094524194426E-5</v>
      </c>
      <c r="G29" s="304">
        <v>7.5879389837744615E-5</v>
      </c>
      <c r="H29" s="304">
        <v>7.6816888763823663E-5</v>
      </c>
      <c r="I29" s="304"/>
      <c r="J29" s="304">
        <v>8.6353508301257442E-3</v>
      </c>
      <c r="K29" s="304">
        <v>8.8799156664676748E-3</v>
      </c>
      <c r="L29" s="304">
        <v>1.0146504460136218E-2</v>
      </c>
      <c r="M29" s="304"/>
      <c r="N29" s="304">
        <v>1.8886832491020959E-2</v>
      </c>
      <c r="O29" s="304">
        <v>1.9751762277685669E-2</v>
      </c>
      <c r="P29" s="304">
        <v>2.1399594254813425E-2</v>
      </c>
      <c r="Q29" s="306"/>
      <c r="R29" s="304">
        <v>1.9333951017007318E-2</v>
      </c>
      <c r="S29" s="304">
        <v>1.9002504817504595E-2</v>
      </c>
      <c r="T29" s="304">
        <v>1.8450253545367064E-2</v>
      </c>
      <c r="U29" s="306"/>
      <c r="V29" s="304">
        <v>4.2073349850108598E-2</v>
      </c>
      <c r="W29" s="304">
        <v>4.3954306176351543E-2</v>
      </c>
      <c r="X29" s="304">
        <v>4.9563453832840269E-2</v>
      </c>
      <c r="Y29" s="306"/>
      <c r="Z29" s="304">
        <v>0.24905979526110633</v>
      </c>
      <c r="AA29" s="304">
        <v>0.22308988107471334</v>
      </c>
      <c r="AB29" s="304">
        <v>0.18346296014660624</v>
      </c>
      <c r="AC29" s="306"/>
      <c r="AD29" s="304">
        <v>0.53039985522965061</v>
      </c>
      <c r="AE29" s="304">
        <v>0.52535684149935347</v>
      </c>
      <c r="AF29" s="304">
        <v>0.47652067483724364</v>
      </c>
      <c r="AG29" s="306"/>
      <c r="AH29" s="304">
        <v>0.43511037943768965</v>
      </c>
      <c r="AI29" s="304">
        <v>0.41737775358330509</v>
      </c>
      <c r="AJ29" s="304">
        <v>0.34387983059972588</v>
      </c>
      <c r="AK29" s="306"/>
      <c r="AL29" s="304">
        <v>7.2256333679365486E-2</v>
      </c>
      <c r="AM29" s="304">
        <v>7.5718481840111096E-2</v>
      </c>
      <c r="AN29" s="304">
        <v>8.5847968432491678E-2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28.742000000000036</v>
      </c>
      <c r="C32" s="305">
        <f>SUM(C33:C41)</f>
        <v>27.908999999999967</v>
      </c>
      <c r="D32" s="305">
        <f>SUM(D33:D41)</f>
        <v>25.022000000000055</v>
      </c>
      <c r="E32" s="304"/>
      <c r="F32" s="305">
        <f>SUM(F33:F41)</f>
        <v>0.48356019709275422</v>
      </c>
      <c r="G32" s="305">
        <f>SUM(G33:G41)</f>
        <v>0.50718967558444561</v>
      </c>
      <c r="H32" s="305">
        <f>SUM(H33:H41)</f>
        <v>0.55517725848493105</v>
      </c>
      <c r="I32" s="304"/>
      <c r="J32" s="305">
        <f>SUM(J33:J41)</f>
        <v>2.6317140432671602</v>
      </c>
      <c r="K32" s="305">
        <f>SUM(K33:K41)</f>
        <v>2.8776977756558515</v>
      </c>
      <c r="L32" s="305">
        <f>SUM(L33:L41)</f>
        <v>3.3187016443902286</v>
      </c>
      <c r="M32" s="304"/>
      <c r="N32" s="305">
        <f>SUM(N33:N41)</f>
        <v>5.6439437900691027</v>
      </c>
      <c r="O32" s="305">
        <f>SUM(O33:O41)</f>
        <v>5.6328514883457661</v>
      </c>
      <c r="P32" s="305">
        <f>SUM(P33:P41)</f>
        <v>5.5891278624870564</v>
      </c>
      <c r="Q32" s="306"/>
      <c r="R32" s="305">
        <f>SUM(R33:R41)</f>
        <v>1.3234255926618059</v>
      </c>
      <c r="S32" s="305">
        <f>SUM(S33:S41)</f>
        <v>1.3485538621447624</v>
      </c>
      <c r="T32" s="305">
        <f>SUM(T33:T41)</f>
        <v>1.4161038421720193</v>
      </c>
      <c r="U32" s="306"/>
      <c r="V32" s="305">
        <f>SUM(V33:V41)</f>
        <v>2.8653495960266917</v>
      </c>
      <c r="W32" s="305">
        <f>SUM(W33:W41)</f>
        <v>2.7573811056110893</v>
      </c>
      <c r="X32" s="305">
        <f>SUM(X33:X41)</f>
        <v>2.6338000017703638</v>
      </c>
      <c r="Y32" s="306"/>
      <c r="Z32" s="305">
        <f>SUM(Z33:Z41)</f>
        <v>6.4062876733216294</v>
      </c>
      <c r="AA32" s="305">
        <f>SUM(AA33:AA41)</f>
        <v>6.120107404734024</v>
      </c>
      <c r="AB32" s="305">
        <f>SUM(AB33:AB41)</f>
        <v>5.2885740705722757</v>
      </c>
      <c r="AC32" s="306"/>
      <c r="AD32" s="305">
        <f>SUM(AD33:AD41)</f>
        <v>5.0364915069882477</v>
      </c>
      <c r="AE32" s="305">
        <f>SUM(AE33:AE41)</f>
        <v>4.7598700058134424</v>
      </c>
      <c r="AF32" s="305">
        <f>SUM(AF33:AF41)</f>
        <v>3.5404556836408947</v>
      </c>
      <c r="AG32" s="306"/>
      <c r="AH32" s="305">
        <f>SUM(AH33:AH41)</f>
        <v>3.3219607777329765</v>
      </c>
      <c r="AI32" s="305">
        <f>SUM(AI33:AI41)</f>
        <v>2.9925734882372819</v>
      </c>
      <c r="AJ32" s="305">
        <f>SUM(AJ33:AJ41)</f>
        <v>1.7874849895663185</v>
      </c>
      <c r="AK32" s="306"/>
      <c r="AL32" s="305">
        <f>SUM(AL33:AL41)</f>
        <v>1.0292668228396677</v>
      </c>
      <c r="AM32" s="305">
        <f>SUM(AM33:AM41)</f>
        <v>0.91277519387330597</v>
      </c>
      <c r="AN32" s="305">
        <f>SUM(AN33:AN41)</f>
        <v>0.89257464691596866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4.9269134483285164</v>
      </c>
      <c r="C33" s="304">
        <f t="shared" ref="C33:C41" si="64">SUM(G33,K33,O33,S33,W33,AA33,AE33,AI33,AM33)</f>
        <v>4.6618657452222783</v>
      </c>
      <c r="D33" s="304">
        <f t="shared" ref="D33:D40" si="65">SUM(H33,L33,P33,T33,X33,AB33,AF33,AJ33,AN33)</f>
        <v>4.4075264916609589</v>
      </c>
      <c r="E33" s="304"/>
      <c r="F33" s="304">
        <v>7.7576642143799904E-2</v>
      </c>
      <c r="G33" s="304">
        <v>7.2399482534399526E-2</v>
      </c>
      <c r="H33" s="304">
        <v>6.9633253816455812E-2</v>
      </c>
      <c r="I33" s="304"/>
      <c r="J33" s="304">
        <v>0.5873100178846028</v>
      </c>
      <c r="K33" s="304">
        <v>0.61057889805899379</v>
      </c>
      <c r="L33" s="304">
        <v>0.68092009478387805</v>
      </c>
      <c r="M33" s="304"/>
      <c r="N33" s="304">
        <v>1.4123688986353846</v>
      </c>
      <c r="O33" s="304">
        <v>1.369833354454612</v>
      </c>
      <c r="P33" s="304">
        <v>1.3672958779274056</v>
      </c>
      <c r="Q33" s="306"/>
      <c r="R33" s="304">
        <v>0.29638877188661666</v>
      </c>
      <c r="S33" s="304">
        <v>0.28517267153719283</v>
      </c>
      <c r="T33" s="304">
        <v>0.29664777337403481</v>
      </c>
      <c r="U33" s="306"/>
      <c r="V33" s="304">
        <v>0.68078790148900248</v>
      </c>
      <c r="W33" s="304">
        <v>0.63711595656124942</v>
      </c>
      <c r="X33" s="304">
        <v>0.62595129139703309</v>
      </c>
      <c r="Y33" s="306"/>
      <c r="Z33" s="304">
        <v>0.8172144640745479</v>
      </c>
      <c r="AA33" s="304">
        <v>0.71805065707336047</v>
      </c>
      <c r="AB33" s="304">
        <v>0.58963282989055488</v>
      </c>
      <c r="AC33" s="306"/>
      <c r="AD33" s="304">
        <v>0.61593514011220962</v>
      </c>
      <c r="AE33" s="304">
        <v>0.55088998711962245</v>
      </c>
      <c r="AF33" s="304">
        <v>0.42125756619402921</v>
      </c>
      <c r="AG33" s="306"/>
      <c r="AH33" s="304">
        <v>0.34147472620404007</v>
      </c>
      <c r="AI33" s="304">
        <v>0.29183100156322628</v>
      </c>
      <c r="AJ33" s="304">
        <v>0.17022503596339028</v>
      </c>
      <c r="AK33" s="306"/>
      <c r="AL33" s="304">
        <v>9.7856885898312193E-2</v>
      </c>
      <c r="AM33" s="304">
        <v>0.12599373631962116</v>
      </c>
      <c r="AN33" s="304">
        <v>0.18596276831417857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6.3865199215502306</v>
      </c>
      <c r="C34" s="304">
        <f t="shared" si="64"/>
        <v>6.4385942203179374</v>
      </c>
      <c r="D34" s="304">
        <f t="shared" si="65"/>
        <v>5.9797615133655508</v>
      </c>
      <c r="E34" s="304"/>
      <c r="F34" s="304">
        <v>0.30019664228851628</v>
      </c>
      <c r="G34" s="304">
        <v>0.3265047988717556</v>
      </c>
      <c r="H34" s="304">
        <v>0.36748999961553797</v>
      </c>
      <c r="I34" s="304"/>
      <c r="J34" s="304">
        <v>1.1113211700694772</v>
      </c>
      <c r="K34" s="304">
        <v>1.2362859597907239</v>
      </c>
      <c r="L34" s="304">
        <v>1.4011708298341878</v>
      </c>
      <c r="M34" s="304"/>
      <c r="N34" s="304">
        <v>1.8838837816253189</v>
      </c>
      <c r="O34" s="304">
        <v>1.8628743596463355</v>
      </c>
      <c r="P34" s="304">
        <v>1.7169359246456597</v>
      </c>
      <c r="Q34" s="306"/>
      <c r="R34" s="304">
        <v>0.21114202394718362</v>
      </c>
      <c r="S34" s="304">
        <v>0.21139727901738359</v>
      </c>
      <c r="T34" s="304">
        <v>0.2114697691115521</v>
      </c>
      <c r="U34" s="306"/>
      <c r="V34" s="304">
        <v>0.841819724377038</v>
      </c>
      <c r="W34" s="304">
        <v>0.80893527037429813</v>
      </c>
      <c r="X34" s="304">
        <v>0.73279567516067168</v>
      </c>
      <c r="Y34" s="306"/>
      <c r="Z34" s="304">
        <v>1.0769193500143861</v>
      </c>
      <c r="AA34" s="304">
        <v>1.0354460080470955</v>
      </c>
      <c r="AB34" s="304">
        <v>0.8172731259817041</v>
      </c>
      <c r="AC34" s="306"/>
      <c r="AD34" s="304">
        <v>0.55121962281578818</v>
      </c>
      <c r="AE34" s="304">
        <v>0.51331310522649065</v>
      </c>
      <c r="AF34" s="304">
        <v>0.33692844302657654</v>
      </c>
      <c r="AG34" s="306"/>
      <c r="AH34" s="304">
        <v>0.33771285315524335</v>
      </c>
      <c r="AI34" s="304">
        <v>0.34426178623223458</v>
      </c>
      <c r="AJ34" s="304">
        <v>0.27447094407933725</v>
      </c>
      <c r="AK34" s="306"/>
      <c r="AL34" s="304">
        <v>7.2304753257279711E-2</v>
      </c>
      <c r="AM34" s="304">
        <v>9.9575653111619492E-2</v>
      </c>
      <c r="AN34" s="304">
        <v>0.12122680191032387</v>
      </c>
    </row>
    <row r="35" spans="1:40" x14ac:dyDescent="0.2">
      <c r="A35" s="13" t="str">
        <f t="shared" si="63"/>
        <v>Associate professional occupations</v>
      </c>
      <c r="B35" s="304">
        <f t="shared" si="66"/>
        <v>4.5696454626298468</v>
      </c>
      <c r="C35" s="304">
        <f t="shared" si="64"/>
        <v>4.1886912496567632</v>
      </c>
      <c r="D35" s="304">
        <f t="shared" si="65"/>
        <v>3.882277511491659</v>
      </c>
      <c r="E35" s="304"/>
      <c r="F35" s="304">
        <v>6.5955571537423985E-2</v>
      </c>
      <c r="G35" s="304">
        <v>6.5097430743036602E-2</v>
      </c>
      <c r="H35" s="304">
        <v>7.1121662154579351E-2</v>
      </c>
      <c r="I35" s="304"/>
      <c r="J35" s="304">
        <v>0.51624321048444133</v>
      </c>
      <c r="K35" s="304">
        <v>0.52131205080614162</v>
      </c>
      <c r="L35" s="304">
        <v>0.57084185799541809</v>
      </c>
      <c r="M35" s="304"/>
      <c r="N35" s="304">
        <v>1.1776985547941112</v>
      </c>
      <c r="O35" s="304">
        <v>1.1271855399332817</v>
      </c>
      <c r="P35" s="304">
        <v>1.1041511800395434</v>
      </c>
      <c r="Q35" s="306"/>
      <c r="R35" s="304">
        <v>0.3424040675088405</v>
      </c>
      <c r="S35" s="304">
        <v>0.34529909578734042</v>
      </c>
      <c r="T35" s="304">
        <v>0.36626705206514226</v>
      </c>
      <c r="U35" s="306"/>
      <c r="V35" s="304">
        <v>0.48626865765842864</v>
      </c>
      <c r="W35" s="304">
        <v>0.42083691915104054</v>
      </c>
      <c r="X35" s="304">
        <v>0.37973692988839625</v>
      </c>
      <c r="Y35" s="306"/>
      <c r="Z35" s="304">
        <v>0.9988926052021101</v>
      </c>
      <c r="AA35" s="304">
        <v>0.87867386778905887</v>
      </c>
      <c r="AB35" s="304">
        <v>0.75748036413016007</v>
      </c>
      <c r="AC35" s="306"/>
      <c r="AD35" s="304">
        <v>0.62979791748661473</v>
      </c>
      <c r="AE35" s="304">
        <v>0.54582636354642766</v>
      </c>
      <c r="AF35" s="304">
        <v>0.40824824656532371</v>
      </c>
      <c r="AG35" s="306"/>
      <c r="AH35" s="304">
        <v>0.30267628901301452</v>
      </c>
      <c r="AI35" s="304">
        <v>0.22809913640618673</v>
      </c>
      <c r="AJ35" s="304">
        <v>0.15627372243106849</v>
      </c>
      <c r="AK35" s="306"/>
      <c r="AL35" s="304">
        <v>4.9708588944862256E-2</v>
      </c>
      <c r="AM35" s="304">
        <v>5.6360845494248552E-2</v>
      </c>
      <c r="AN35" s="304">
        <v>6.8156496222027491E-2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2.5339431378038126</v>
      </c>
      <c r="C36" s="304">
        <f t="shared" si="64"/>
        <v>2.2597413575955123</v>
      </c>
      <c r="D36" s="304">
        <f t="shared" si="65"/>
        <v>1.8807210242686403</v>
      </c>
      <c r="E36" s="304"/>
      <c r="F36" s="304">
        <v>9.3557471675207952E-3</v>
      </c>
      <c r="G36" s="304">
        <v>9.3990140427916893E-3</v>
      </c>
      <c r="H36" s="304">
        <v>9.8894354308149742E-3</v>
      </c>
      <c r="I36" s="304"/>
      <c r="J36" s="304">
        <v>0.12937955036138163</v>
      </c>
      <c r="K36" s="304">
        <v>0.13821296024971172</v>
      </c>
      <c r="L36" s="304">
        <v>0.16291077940118465</v>
      </c>
      <c r="M36" s="304"/>
      <c r="N36" s="304">
        <v>0.44010615218949006</v>
      </c>
      <c r="O36" s="304">
        <v>0.44025359972954548</v>
      </c>
      <c r="P36" s="304">
        <v>0.45675227060732787</v>
      </c>
      <c r="Q36" s="306"/>
      <c r="R36" s="304">
        <v>0.16456558846473821</v>
      </c>
      <c r="S36" s="304">
        <v>0.16759667745685389</v>
      </c>
      <c r="T36" s="304">
        <v>0.18324666288936453</v>
      </c>
      <c r="U36" s="306"/>
      <c r="V36" s="304">
        <v>0.2019825501190744</v>
      </c>
      <c r="W36" s="304">
        <v>0.19558343299723591</v>
      </c>
      <c r="X36" s="304">
        <v>0.20316187697466087</v>
      </c>
      <c r="Y36" s="306"/>
      <c r="Z36" s="304">
        <v>0.57777691966035472</v>
      </c>
      <c r="AA36" s="304">
        <v>0.51729630530717419</v>
      </c>
      <c r="AB36" s="304">
        <v>0.43995487025049179</v>
      </c>
      <c r="AC36" s="306"/>
      <c r="AD36" s="304">
        <v>0.6843299374674745</v>
      </c>
      <c r="AE36" s="304">
        <v>0.57063441066870368</v>
      </c>
      <c r="AF36" s="304">
        <v>0.37363121083670492</v>
      </c>
      <c r="AG36" s="306"/>
      <c r="AH36" s="304">
        <v>0.27575134893153053</v>
      </c>
      <c r="AI36" s="304">
        <v>0.17278103046715126</v>
      </c>
      <c r="AJ36" s="304">
        <v>2.9794755148515338E-2</v>
      </c>
      <c r="AK36" s="306"/>
      <c r="AL36" s="304">
        <v>5.0695343442248256E-2</v>
      </c>
      <c r="AM36" s="304">
        <v>4.7983926676344692E-2</v>
      </c>
      <c r="AN36" s="304">
        <v>2.1379162729575428E-2</v>
      </c>
    </row>
    <row r="37" spans="1:40" x14ac:dyDescent="0.2">
      <c r="A37" s="13" t="str">
        <f t="shared" si="63"/>
        <v>Skilled trades occupations</v>
      </c>
      <c r="B37" s="304">
        <f t="shared" si="66"/>
        <v>4.4732059058815477</v>
      </c>
      <c r="C37" s="304">
        <f t="shared" si="64"/>
        <v>4.3062234434159459</v>
      </c>
      <c r="D37" s="304">
        <f t="shared" si="65"/>
        <v>3.4763254114528537</v>
      </c>
      <c r="E37" s="304"/>
      <c r="F37" s="304">
        <v>8.0684822410325326E-3</v>
      </c>
      <c r="G37" s="304">
        <v>9.7490945086066948E-3</v>
      </c>
      <c r="H37" s="304">
        <v>1.2594418875019393E-2</v>
      </c>
      <c r="I37" s="304"/>
      <c r="J37" s="304">
        <v>0.14011716606692573</v>
      </c>
      <c r="K37" s="304">
        <v>0.18731041792312056</v>
      </c>
      <c r="L37" s="304">
        <v>0.26875740247383578</v>
      </c>
      <c r="M37" s="304"/>
      <c r="N37" s="304">
        <v>0.29192658136360378</v>
      </c>
      <c r="O37" s="304">
        <v>0.34336511735458047</v>
      </c>
      <c r="P37" s="304">
        <v>0.41082736310820028</v>
      </c>
      <c r="Q37" s="306"/>
      <c r="R37" s="304">
        <v>0.12136357016989661</v>
      </c>
      <c r="S37" s="304">
        <v>0.13065382369754722</v>
      </c>
      <c r="T37" s="304">
        <v>0.12997680786635046</v>
      </c>
      <c r="U37" s="306"/>
      <c r="V37" s="304">
        <v>0.37634848493988282</v>
      </c>
      <c r="W37" s="304">
        <v>0.3656452500462915</v>
      </c>
      <c r="X37" s="304">
        <v>0.33803384845595535</v>
      </c>
      <c r="Y37" s="306"/>
      <c r="Z37" s="304">
        <v>1.6615031511035414</v>
      </c>
      <c r="AA37" s="304">
        <v>1.5682993723784915</v>
      </c>
      <c r="AB37" s="304">
        <v>1.2796952082288742</v>
      </c>
      <c r="AC37" s="306"/>
      <c r="AD37" s="304">
        <v>1.0155817381019454</v>
      </c>
      <c r="AE37" s="304">
        <v>0.9396592195467548</v>
      </c>
      <c r="AF37" s="304">
        <v>0.59089596752597251</v>
      </c>
      <c r="AG37" s="306"/>
      <c r="AH37" s="304">
        <v>0.62926296338384202</v>
      </c>
      <c r="AI37" s="304">
        <v>0.58321435669218025</v>
      </c>
      <c r="AJ37" s="304">
        <v>0.3228918677915103</v>
      </c>
      <c r="AK37" s="306"/>
      <c r="AL37" s="304">
        <v>0.22903376851087739</v>
      </c>
      <c r="AM37" s="304">
        <v>0.17832679126837314</v>
      </c>
      <c r="AN37" s="304">
        <v>0.12265252712713541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0.45154656389030046</v>
      </c>
      <c r="C38" s="304">
        <f t="shared" si="64"/>
        <v>0.48488232110112528</v>
      </c>
      <c r="D38" s="304">
        <f t="shared" si="65"/>
        <v>0.47374007076338165</v>
      </c>
      <c r="E38" s="304"/>
      <c r="F38" s="304">
        <v>1.0217537233676017E-2</v>
      </c>
      <c r="G38" s="304">
        <v>1.105818101121871E-2</v>
      </c>
      <c r="H38" s="304">
        <v>1.1282783304369838E-2</v>
      </c>
      <c r="I38" s="304"/>
      <c r="J38" s="304">
        <v>8.5205476554661725E-3</v>
      </c>
      <c r="K38" s="304">
        <v>9.4218051358204435E-3</v>
      </c>
      <c r="L38" s="304">
        <v>9.5218235316305438E-3</v>
      </c>
      <c r="M38" s="304"/>
      <c r="N38" s="304">
        <v>5.0787036164510128E-2</v>
      </c>
      <c r="O38" s="304">
        <v>5.1137466711606669E-2</v>
      </c>
      <c r="P38" s="304">
        <v>4.5723150655060441E-2</v>
      </c>
      <c r="Q38" s="306"/>
      <c r="R38" s="304">
        <v>1.304337141133073E-2</v>
      </c>
      <c r="S38" s="304">
        <v>1.2137949425012244E-2</v>
      </c>
      <c r="T38" s="304">
        <v>1.1330024752956568E-2</v>
      </c>
      <c r="U38" s="306"/>
      <c r="V38" s="304">
        <v>3.9900214187588733E-2</v>
      </c>
      <c r="W38" s="304">
        <v>4.2829010663949736E-2</v>
      </c>
      <c r="X38" s="304">
        <v>4.0301979993668739E-2</v>
      </c>
      <c r="Y38" s="306"/>
      <c r="Z38" s="304">
        <v>6.500585216867881E-2</v>
      </c>
      <c r="AA38" s="304">
        <v>5.9501865749592292E-2</v>
      </c>
      <c r="AB38" s="304">
        <v>5.0707757568270638E-2</v>
      </c>
      <c r="AC38" s="306"/>
      <c r="AD38" s="304">
        <v>7.3920502553446399E-2</v>
      </c>
      <c r="AE38" s="304">
        <v>7.0400345401303202E-2</v>
      </c>
      <c r="AF38" s="304">
        <v>5.3365691537516684E-2</v>
      </c>
      <c r="AG38" s="306"/>
      <c r="AH38" s="304">
        <v>0.16001974002167715</v>
      </c>
      <c r="AI38" s="304">
        <v>0.18441147738426722</v>
      </c>
      <c r="AJ38" s="304">
        <v>0.18426030425825887</v>
      </c>
      <c r="AK38" s="306"/>
      <c r="AL38" s="304">
        <v>3.0131762493926323E-2</v>
      </c>
      <c r="AM38" s="304">
        <v>4.3984219618354768E-2</v>
      </c>
      <c r="AN38" s="304">
        <v>6.7246555161649346E-2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1.0114467223475661</v>
      </c>
      <c r="C39" s="304">
        <f t="shared" si="64"/>
        <v>1.0356527588886397</v>
      </c>
      <c r="D39" s="304">
        <f t="shared" si="65"/>
        <v>0.99703984195493667</v>
      </c>
      <c r="E39" s="304"/>
      <c r="F39" s="304">
        <v>6.8732419330227385E-3</v>
      </c>
      <c r="G39" s="304">
        <v>6.935506553771102E-3</v>
      </c>
      <c r="H39" s="304">
        <v>6.3515888280141035E-3</v>
      </c>
      <c r="I39" s="304"/>
      <c r="J39" s="304">
        <v>7.5982813225723075E-2</v>
      </c>
      <c r="K39" s="304">
        <v>8.5257976714945269E-2</v>
      </c>
      <c r="L39" s="304">
        <v>0.10010707746249629</v>
      </c>
      <c r="M39" s="304"/>
      <c r="N39" s="304">
        <v>0.2044113869328284</v>
      </c>
      <c r="O39" s="304">
        <v>0.22246993682755051</v>
      </c>
      <c r="P39" s="304">
        <v>0.22655269422029811</v>
      </c>
      <c r="Q39" s="306"/>
      <c r="R39" s="304">
        <v>6.2284808827290067E-2</v>
      </c>
      <c r="S39" s="304">
        <v>7.0110280097946162E-2</v>
      </c>
      <c r="T39" s="304">
        <v>7.2064919651492088E-2</v>
      </c>
      <c r="U39" s="306"/>
      <c r="V39" s="304">
        <v>7.0276572577225582E-2</v>
      </c>
      <c r="W39" s="304">
        <v>7.9185398837389814E-2</v>
      </c>
      <c r="X39" s="304">
        <v>8.067680066213212E-2</v>
      </c>
      <c r="Y39" s="306"/>
      <c r="Z39" s="304">
        <v>0.23799535443676784</v>
      </c>
      <c r="AA39" s="304">
        <v>0.23124164972351485</v>
      </c>
      <c r="AB39" s="304">
        <v>0.22345738847636301</v>
      </c>
      <c r="AC39" s="306"/>
      <c r="AD39" s="304">
        <v>0.18682987254551506</v>
      </c>
      <c r="AE39" s="304">
        <v>0.18462351597486842</v>
      </c>
      <c r="AF39" s="304">
        <v>0.16819002157588256</v>
      </c>
      <c r="AG39" s="306"/>
      <c r="AH39" s="304">
        <v>0.10369804670427413</v>
      </c>
      <c r="AI39" s="304">
        <v>7.8352590672330025E-2</v>
      </c>
      <c r="AJ39" s="304">
        <v>2.4731372856467565E-2</v>
      </c>
      <c r="AK39" s="306"/>
      <c r="AL39" s="304">
        <v>6.3094625164919246E-2</v>
      </c>
      <c r="AM39" s="304">
        <v>7.7475903486323619E-2</v>
      </c>
      <c r="AN39" s="304">
        <v>9.4907978221790812E-2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2.890558449983855</v>
      </c>
      <c r="C40" s="304">
        <f t="shared" si="64"/>
        <v>3.210167758824654</v>
      </c>
      <c r="D40" s="304">
        <f t="shared" si="65"/>
        <v>2.8127791973960314</v>
      </c>
      <c r="E40" s="304"/>
      <c r="F40" s="304">
        <v>1.129047339989002E-3</v>
      </c>
      <c r="G40" s="304">
        <v>1.2728345426570029E-3</v>
      </c>
      <c r="H40" s="304">
        <v>1.2977389666252478E-3</v>
      </c>
      <c r="I40" s="304"/>
      <c r="J40" s="304">
        <v>4.2581129177344162E-2</v>
      </c>
      <c r="K40" s="304">
        <v>6.7069506374939344E-2</v>
      </c>
      <c r="L40" s="304">
        <v>9.8999039321920265E-2</v>
      </c>
      <c r="M40" s="304"/>
      <c r="N40" s="304">
        <v>0.10298251212187125</v>
      </c>
      <c r="O40" s="304">
        <v>0.1347824011188693</v>
      </c>
      <c r="P40" s="304">
        <v>0.16946808033269126</v>
      </c>
      <c r="Q40" s="306"/>
      <c r="R40" s="305">
        <v>6.4880260109068388E-2</v>
      </c>
      <c r="S40" s="305">
        <v>8.0624956396636888E-2</v>
      </c>
      <c r="T40" s="305">
        <v>9.0907541820269E-2</v>
      </c>
      <c r="U40" s="306"/>
      <c r="V40" s="305">
        <v>0.12454970530287839</v>
      </c>
      <c r="W40" s="305">
        <v>0.16376400375264544</v>
      </c>
      <c r="X40" s="305">
        <v>0.18718095734077489</v>
      </c>
      <c r="Y40" s="306"/>
      <c r="Z40" s="305">
        <v>0.73846024349730921</v>
      </c>
      <c r="AA40" s="305">
        <v>0.91119196459910745</v>
      </c>
      <c r="AB40" s="305">
        <v>0.94323331289640389</v>
      </c>
      <c r="AC40" s="306"/>
      <c r="AD40" s="305">
        <v>0.9015877025058544</v>
      </c>
      <c r="AE40" s="305">
        <v>1.060048449945485</v>
      </c>
      <c r="AF40" s="305">
        <v>0.9314906559150179</v>
      </c>
      <c r="AG40" s="306"/>
      <c r="AH40" s="305">
        <v>0.65887657051933513</v>
      </c>
      <c r="AI40" s="305">
        <v>0.64063956688617207</v>
      </c>
      <c r="AJ40" s="305">
        <v>0.26710845317744347</v>
      </c>
      <c r="AK40" s="306"/>
      <c r="AL40" s="305">
        <v>0.25551127941020491</v>
      </c>
      <c r="AM40" s="305">
        <v>0.15077407520814148</v>
      </c>
      <c r="AN40" s="305">
        <v>0.12309341762488586</v>
      </c>
    </row>
    <row r="41" spans="1:40" x14ac:dyDescent="0.2">
      <c r="A41" s="39" t="str">
        <f t="shared" si="63"/>
        <v>Elementary occupations</v>
      </c>
      <c r="B41" s="307">
        <f t="shared" si="66"/>
        <v>1.4982203875843589</v>
      </c>
      <c r="C41" s="307">
        <f t="shared" si="64"/>
        <v>1.3231811449771151</v>
      </c>
      <c r="D41" s="307">
        <f>SUM(H41,L41,P41,T41,X41,AB41,AF41,AJ41,AN41)</f>
        <v>1.1118289376460424</v>
      </c>
      <c r="E41" s="307"/>
      <c r="F41" s="307">
        <v>4.1872852077730191E-3</v>
      </c>
      <c r="G41" s="307">
        <v>4.7733327762087222E-3</v>
      </c>
      <c r="H41" s="307">
        <v>5.5163774935143512E-3</v>
      </c>
      <c r="I41" s="307"/>
      <c r="J41" s="307">
        <v>2.0258438341798538E-2</v>
      </c>
      <c r="K41" s="307">
        <v>2.2248200601455232E-2</v>
      </c>
      <c r="L41" s="307">
        <v>2.5472739585677431E-2</v>
      </c>
      <c r="M41" s="307"/>
      <c r="N41" s="307">
        <v>7.9778886241983996E-2</v>
      </c>
      <c r="O41" s="307">
        <v>8.0949712569383464E-2</v>
      </c>
      <c r="P41" s="307">
        <v>9.1421320950870091E-2</v>
      </c>
      <c r="Q41" s="308"/>
      <c r="R41" s="307">
        <v>4.7353130336841603E-2</v>
      </c>
      <c r="S41" s="307">
        <v>4.5561128728849369E-2</v>
      </c>
      <c r="T41" s="307">
        <v>5.4193290640857469E-2</v>
      </c>
      <c r="U41" s="308"/>
      <c r="V41" s="307">
        <v>4.341578537557237E-2</v>
      </c>
      <c r="W41" s="307">
        <v>4.3485863226989163E-2</v>
      </c>
      <c r="X41" s="307">
        <v>4.59606418970709E-2</v>
      </c>
      <c r="Y41" s="308"/>
      <c r="Z41" s="307">
        <v>0.23251973316393343</v>
      </c>
      <c r="AA41" s="307">
        <v>0.20040571406662896</v>
      </c>
      <c r="AB41" s="307">
        <v>0.1871392131494522</v>
      </c>
      <c r="AC41" s="308"/>
      <c r="AD41" s="307">
        <v>0.37728907339939927</v>
      </c>
      <c r="AE41" s="307">
        <v>0.32447460838378755</v>
      </c>
      <c r="AF41" s="307">
        <v>0.25644788046387101</v>
      </c>
      <c r="AG41" s="308"/>
      <c r="AH41" s="307">
        <v>0.51248823980001945</v>
      </c>
      <c r="AI41" s="307">
        <v>0.46898254193353361</v>
      </c>
      <c r="AJ41" s="307">
        <v>0.35772853386032694</v>
      </c>
      <c r="AK41" s="308"/>
      <c r="AL41" s="307">
        <v>0.1809298157170374</v>
      </c>
      <c r="AM41" s="307">
        <v>0.13230004269027923</v>
      </c>
      <c r="AN41" s="307">
        <v>8.794893960440188E-2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Thames Valley Berkshire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33.222999999999942</v>
      </c>
      <c r="C50" s="305">
        <f>SUM(C51:C59)</f>
        <v>35.340000000000096</v>
      </c>
      <c r="D50" s="305">
        <f>SUM(D51:D59)</f>
        <v>38.019999999999982</v>
      </c>
      <c r="E50" s="304"/>
      <c r="F50" s="305">
        <f>SUM(F51:F59)</f>
        <v>0.13729244437915036</v>
      </c>
      <c r="G50" s="305">
        <f>SUM(G51:G59)</f>
        <v>0.16975270604535064</v>
      </c>
      <c r="H50" s="305">
        <f>SUM(H51:H59)</f>
        <v>0.25682110656884</v>
      </c>
      <c r="I50" s="304"/>
      <c r="J50" s="305">
        <f>SUM(J51:J59)</f>
        <v>2.120949446595108</v>
      </c>
      <c r="K50" s="305">
        <f>SUM(K51:K59)</f>
        <v>2.6403126370320762</v>
      </c>
      <c r="L50" s="305">
        <f>SUM(L51:L59)</f>
        <v>3.8464251210089704</v>
      </c>
      <c r="M50" s="304"/>
      <c r="N50" s="305">
        <f>SUM(N51:N59)</f>
        <v>3.6398506572228571</v>
      </c>
      <c r="O50" s="305">
        <f>SUM(O51:O59)</f>
        <v>3.9494392611490947</v>
      </c>
      <c r="P50" s="305">
        <f>SUM(P51:P59)</f>
        <v>4.7823429223257019</v>
      </c>
      <c r="Q50" s="304"/>
      <c r="R50" s="305">
        <f>SUM(R51:R59)</f>
        <v>1.2895936667667682</v>
      </c>
      <c r="S50" s="305">
        <f>SUM(S51:S59)</f>
        <v>1.380224275020141</v>
      </c>
      <c r="T50" s="305">
        <f>SUM(T51:T59)</f>
        <v>1.7457348295094832</v>
      </c>
      <c r="U50" s="304"/>
      <c r="V50" s="305">
        <f>SUM(V51:V59)</f>
        <v>2.678500578159154</v>
      </c>
      <c r="W50" s="305">
        <f>SUM(W51:W59)</f>
        <v>2.7622702564715476</v>
      </c>
      <c r="X50" s="305">
        <f>SUM(X51:X59)</f>
        <v>3.2539941582612384</v>
      </c>
      <c r="Y50" s="304"/>
      <c r="Z50" s="305">
        <f>SUM(Z51:Z59)</f>
        <v>9.8309359982287639</v>
      </c>
      <c r="AA50" s="305">
        <f>SUM(AA51:AA59)</f>
        <v>10.198369138679375</v>
      </c>
      <c r="AB50" s="305">
        <f>SUM(AB51:AB59)</f>
        <v>10.902514279360133</v>
      </c>
      <c r="AC50" s="304"/>
      <c r="AD50" s="305">
        <f>SUM(AD51:AD59)</f>
        <v>7.5602459554713244</v>
      </c>
      <c r="AE50" s="305">
        <f>SUM(AE51:AE59)</f>
        <v>8.1411153146600217</v>
      </c>
      <c r="AF50" s="305">
        <f>SUM(AF51:AF59)</f>
        <v>8.293571857115472</v>
      </c>
      <c r="AG50" s="304"/>
      <c r="AH50" s="305">
        <f>SUM(AH51:AH59)</f>
        <v>4.521764002775746</v>
      </c>
      <c r="AI50" s="305">
        <f>SUM(AI51:AI59)</f>
        <v>4.8598706512767036</v>
      </c>
      <c r="AJ50" s="305">
        <f>SUM(AJ51:AJ59)</f>
        <v>4.1903570448289873</v>
      </c>
      <c r="AK50" s="304"/>
      <c r="AL50" s="305">
        <f>SUM(AL51:AL59)</f>
        <v>1.4438672504010701</v>
      </c>
      <c r="AM50" s="305">
        <f>SUM(AM51:AM59)</f>
        <v>1.2386457596657894</v>
      </c>
      <c r="AN50" s="305">
        <f>SUM(AN51:AN59)</f>
        <v>0.74823868102116553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5.0482513590546496</v>
      </c>
      <c r="C51" s="304">
        <f t="shared" ref="C51:D51" si="68">SUM(G51,K51,O51,S51,W51,AA51,AE51,AI51,AM51)</f>
        <v>5.0504967114612453</v>
      </c>
      <c r="D51" s="304">
        <f t="shared" si="68"/>
        <v>5.9134438017397821</v>
      </c>
      <c r="E51" s="304"/>
      <c r="F51" s="304">
        <v>2.9949520495565572E-2</v>
      </c>
      <c r="G51" s="304">
        <v>3.8051092311367878E-2</v>
      </c>
      <c r="H51" s="304">
        <v>5.8976561359940491E-2</v>
      </c>
      <c r="I51" s="304"/>
      <c r="J51" s="304">
        <v>0.59839210501162055</v>
      </c>
      <c r="K51" s="304">
        <v>0.71135725981180453</v>
      </c>
      <c r="L51" s="304">
        <v>1.076638528223008</v>
      </c>
      <c r="M51" s="304"/>
      <c r="N51" s="304">
        <v>0.94217169640026777</v>
      </c>
      <c r="O51" s="304">
        <v>0.94864115114513603</v>
      </c>
      <c r="P51" s="304">
        <v>1.1068065413056223</v>
      </c>
      <c r="Q51" s="304"/>
      <c r="R51" s="304">
        <v>0.24933723618427373</v>
      </c>
      <c r="S51" s="304">
        <v>0.22786095840640633</v>
      </c>
      <c r="T51" s="304">
        <v>0.2456938255064261</v>
      </c>
      <c r="U51" s="304"/>
      <c r="V51" s="304">
        <v>0.61886686815636294</v>
      </c>
      <c r="W51" s="304">
        <v>0.58738175706730034</v>
      </c>
      <c r="X51" s="304">
        <v>0.69571627944197501</v>
      </c>
      <c r="Y51" s="304"/>
      <c r="Z51" s="304">
        <v>1.2672684578829243</v>
      </c>
      <c r="AA51" s="304">
        <v>1.1889257340904453</v>
      </c>
      <c r="AB51" s="304">
        <v>1.4142826727148898</v>
      </c>
      <c r="AC51" s="304"/>
      <c r="AD51" s="304">
        <v>0.75775770843334656</v>
      </c>
      <c r="AE51" s="304">
        <v>0.72120513299464961</v>
      </c>
      <c r="AF51" s="304">
        <v>0.71924883475956403</v>
      </c>
      <c r="AG51" s="304"/>
      <c r="AH51" s="304">
        <v>0.43119232938945762</v>
      </c>
      <c r="AI51" s="304">
        <v>0.428341802529355</v>
      </c>
      <c r="AJ51" s="304">
        <v>0.35537727853406842</v>
      </c>
      <c r="AK51" s="304"/>
      <c r="AL51" s="304">
        <v>0.15331543710083084</v>
      </c>
      <c r="AM51" s="304">
        <v>0.19873182310477994</v>
      </c>
      <c r="AN51" s="304">
        <v>0.24070327989428836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4.7035909640828484</v>
      </c>
      <c r="C52" s="304">
        <f t="shared" ref="C52:C59" si="70">SUM(G52,K52,O52,S52,W52,AA52,AE52,AI52,AM52)</f>
        <v>5.2333547950707215</v>
      </c>
      <c r="D52" s="304">
        <f t="shared" ref="D52:D59" si="71">SUM(H52,L52,P52,T52,X52,AB52,AF52,AJ52,AN52)</f>
        <v>6.2749495375511373</v>
      </c>
      <c r="E52" s="304"/>
      <c r="F52" s="304">
        <v>5.5167075519668318E-2</v>
      </c>
      <c r="G52" s="304">
        <v>6.3182672817758787E-2</v>
      </c>
      <c r="H52" s="304">
        <v>8.442245389959005E-2</v>
      </c>
      <c r="I52" s="304"/>
      <c r="J52" s="304">
        <v>0.85477673076613414</v>
      </c>
      <c r="K52" s="304">
        <v>1.103388367793309</v>
      </c>
      <c r="L52" s="304">
        <v>1.5960491020960417</v>
      </c>
      <c r="M52" s="304"/>
      <c r="N52" s="304">
        <v>1.0824952439413909</v>
      </c>
      <c r="O52" s="304">
        <v>1.1213825224473621</v>
      </c>
      <c r="P52" s="304">
        <v>1.2304389111604217</v>
      </c>
      <c r="Q52" s="304"/>
      <c r="R52" s="304">
        <v>0.14753613957435682</v>
      </c>
      <c r="S52" s="304">
        <v>0.13125271414565007</v>
      </c>
      <c r="T52" s="304">
        <v>0.16172052556321662</v>
      </c>
      <c r="U52" s="304"/>
      <c r="V52" s="304">
        <v>0.42264778585381596</v>
      </c>
      <c r="W52" s="304">
        <v>0.35950797741177415</v>
      </c>
      <c r="X52" s="304">
        <v>0.2702351420970921</v>
      </c>
      <c r="Y52" s="304"/>
      <c r="Z52" s="304">
        <v>1.1877846301026302</v>
      </c>
      <c r="AA52" s="304">
        <v>1.3673023963591273</v>
      </c>
      <c r="AB52" s="304">
        <v>1.800255627943929</v>
      </c>
      <c r="AC52" s="304"/>
      <c r="AD52" s="304">
        <v>0.62555550111214642</v>
      </c>
      <c r="AE52" s="304">
        <v>0.69934201453639622</v>
      </c>
      <c r="AF52" s="304">
        <v>0.76347163228492221</v>
      </c>
      <c r="AG52" s="304"/>
      <c r="AH52" s="304">
        <v>0.24437721880012686</v>
      </c>
      <c r="AI52" s="304">
        <v>0.27961886324231705</v>
      </c>
      <c r="AJ52" s="304">
        <v>0.25046141316194542</v>
      </c>
      <c r="AK52" s="304"/>
      <c r="AL52" s="304">
        <v>8.325063841257907E-2</v>
      </c>
      <c r="AM52" s="304">
        <v>0.10837726631702628</v>
      </c>
      <c r="AN52" s="304">
        <v>0.11789472934397907</v>
      </c>
    </row>
    <row r="53" spans="1:40" x14ac:dyDescent="0.2">
      <c r="A53" s="13" t="str">
        <f t="shared" si="67"/>
        <v>Associate professional occupations</v>
      </c>
      <c r="B53" s="304">
        <f t="shared" si="69"/>
        <v>2.5975014352326493</v>
      </c>
      <c r="C53" s="304">
        <f t="shared" si="70"/>
        <v>2.5514611856908029</v>
      </c>
      <c r="D53" s="304">
        <f t="shared" si="71"/>
        <v>2.9161748421716616</v>
      </c>
      <c r="E53" s="304"/>
      <c r="F53" s="304">
        <v>8.0992831615703791E-3</v>
      </c>
      <c r="G53" s="304">
        <v>9.1865115653954662E-3</v>
      </c>
      <c r="H53" s="304">
        <v>1.4473123530841372E-2</v>
      </c>
      <c r="I53" s="304"/>
      <c r="J53" s="304">
        <v>0.26241281692159601</v>
      </c>
      <c r="K53" s="304">
        <v>0.29785262175105559</v>
      </c>
      <c r="L53" s="304">
        <v>0.42843937948514194</v>
      </c>
      <c r="M53" s="304"/>
      <c r="N53" s="304">
        <v>0.45341387105297715</v>
      </c>
      <c r="O53" s="304">
        <v>0.44902981054525115</v>
      </c>
      <c r="P53" s="304">
        <v>0.51879518509415756</v>
      </c>
      <c r="Q53" s="304"/>
      <c r="R53" s="304">
        <v>0.21430775550679815</v>
      </c>
      <c r="S53" s="304">
        <v>0.23148292925483485</v>
      </c>
      <c r="T53" s="304">
        <v>0.29457244346312156</v>
      </c>
      <c r="U53" s="304"/>
      <c r="V53" s="304">
        <v>0.37974293920678248</v>
      </c>
      <c r="W53" s="304">
        <v>0.34186700102592704</v>
      </c>
      <c r="X53" s="304">
        <v>0.38302915904749169</v>
      </c>
      <c r="Y53" s="304"/>
      <c r="Z53" s="304">
        <v>0.51223521716193332</v>
      </c>
      <c r="AA53" s="304">
        <v>0.43406427322305519</v>
      </c>
      <c r="AB53" s="304">
        <v>0.43553957741046717</v>
      </c>
      <c r="AC53" s="304"/>
      <c r="AD53" s="304">
        <v>0.4323942778577598</v>
      </c>
      <c r="AE53" s="304">
        <v>0.43429282906675987</v>
      </c>
      <c r="AF53" s="304">
        <v>0.46890201823933253</v>
      </c>
      <c r="AG53" s="304"/>
      <c r="AH53" s="304">
        <v>0.28643082476848403</v>
      </c>
      <c r="AI53" s="304">
        <v>0.30802417156613765</v>
      </c>
      <c r="AJ53" s="304">
        <v>0.29006653655242565</v>
      </c>
      <c r="AK53" s="304"/>
      <c r="AL53" s="304">
        <v>4.8464449594748139E-2</v>
      </c>
      <c r="AM53" s="304">
        <v>4.5661037692386122E-2</v>
      </c>
      <c r="AN53" s="304">
        <v>8.2357419348682209E-2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2.991108065296157</v>
      </c>
      <c r="C54" s="304">
        <f t="shared" si="70"/>
        <v>2.9973772833000196</v>
      </c>
      <c r="D54" s="304">
        <f t="shared" si="71"/>
        <v>2.8981278963885324</v>
      </c>
      <c r="E54" s="304"/>
      <c r="F54" s="304">
        <v>3.0355752547062218E-2</v>
      </c>
      <c r="G54" s="304">
        <v>3.9426679009747306E-2</v>
      </c>
      <c r="H54" s="304">
        <v>6.8327395215074915E-2</v>
      </c>
      <c r="I54" s="304"/>
      <c r="J54" s="304">
        <v>0.1603195073904268</v>
      </c>
      <c r="K54" s="304">
        <v>0.21473105675958323</v>
      </c>
      <c r="L54" s="304">
        <v>0.28402793799967951</v>
      </c>
      <c r="M54" s="304"/>
      <c r="N54" s="304">
        <v>0.49052083010541908</v>
      </c>
      <c r="O54" s="304">
        <v>0.60556436415397552</v>
      </c>
      <c r="P54" s="304">
        <v>0.86751101213889936</v>
      </c>
      <c r="Q54" s="304"/>
      <c r="R54" s="304">
        <v>0.29202326515632848</v>
      </c>
      <c r="S54" s="304">
        <v>0.32445930465359496</v>
      </c>
      <c r="T54" s="304">
        <v>0.43886725682676486</v>
      </c>
      <c r="U54" s="304"/>
      <c r="V54" s="304">
        <v>0.21032351898410082</v>
      </c>
      <c r="W54" s="304">
        <v>0.24529702455941862</v>
      </c>
      <c r="X54" s="304">
        <v>0.35171057576977133</v>
      </c>
      <c r="Y54" s="304"/>
      <c r="Z54" s="304">
        <v>0.53931092798583791</v>
      </c>
      <c r="AA54" s="304">
        <v>0.46829195086731895</v>
      </c>
      <c r="AB54" s="304">
        <v>0.2328088689931313</v>
      </c>
      <c r="AC54" s="304"/>
      <c r="AD54" s="304">
        <v>0.47045359579567175</v>
      </c>
      <c r="AE54" s="304">
        <v>0.38453585394051426</v>
      </c>
      <c r="AF54" s="304">
        <v>0.17751870418955662</v>
      </c>
      <c r="AG54" s="304"/>
      <c r="AH54" s="304">
        <v>0.66729452271173539</v>
      </c>
      <c r="AI54" s="304">
        <v>0.69787212985999825</v>
      </c>
      <c r="AJ54" s="304">
        <v>0.47367327996413705</v>
      </c>
      <c r="AK54" s="304"/>
      <c r="AL54" s="304">
        <v>0.13050614461957466</v>
      </c>
      <c r="AM54" s="304">
        <v>1.7198919495868707E-2</v>
      </c>
      <c r="AN54" s="304">
        <v>3.6828652915179461E-3</v>
      </c>
    </row>
    <row r="55" spans="1:40" x14ac:dyDescent="0.2">
      <c r="A55" s="13" t="str">
        <f t="shared" si="67"/>
        <v>Skilled trades occupations</v>
      </c>
      <c r="B55" s="304">
        <f t="shared" si="69"/>
        <v>12.905845547129919</v>
      </c>
      <c r="C55" s="304">
        <f t="shared" si="70"/>
        <v>13.885779802004455</v>
      </c>
      <c r="D55" s="304">
        <f t="shared" si="71"/>
        <v>13.96269671511431</v>
      </c>
      <c r="E55" s="304"/>
      <c r="F55" s="304">
        <v>2.6051444172865445E-3</v>
      </c>
      <c r="G55" s="304">
        <v>3.0230760985166609E-3</v>
      </c>
      <c r="H55" s="304">
        <v>3.9083248276671045E-3</v>
      </c>
      <c r="I55" s="304"/>
      <c r="J55" s="304">
        <v>0.1408270640908966</v>
      </c>
      <c r="K55" s="304">
        <v>0.17896578328821006</v>
      </c>
      <c r="L55" s="304">
        <v>0.26327158880015783</v>
      </c>
      <c r="M55" s="304"/>
      <c r="N55" s="304">
        <v>0.46109998271788777</v>
      </c>
      <c r="O55" s="304">
        <v>0.56957662463708081</v>
      </c>
      <c r="P55" s="304">
        <v>0.73270602380462757</v>
      </c>
      <c r="Q55" s="304"/>
      <c r="R55" s="304">
        <v>0.28753268970172469</v>
      </c>
      <c r="S55" s="304">
        <v>0.33751561509832506</v>
      </c>
      <c r="T55" s="304">
        <v>0.42507285329397049</v>
      </c>
      <c r="U55" s="304"/>
      <c r="V55" s="304">
        <v>0.77494571411357616</v>
      </c>
      <c r="W55" s="304">
        <v>0.89505783381478454</v>
      </c>
      <c r="X55" s="304">
        <v>1.1382721418634045</v>
      </c>
      <c r="Y55" s="304"/>
      <c r="Z55" s="304">
        <v>4.9030753037514261</v>
      </c>
      <c r="AA55" s="304">
        <v>5.0120738534543889</v>
      </c>
      <c r="AB55" s="304">
        <v>4.7844110365899333</v>
      </c>
      <c r="AC55" s="304"/>
      <c r="AD55" s="304">
        <v>3.8733706178509051</v>
      </c>
      <c r="AE55" s="304">
        <v>4.2584897901012946</v>
      </c>
      <c r="AF55" s="304">
        <v>4.3834162110399228</v>
      </c>
      <c r="AG55" s="304"/>
      <c r="AH55" s="304">
        <v>1.7855881591906575</v>
      </c>
      <c r="AI55" s="304">
        <v>2.0209277510795731</v>
      </c>
      <c r="AJ55" s="304">
        <v>2.086606372296743</v>
      </c>
      <c r="AK55" s="304"/>
      <c r="AL55" s="304">
        <v>0.67680087129555777</v>
      </c>
      <c r="AM55" s="304">
        <v>0.61014947443228207</v>
      </c>
      <c r="AN55" s="304">
        <v>0.14503216259788343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0.12536555641604211</v>
      </c>
      <c r="C56" s="304">
        <f t="shared" si="70"/>
        <v>0.13225482510643921</v>
      </c>
      <c r="D56" s="304">
        <f t="shared" si="71"/>
        <v>0.14709912649690543</v>
      </c>
      <c r="E56" s="304"/>
      <c r="F56" s="304">
        <v>1.4693929114090762E-4</v>
      </c>
      <c r="G56" s="304">
        <v>1.2649510845998889E-4</v>
      </c>
      <c r="H56" s="304">
        <v>1.6555592497065271E-4</v>
      </c>
      <c r="I56" s="304"/>
      <c r="J56" s="304">
        <v>4.1228019803493388E-3</v>
      </c>
      <c r="K56" s="304">
        <v>4.9263917575216335E-3</v>
      </c>
      <c r="L56" s="304">
        <v>6.0489939687758927E-3</v>
      </c>
      <c r="M56" s="304"/>
      <c r="N56" s="304">
        <v>5.7781395317455363E-3</v>
      </c>
      <c r="O56" s="304">
        <v>5.8507979073955611E-3</v>
      </c>
      <c r="P56" s="304">
        <v>6.4705058279829293E-3</v>
      </c>
      <c r="Q56" s="304"/>
      <c r="R56" s="304">
        <v>1.0651825176798146E-3</v>
      </c>
      <c r="S56" s="304">
        <v>1.2321366666402736E-3</v>
      </c>
      <c r="T56" s="304">
        <v>1.4659919725156898E-3</v>
      </c>
      <c r="U56" s="304"/>
      <c r="V56" s="304">
        <v>4.0974542187324162E-3</v>
      </c>
      <c r="W56" s="304">
        <v>4.155942289797202E-3</v>
      </c>
      <c r="X56" s="304">
        <v>4.8083932108133852E-3</v>
      </c>
      <c r="Y56" s="304"/>
      <c r="Z56" s="304">
        <v>3.7291785412404695E-2</v>
      </c>
      <c r="AA56" s="304">
        <v>4.4133216916165119E-2</v>
      </c>
      <c r="AB56" s="304">
        <v>5.564818638871321E-2</v>
      </c>
      <c r="AC56" s="304"/>
      <c r="AD56" s="304">
        <v>7.5502891003559241E-3</v>
      </c>
      <c r="AE56" s="304">
        <v>7.3351614827828742E-3</v>
      </c>
      <c r="AF56" s="304">
        <v>8.2064452452216361E-3</v>
      </c>
      <c r="AG56" s="304"/>
      <c r="AH56" s="304">
        <v>3.6653005518619566E-2</v>
      </c>
      <c r="AI56" s="304">
        <v>3.3292065294126656E-2</v>
      </c>
      <c r="AJ56" s="304">
        <v>3.3680008413376691E-2</v>
      </c>
      <c r="AK56" s="304"/>
      <c r="AL56" s="304">
        <v>2.8659958845013916E-2</v>
      </c>
      <c r="AM56" s="304">
        <v>3.1202617683549885E-2</v>
      </c>
      <c r="AN56" s="304">
        <v>3.0605045544535324E-2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0.56272650418311354</v>
      </c>
      <c r="C57" s="304">
        <f t="shared" si="70"/>
        <v>0.65539111381368498</v>
      </c>
      <c r="D57" s="304">
        <f t="shared" si="71"/>
        <v>0.71054981319002253</v>
      </c>
      <c r="E57" s="304"/>
      <c r="F57" s="304">
        <v>2.0190168555693716E-3</v>
      </c>
      <c r="G57" s="304">
        <v>2.9530595355220968E-3</v>
      </c>
      <c r="H57" s="304">
        <v>4.5734139860120916E-3</v>
      </c>
      <c r="I57" s="304"/>
      <c r="J57" s="304">
        <v>4.0913793155308457E-2</v>
      </c>
      <c r="K57" s="304">
        <v>4.5330346196240483E-2</v>
      </c>
      <c r="L57" s="304">
        <v>5.3860070316034618E-2</v>
      </c>
      <c r="M57" s="304"/>
      <c r="N57" s="304">
        <v>0.10502934752659226</v>
      </c>
      <c r="O57" s="304">
        <v>0.12960134949670163</v>
      </c>
      <c r="P57" s="304">
        <v>0.15903147545548407</v>
      </c>
      <c r="Q57" s="304"/>
      <c r="R57" s="304">
        <v>2.706575334915089E-2</v>
      </c>
      <c r="S57" s="304">
        <v>3.4695247336578389E-2</v>
      </c>
      <c r="T57" s="304">
        <v>4.3397386454826832E-2</v>
      </c>
      <c r="U57" s="304"/>
      <c r="V57" s="304">
        <v>3.3743355911113861E-2</v>
      </c>
      <c r="W57" s="304">
        <v>4.1159709985905069E-2</v>
      </c>
      <c r="X57" s="304">
        <v>5.0542654460506556E-2</v>
      </c>
      <c r="Y57" s="304"/>
      <c r="Z57" s="304">
        <v>0.21500589448533577</v>
      </c>
      <c r="AA57" s="304">
        <v>0.24253338304489575</v>
      </c>
      <c r="AB57" s="304">
        <v>0.28956630940084166</v>
      </c>
      <c r="AC57" s="304"/>
      <c r="AD57" s="304">
        <v>3.2699721764951249E-2</v>
      </c>
      <c r="AE57" s="304">
        <v>2.5854983774426781E-2</v>
      </c>
      <c r="AF57" s="304">
        <v>1.60470613931765E-2</v>
      </c>
      <c r="AG57" s="304"/>
      <c r="AH57" s="304">
        <v>5.8564352676727237E-2</v>
      </c>
      <c r="AI57" s="304">
        <v>6.8437806615391353E-2</v>
      </c>
      <c r="AJ57" s="304">
        <v>1.3428358924062149E-2</v>
      </c>
      <c r="AK57" s="304"/>
      <c r="AL57" s="304">
        <v>4.7685268458364377E-2</v>
      </c>
      <c r="AM57" s="304">
        <v>6.4825227828023468E-2</v>
      </c>
      <c r="AN57" s="304">
        <v>8.0103082799078143E-2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2.5096932005192176</v>
      </c>
      <c r="C58" s="304">
        <f t="shared" si="70"/>
        <v>3.0563854870719065</v>
      </c>
      <c r="D58" s="304">
        <f t="shared" si="71"/>
        <v>3.2751465005341354</v>
      </c>
      <c r="E58" s="304"/>
      <c r="F58" s="304">
        <v>8.7403892104541327E-3</v>
      </c>
      <c r="G58" s="304">
        <v>1.3498591426472173E-2</v>
      </c>
      <c r="H58" s="304">
        <v>2.1581298201408292E-2</v>
      </c>
      <c r="I58" s="304"/>
      <c r="J58" s="304">
        <v>3.3618135280727657E-2</v>
      </c>
      <c r="K58" s="304">
        <v>5.0644562802553944E-2</v>
      </c>
      <c r="L58" s="304">
        <v>8.6975937392471961E-2</v>
      </c>
      <c r="M58" s="304"/>
      <c r="N58" s="304">
        <v>5.1100998001802414E-2</v>
      </c>
      <c r="O58" s="304">
        <v>6.787105975575107E-2</v>
      </c>
      <c r="P58" s="304">
        <v>0.10469412347582142</v>
      </c>
      <c r="Q58" s="304"/>
      <c r="R58" s="304">
        <v>5.9606291027101306E-2</v>
      </c>
      <c r="S58" s="304">
        <v>8.0281411525969404E-2</v>
      </c>
      <c r="T58" s="304">
        <v>0.12370706255132666</v>
      </c>
      <c r="U58" s="304"/>
      <c r="V58" s="304">
        <v>0.13962091553575448</v>
      </c>
      <c r="W58" s="304">
        <v>0.17845109554283459</v>
      </c>
      <c r="X58" s="304">
        <v>0.22959353355971876</v>
      </c>
      <c r="Y58" s="304"/>
      <c r="Z58" s="304">
        <v>0.69237905400908595</v>
      </c>
      <c r="AA58" s="304">
        <v>0.88673470135787602</v>
      </c>
      <c r="AB58" s="304">
        <v>1.1205119784588069</v>
      </c>
      <c r="AC58" s="304"/>
      <c r="AD58" s="304">
        <v>0.85216398857822306</v>
      </c>
      <c r="AE58" s="304">
        <v>1.0837207148319252</v>
      </c>
      <c r="AF58" s="304">
        <v>1.2003232079529904</v>
      </c>
      <c r="AG58" s="304"/>
      <c r="AH58" s="304">
        <v>0.545901053065182</v>
      </c>
      <c r="AI58" s="304">
        <v>0.57205674035793541</v>
      </c>
      <c r="AJ58" s="304">
        <v>0.35357228183443623</v>
      </c>
      <c r="AK58" s="304"/>
      <c r="AL58" s="304">
        <v>0.12656237581088675</v>
      </c>
      <c r="AM58" s="304">
        <v>0.12312660947058864</v>
      </c>
      <c r="AN58" s="304">
        <v>3.4187077107154448E-2</v>
      </c>
    </row>
    <row r="59" spans="1:40" x14ac:dyDescent="0.2">
      <c r="A59" s="13" t="str">
        <f t="shared" si="67"/>
        <v>Elementary occupations</v>
      </c>
      <c r="B59" s="304">
        <f t="shared" si="69"/>
        <v>1.7789173680853461</v>
      </c>
      <c r="C59" s="304">
        <f t="shared" si="70"/>
        <v>1.7774987964808233</v>
      </c>
      <c r="D59" s="304">
        <f t="shared" si="71"/>
        <v>1.9218117668135</v>
      </c>
      <c r="E59" s="304"/>
      <c r="F59" s="304">
        <v>2.0932288083290627E-4</v>
      </c>
      <c r="G59" s="304">
        <v>3.0452817211030174E-4</v>
      </c>
      <c r="H59" s="304">
        <v>3.9297962333506917E-4</v>
      </c>
      <c r="I59" s="304"/>
      <c r="J59" s="304">
        <v>2.5566491998048349E-2</v>
      </c>
      <c r="K59" s="304">
        <v>3.3116246871797587E-2</v>
      </c>
      <c r="L59" s="304">
        <v>5.1113582727658938E-2</v>
      </c>
      <c r="M59" s="304"/>
      <c r="N59" s="304">
        <v>4.8240547944773865E-2</v>
      </c>
      <c r="O59" s="304">
        <v>5.1921581060440661E-2</v>
      </c>
      <c r="P59" s="304">
        <v>5.5889144062683326E-2</v>
      </c>
      <c r="Q59" s="304"/>
      <c r="R59" s="304">
        <v>1.1119353749354337E-2</v>
      </c>
      <c r="S59" s="304">
        <v>1.1443957932141376E-2</v>
      </c>
      <c r="T59" s="304">
        <v>1.1237483877314394E-2</v>
      </c>
      <c r="U59" s="304"/>
      <c r="V59" s="304">
        <v>9.4512026178914937E-2</v>
      </c>
      <c r="W59" s="304">
        <v>0.10939191477380604</v>
      </c>
      <c r="X59" s="304">
        <v>0.13008627881046475</v>
      </c>
      <c r="Y59" s="304"/>
      <c r="Z59" s="304">
        <v>0.47658472743718744</v>
      </c>
      <c r="AA59" s="304">
        <v>0.55430962936610195</v>
      </c>
      <c r="AB59" s="304">
        <v>0.7694900214594188</v>
      </c>
      <c r="AC59" s="304"/>
      <c r="AD59" s="304">
        <v>0.50830025497796483</v>
      </c>
      <c r="AE59" s="304">
        <v>0.52633883393127212</v>
      </c>
      <c r="AF59" s="304">
        <v>0.55643774201078577</v>
      </c>
      <c r="AG59" s="304"/>
      <c r="AH59" s="304">
        <v>0.46576253665475498</v>
      </c>
      <c r="AI59" s="304">
        <v>0.45129932073186912</v>
      </c>
      <c r="AJ59" s="304">
        <v>0.33349151514779246</v>
      </c>
      <c r="AK59" s="304"/>
      <c r="AL59" s="304">
        <v>0.14862210626351458</v>
      </c>
      <c r="AM59" s="304">
        <v>3.9372783641284173E-2</v>
      </c>
      <c r="AN59" s="304">
        <v>1.3673019094046545E-2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144.7519999999999</v>
      </c>
      <c r="C62" s="305">
        <f>SUM(C63:C71)</f>
        <v>148.30799999999996</v>
      </c>
      <c r="D62" s="305">
        <f>SUM(D63:D71)</f>
        <v>153.70799999999991</v>
      </c>
      <c r="E62" s="304"/>
      <c r="F62" s="305">
        <f>SUM(F63:F71)</f>
        <v>0.54581253213329017</v>
      </c>
      <c r="G62" s="305">
        <f>SUM(G63:G71)</f>
        <v>0.69669090546020795</v>
      </c>
      <c r="H62" s="305">
        <f>SUM(H63:H71)</f>
        <v>1.0730242855290908</v>
      </c>
      <c r="I62" s="304"/>
      <c r="J62" s="305">
        <f>SUM(J63:J71)</f>
        <v>6.7260272122077884</v>
      </c>
      <c r="K62" s="305">
        <f>SUM(K63:K71)</f>
        <v>8.225615833087133</v>
      </c>
      <c r="L62" s="305">
        <f>SUM(L63:L71)</f>
        <v>12.144457212008913</v>
      </c>
      <c r="M62" s="304"/>
      <c r="N62" s="305">
        <f>SUM(N63:N71)</f>
        <v>22.718472127215396</v>
      </c>
      <c r="O62" s="305">
        <f>SUM(O63:O71)</f>
        <v>25.63555964431761</v>
      </c>
      <c r="P62" s="305">
        <f>SUM(P63:P71)</f>
        <v>33.525879050204495</v>
      </c>
      <c r="Q62" s="304"/>
      <c r="R62" s="305">
        <f>SUM(R63:R71)</f>
        <v>6.7075074632810239</v>
      </c>
      <c r="S62" s="305">
        <f>SUM(S63:S71)</f>
        <v>7.3479316254425306</v>
      </c>
      <c r="T62" s="305">
        <f>SUM(T63:T71)</f>
        <v>9.4223723154877703</v>
      </c>
      <c r="U62" s="304"/>
      <c r="V62" s="305">
        <f>SUM(V63:V71)</f>
        <v>7.7242700314023836</v>
      </c>
      <c r="W62" s="305">
        <f>SUM(W63:W71)</f>
        <v>8.2872507338484844</v>
      </c>
      <c r="X62" s="305">
        <f>SUM(X63:X71)</f>
        <v>10.355750462065419</v>
      </c>
      <c r="Y62" s="304"/>
      <c r="Z62" s="305">
        <f>SUM(Z63:Z71)</f>
        <v>35.571991237135897</v>
      </c>
      <c r="AA62" s="305">
        <f>SUM(AA63:AA71)</f>
        <v>35.745279432685969</v>
      </c>
      <c r="AB62" s="305">
        <f>SUM(AB63:AB71)</f>
        <v>38.409251989204463</v>
      </c>
      <c r="AC62" s="304"/>
      <c r="AD62" s="305">
        <f>SUM(AD63:AD71)</f>
        <v>35.15092143469257</v>
      </c>
      <c r="AE62" s="305">
        <f>SUM(AE63:AE71)</f>
        <v>34.909941723795598</v>
      </c>
      <c r="AF62" s="305">
        <f>SUM(AF63:AF71)</f>
        <v>30.822718514330216</v>
      </c>
      <c r="AG62" s="304"/>
      <c r="AH62" s="305">
        <f>SUM(AH63:AH71)</f>
        <v>22.169134618843628</v>
      </c>
      <c r="AI62" s="305">
        <f>SUM(AI63:AI71)</f>
        <v>20.648915169232026</v>
      </c>
      <c r="AJ62" s="305">
        <f>SUM(AJ63:AJ71)</f>
        <v>11.719917312474378</v>
      </c>
      <c r="AK62" s="304"/>
      <c r="AL62" s="305">
        <f>SUM(AL63:AL71)</f>
        <v>7.437863343087896</v>
      </c>
      <c r="AM62" s="305">
        <f>SUM(AM63:AM71)</f>
        <v>6.810814932130409</v>
      </c>
      <c r="AN62" s="305">
        <f>SUM(AN63:AN71)</f>
        <v>6.2346288586951655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19.583793848755082</v>
      </c>
      <c r="C63" s="304">
        <f t="shared" ref="C63:C71" si="73">SUM(G63,K63,O63,S63,W63,AA63,AE63,AI63,AM63)</f>
        <v>20.684866656425861</v>
      </c>
      <c r="D63" s="304">
        <f t="shared" ref="D63:D71" si="74">SUM(H63,L63,P63,T63,X63,AB63,AF63,AJ63,AN63)</f>
        <v>23.593319789167928</v>
      </c>
      <c r="E63" s="304"/>
      <c r="F63" s="304">
        <v>8.5722088890225617E-2</v>
      </c>
      <c r="G63" s="304">
        <v>0.11008998589115351</v>
      </c>
      <c r="H63" s="304">
        <v>0.17351887835408653</v>
      </c>
      <c r="I63" s="304"/>
      <c r="J63" s="304">
        <v>1.3931362644127738</v>
      </c>
      <c r="K63" s="304">
        <v>1.6623653062987001</v>
      </c>
      <c r="L63" s="304">
        <v>2.4593067243605864</v>
      </c>
      <c r="M63" s="304"/>
      <c r="N63" s="304">
        <v>4.8893686852930252</v>
      </c>
      <c r="O63" s="304">
        <v>5.4512539900679853</v>
      </c>
      <c r="P63" s="304">
        <v>7.1691094787005447</v>
      </c>
      <c r="Q63" s="304"/>
      <c r="R63" s="304">
        <v>0.99768930222792618</v>
      </c>
      <c r="S63" s="304">
        <v>1.0572874347013552</v>
      </c>
      <c r="T63" s="304">
        <v>1.3767746925117941</v>
      </c>
      <c r="U63" s="304"/>
      <c r="V63" s="304">
        <v>1.2673240262456273</v>
      </c>
      <c r="W63" s="304">
        <v>1.2902481249008722</v>
      </c>
      <c r="X63" s="304">
        <v>1.5641613496573801</v>
      </c>
      <c r="Y63" s="304"/>
      <c r="Z63" s="304">
        <v>4.0033405657980579</v>
      </c>
      <c r="AA63" s="304">
        <v>4.004794597240652</v>
      </c>
      <c r="AB63" s="304">
        <v>4.688257453357922</v>
      </c>
      <c r="AC63" s="304"/>
      <c r="AD63" s="304">
        <v>3.9078925329975163</v>
      </c>
      <c r="AE63" s="304">
        <v>3.9359167380322342</v>
      </c>
      <c r="AF63" s="304">
        <v>3.5403790945430091</v>
      </c>
      <c r="AG63" s="304"/>
      <c r="AH63" s="304">
        <v>2.7202513867925244</v>
      </c>
      <c r="AI63" s="304">
        <v>2.8454513342295389</v>
      </c>
      <c r="AJ63" s="304">
        <v>2.2294105865508738</v>
      </c>
      <c r="AK63" s="304"/>
      <c r="AL63" s="304">
        <v>0.31906899609740352</v>
      </c>
      <c r="AM63" s="304">
        <v>0.32745914506337287</v>
      </c>
      <c r="AN63" s="304">
        <v>0.3924015311317306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12.814051568653221</v>
      </c>
      <c r="C64" s="304">
        <f t="shared" si="73"/>
        <v>14.317129269684518</v>
      </c>
      <c r="D64" s="304">
        <f t="shared" si="74"/>
        <v>16.499949422821555</v>
      </c>
      <c r="E64" s="304"/>
      <c r="F64" s="304">
        <v>0.23552949256619427</v>
      </c>
      <c r="G64" s="304">
        <v>0.30982512256870065</v>
      </c>
      <c r="H64" s="304">
        <v>0.48402192756050466</v>
      </c>
      <c r="I64" s="304"/>
      <c r="J64" s="304">
        <v>1.5369632612437079</v>
      </c>
      <c r="K64" s="304">
        <v>1.9474927338962429</v>
      </c>
      <c r="L64" s="304">
        <v>2.8013661017030262</v>
      </c>
      <c r="M64" s="304"/>
      <c r="N64" s="304">
        <v>3.6043135597699196</v>
      </c>
      <c r="O64" s="304">
        <v>4.1505032497429344</v>
      </c>
      <c r="P64" s="304">
        <v>5.2500942983316223</v>
      </c>
      <c r="Q64" s="304"/>
      <c r="R64" s="304">
        <v>0.54366854104401008</v>
      </c>
      <c r="S64" s="304">
        <v>0.56034372158419155</v>
      </c>
      <c r="T64" s="304">
        <v>0.61981518280573022</v>
      </c>
      <c r="U64" s="304"/>
      <c r="V64" s="304">
        <v>0.7500750396250091</v>
      </c>
      <c r="W64" s="304">
        <v>0.80265924706056624</v>
      </c>
      <c r="X64" s="304">
        <v>0.98162754978906319</v>
      </c>
      <c r="Y64" s="304"/>
      <c r="Z64" s="304">
        <v>2.686012196069953</v>
      </c>
      <c r="AA64" s="304">
        <v>2.9405746888569704</v>
      </c>
      <c r="AB64" s="304">
        <v>3.3974437416603576</v>
      </c>
      <c r="AC64" s="304"/>
      <c r="AD64" s="304">
        <v>1.991087856659165</v>
      </c>
      <c r="AE64" s="304">
        <v>2.0065029593740782</v>
      </c>
      <c r="AF64" s="304">
        <v>1.6391130658030675</v>
      </c>
      <c r="AG64" s="304"/>
      <c r="AH64" s="304">
        <v>1.2119544822592425</v>
      </c>
      <c r="AI64" s="304">
        <v>1.2935672428480152</v>
      </c>
      <c r="AJ64" s="304">
        <v>0.7446140473124746</v>
      </c>
      <c r="AK64" s="304"/>
      <c r="AL64" s="304">
        <v>0.25444713941602154</v>
      </c>
      <c r="AM64" s="304">
        <v>0.30566030375281833</v>
      </c>
      <c r="AN64" s="304">
        <v>0.58185350785570911</v>
      </c>
    </row>
    <row r="65" spans="1:40" x14ac:dyDescent="0.2">
      <c r="A65" s="13" t="str">
        <f t="shared" si="72"/>
        <v>Associate professional occupations</v>
      </c>
      <c r="B65" s="304">
        <f t="shared" si="75"/>
        <v>12.911242023460016</v>
      </c>
      <c r="C65" s="304">
        <f t="shared" si="73"/>
        <v>12.945952536575559</v>
      </c>
      <c r="D65" s="304">
        <f t="shared" si="74"/>
        <v>14.438736127367635</v>
      </c>
      <c r="E65" s="304"/>
      <c r="F65" s="304">
        <v>9.0817984022839263E-2</v>
      </c>
      <c r="G65" s="304">
        <v>0.10478032119614901</v>
      </c>
      <c r="H65" s="304">
        <v>0.15137434754500637</v>
      </c>
      <c r="I65" s="304"/>
      <c r="J65" s="304">
        <v>0.78566803431718346</v>
      </c>
      <c r="K65" s="304">
        <v>0.87408400603159497</v>
      </c>
      <c r="L65" s="304">
        <v>1.1891368809481118</v>
      </c>
      <c r="M65" s="304"/>
      <c r="N65" s="304">
        <v>2.8639813567256116</v>
      </c>
      <c r="O65" s="304">
        <v>2.9890363203488026</v>
      </c>
      <c r="P65" s="304">
        <v>3.7196601542616925</v>
      </c>
      <c r="Q65" s="304"/>
      <c r="R65" s="304">
        <v>0.68004454860311137</v>
      </c>
      <c r="S65" s="304">
        <v>0.69624969247842117</v>
      </c>
      <c r="T65" s="304">
        <v>0.87749191254173886</v>
      </c>
      <c r="U65" s="304"/>
      <c r="V65" s="304">
        <v>0.86672840812469043</v>
      </c>
      <c r="W65" s="304">
        <v>0.89269405166511218</v>
      </c>
      <c r="X65" s="304">
        <v>1.1120052064653112</v>
      </c>
      <c r="Y65" s="304"/>
      <c r="Z65" s="304">
        <v>3.1061661521156094</v>
      </c>
      <c r="AA65" s="304">
        <v>3.0297270426660239</v>
      </c>
      <c r="AB65" s="304">
        <v>3.5040188178537099</v>
      </c>
      <c r="AC65" s="304"/>
      <c r="AD65" s="304">
        <v>2.743813297678011</v>
      </c>
      <c r="AE65" s="304">
        <v>2.748845198922202</v>
      </c>
      <c r="AF65" s="304">
        <v>2.7380352641461756</v>
      </c>
      <c r="AG65" s="304"/>
      <c r="AH65" s="304">
        <v>1.4424107675033497</v>
      </c>
      <c r="AI65" s="304">
        <v>1.29717100970021</v>
      </c>
      <c r="AJ65" s="304">
        <v>0.68768931946485723</v>
      </c>
      <c r="AK65" s="304"/>
      <c r="AL65" s="304">
        <v>0.33161147436960819</v>
      </c>
      <c r="AM65" s="304">
        <v>0.31336489356704206</v>
      </c>
      <c r="AN65" s="304">
        <v>0.45932422414103075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13.317476430574713</v>
      </c>
      <c r="C66" s="304">
        <f t="shared" si="73"/>
        <v>13.033084599356492</v>
      </c>
      <c r="D66" s="304">
        <f t="shared" si="74"/>
        <v>12.762429681990112</v>
      </c>
      <c r="E66" s="304"/>
      <c r="F66" s="304">
        <v>3.4537210614769234E-2</v>
      </c>
      <c r="G66" s="304">
        <v>4.7012616114266381E-2</v>
      </c>
      <c r="H66" s="304">
        <v>7.948450869178697E-2</v>
      </c>
      <c r="I66" s="304"/>
      <c r="J66" s="304">
        <v>0.64783915573010975</v>
      </c>
      <c r="K66" s="304">
        <v>0.77483374445881126</v>
      </c>
      <c r="L66" s="304">
        <v>1.1688679602688548</v>
      </c>
      <c r="M66" s="304"/>
      <c r="N66" s="304">
        <v>2.2126681215969928</v>
      </c>
      <c r="O66" s="304">
        <v>2.4979784113481744</v>
      </c>
      <c r="P66" s="304">
        <v>3.3170169725152054</v>
      </c>
      <c r="Q66" s="304"/>
      <c r="R66" s="304">
        <v>0.74677803135538612</v>
      </c>
      <c r="S66" s="304">
        <v>0.83337962565197354</v>
      </c>
      <c r="T66" s="304">
        <v>1.0415421911085514</v>
      </c>
      <c r="U66" s="304"/>
      <c r="V66" s="304">
        <v>0.68211824273476629</v>
      </c>
      <c r="W66" s="304">
        <v>0.68441111111200981</v>
      </c>
      <c r="X66" s="304">
        <v>0.79879304502536619</v>
      </c>
      <c r="Y66" s="304"/>
      <c r="Z66" s="304">
        <v>3.3651616108173683</v>
      </c>
      <c r="AA66" s="304">
        <v>3.2409693233145345</v>
      </c>
      <c r="AB66" s="304">
        <v>3.0935868808298359</v>
      </c>
      <c r="AC66" s="304"/>
      <c r="AD66" s="304">
        <v>3.7673137050515231</v>
      </c>
      <c r="AE66" s="304">
        <v>3.7016263889044616</v>
      </c>
      <c r="AF66" s="304">
        <v>2.9471363867217071</v>
      </c>
      <c r="AG66" s="304"/>
      <c r="AH66" s="304">
        <v>1.603295192084</v>
      </c>
      <c r="AI66" s="304">
        <v>1.0517572379689542</v>
      </c>
      <c r="AJ66" s="304">
        <v>0.16997153940660786</v>
      </c>
      <c r="AK66" s="304"/>
      <c r="AL66" s="304">
        <v>0.25776516058979793</v>
      </c>
      <c r="AM66" s="304">
        <v>0.2011161404833072</v>
      </c>
      <c r="AN66" s="304">
        <v>0.14603019742219453</v>
      </c>
    </row>
    <row r="67" spans="1:40" x14ac:dyDescent="0.2">
      <c r="A67" s="13" t="str">
        <f t="shared" si="72"/>
        <v>Skilled trades occupations</v>
      </c>
      <c r="B67" s="304">
        <f t="shared" si="75"/>
        <v>12.11522668099118</v>
      </c>
      <c r="C67" s="304">
        <f t="shared" si="73"/>
        <v>12.303196384955191</v>
      </c>
      <c r="D67" s="304">
        <f t="shared" si="74"/>
        <v>12.295487811704504</v>
      </c>
      <c r="E67" s="304"/>
      <c r="F67" s="304">
        <v>6.9602025793680704E-3</v>
      </c>
      <c r="G67" s="304">
        <v>8.0480520320656314E-3</v>
      </c>
      <c r="H67" s="304">
        <v>1.2211701703777561E-2</v>
      </c>
      <c r="I67" s="304"/>
      <c r="J67" s="304">
        <v>0.25031095331017694</v>
      </c>
      <c r="K67" s="304">
        <v>0.31166143740942692</v>
      </c>
      <c r="L67" s="304">
        <v>0.50326740006116211</v>
      </c>
      <c r="M67" s="304"/>
      <c r="N67" s="304">
        <v>0.79537065160525566</v>
      </c>
      <c r="O67" s="304">
        <v>0.96140188033583329</v>
      </c>
      <c r="P67" s="304">
        <v>1.2641268368671557</v>
      </c>
      <c r="Q67" s="304"/>
      <c r="R67" s="304">
        <v>0.37816337802660988</v>
      </c>
      <c r="S67" s="304">
        <v>0.39650828297978447</v>
      </c>
      <c r="T67" s="304">
        <v>0.481238240969314</v>
      </c>
      <c r="U67" s="304"/>
      <c r="V67" s="304">
        <v>0.70036483323436638</v>
      </c>
      <c r="W67" s="304">
        <v>0.77479155042386605</v>
      </c>
      <c r="X67" s="304">
        <v>0.96034520802296208</v>
      </c>
      <c r="Y67" s="304"/>
      <c r="Z67" s="304">
        <v>4.2412455296784772</v>
      </c>
      <c r="AA67" s="304">
        <v>4.4466399669854431</v>
      </c>
      <c r="AB67" s="304">
        <v>4.7904494711391674</v>
      </c>
      <c r="AC67" s="304"/>
      <c r="AD67" s="304">
        <v>2.7693694625448892</v>
      </c>
      <c r="AE67" s="304">
        <v>2.4896345416285106</v>
      </c>
      <c r="AF67" s="304">
        <v>2.2080701272184342</v>
      </c>
      <c r="AG67" s="304"/>
      <c r="AH67" s="304">
        <v>2.1332576360294304</v>
      </c>
      <c r="AI67" s="304">
        <v>2.1805581586621212</v>
      </c>
      <c r="AJ67" s="304">
        <v>1.6346868814576001</v>
      </c>
      <c r="AK67" s="304"/>
      <c r="AL67" s="304">
        <v>0.84018403398260511</v>
      </c>
      <c r="AM67" s="304">
        <v>0.73395251449813825</v>
      </c>
      <c r="AN67" s="304">
        <v>0.44109194426492931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4.6177543297601575</v>
      </c>
      <c r="C68" s="304">
        <f t="shared" si="73"/>
        <v>4.8767592275183507</v>
      </c>
      <c r="D68" s="304">
        <f t="shared" si="74"/>
        <v>5.7246446535144111</v>
      </c>
      <c r="E68" s="304"/>
      <c r="F68" s="304">
        <v>7.1224823287235617E-3</v>
      </c>
      <c r="G68" s="304">
        <v>9.4511497506219212E-3</v>
      </c>
      <c r="H68" s="304">
        <v>1.4580580773107891E-2</v>
      </c>
      <c r="I68" s="304"/>
      <c r="J68" s="304">
        <v>0.11189737371775652</v>
      </c>
      <c r="K68" s="304">
        <v>0.14510465622466026</v>
      </c>
      <c r="L68" s="304">
        <v>0.21618781050953459</v>
      </c>
      <c r="M68" s="304"/>
      <c r="N68" s="304">
        <v>0.63548665591943232</v>
      </c>
      <c r="O68" s="304">
        <v>0.71428940008575204</v>
      </c>
      <c r="P68" s="304">
        <v>0.91129233799791354</v>
      </c>
      <c r="Q68" s="304"/>
      <c r="R68" s="304">
        <v>0.52643523255635249</v>
      </c>
      <c r="S68" s="304">
        <v>0.60481031193514723</v>
      </c>
      <c r="T68" s="304">
        <v>0.86853104923086699</v>
      </c>
      <c r="U68" s="304"/>
      <c r="V68" s="304">
        <v>0.50405104494897968</v>
      </c>
      <c r="W68" s="304">
        <v>0.58088266313724624</v>
      </c>
      <c r="X68" s="304">
        <v>0.8114083701782151</v>
      </c>
      <c r="Y68" s="304"/>
      <c r="Z68" s="304">
        <v>0.9055824210452541</v>
      </c>
      <c r="AA68" s="304">
        <v>0.91594112063739153</v>
      </c>
      <c r="AB68" s="304">
        <v>1.0422212050320936</v>
      </c>
      <c r="AC68" s="304"/>
      <c r="AD68" s="304">
        <v>1.0804563227512136</v>
      </c>
      <c r="AE68" s="304">
        <v>1.0805296072778534</v>
      </c>
      <c r="AF68" s="304">
        <v>1.1119992710019082</v>
      </c>
      <c r="AG68" s="304"/>
      <c r="AH68" s="304">
        <v>0.55292023640351939</v>
      </c>
      <c r="AI68" s="304">
        <v>0.55012725910342319</v>
      </c>
      <c r="AJ68" s="304">
        <v>0.44164592773163169</v>
      </c>
      <c r="AK68" s="304"/>
      <c r="AL68" s="304">
        <v>0.29380256008892541</v>
      </c>
      <c r="AM68" s="304">
        <v>0.27562305936625542</v>
      </c>
      <c r="AN68" s="304">
        <v>0.30677810105913961</v>
      </c>
    </row>
    <row r="69" spans="1:40" x14ac:dyDescent="0.2">
      <c r="A69" s="13" t="str">
        <f t="shared" si="72"/>
        <v>Sales and customer service occupations</v>
      </c>
      <c r="B69" s="304">
        <f t="shared" si="75"/>
        <v>30.199217390085895</v>
      </c>
      <c r="C69" s="304">
        <f t="shared" si="73"/>
        <v>29.060726183723137</v>
      </c>
      <c r="D69" s="304">
        <f t="shared" si="74"/>
        <v>28.333717744758264</v>
      </c>
      <c r="E69" s="304"/>
      <c r="F69" s="304">
        <v>4.090309140251621E-2</v>
      </c>
      <c r="G69" s="304">
        <v>4.8524210147425258E-2</v>
      </c>
      <c r="H69" s="304">
        <v>6.9730397139457514E-2</v>
      </c>
      <c r="I69" s="304"/>
      <c r="J69" s="304">
        <v>0.95928437757030438</v>
      </c>
      <c r="K69" s="304">
        <v>1.1576687037090736</v>
      </c>
      <c r="L69" s="304">
        <v>1.7395037218058682</v>
      </c>
      <c r="M69" s="304"/>
      <c r="N69" s="304">
        <v>4.0309567034258045</v>
      </c>
      <c r="O69" s="304">
        <v>4.4880282386689023</v>
      </c>
      <c r="P69" s="304">
        <v>5.9151659289221694</v>
      </c>
      <c r="Q69" s="304"/>
      <c r="R69" s="304">
        <v>1.2306198710384921</v>
      </c>
      <c r="S69" s="304">
        <v>1.3318626839033365</v>
      </c>
      <c r="T69" s="304">
        <v>1.6285757917149071</v>
      </c>
      <c r="U69" s="304"/>
      <c r="V69" s="304">
        <v>1.0192450130973489</v>
      </c>
      <c r="W69" s="304">
        <v>1.0116349745955293</v>
      </c>
      <c r="X69" s="304">
        <v>1.214050054058881</v>
      </c>
      <c r="Y69" s="304"/>
      <c r="Z69" s="304">
        <v>8.9685921326752354</v>
      </c>
      <c r="AA69" s="304">
        <v>8.6842878614141448</v>
      </c>
      <c r="AB69" s="304">
        <v>9.3418686603200793</v>
      </c>
      <c r="AC69" s="304"/>
      <c r="AD69" s="304">
        <v>7.5881987169823422</v>
      </c>
      <c r="AE69" s="304">
        <v>6.888262163861568</v>
      </c>
      <c r="AF69" s="304">
        <v>5.5515143595023515</v>
      </c>
      <c r="AG69" s="304"/>
      <c r="AH69" s="304">
        <v>4.7227386554999224</v>
      </c>
      <c r="AI69" s="304">
        <v>3.9703594834132621</v>
      </c>
      <c r="AJ69" s="304">
        <v>1.7622011393237018</v>
      </c>
      <c r="AK69" s="304"/>
      <c r="AL69" s="304">
        <v>1.6386788283939309</v>
      </c>
      <c r="AM69" s="304">
        <v>1.4800978640098967</v>
      </c>
      <c r="AN69" s="304">
        <v>1.1111076919708516</v>
      </c>
    </row>
    <row r="70" spans="1:40" x14ac:dyDescent="0.2">
      <c r="A70" s="13" t="str">
        <f t="shared" si="72"/>
        <v>Process, plant and machine operatives</v>
      </c>
      <c r="B70" s="304">
        <f t="shared" si="75"/>
        <v>10.822839373965213</v>
      </c>
      <c r="C70" s="304">
        <f t="shared" si="73"/>
        <v>11.918652321460648</v>
      </c>
      <c r="D70" s="304">
        <f t="shared" si="74"/>
        <v>11.834739728468545</v>
      </c>
      <c r="E70" s="304"/>
      <c r="F70" s="304">
        <v>3.2330778514855989E-2</v>
      </c>
      <c r="G70" s="304">
        <v>4.4074963053570435E-2</v>
      </c>
      <c r="H70" s="304">
        <v>6.8869359040279632E-2</v>
      </c>
      <c r="I70" s="304"/>
      <c r="J70" s="304">
        <v>0.21030361014573962</v>
      </c>
      <c r="K70" s="304">
        <v>0.26225409174469977</v>
      </c>
      <c r="L70" s="304">
        <v>0.39134936927528891</v>
      </c>
      <c r="M70" s="304"/>
      <c r="N70" s="304">
        <v>0.60871976327572352</v>
      </c>
      <c r="O70" s="304">
        <v>0.73375782472362061</v>
      </c>
      <c r="P70" s="304">
        <v>1.1092211596925761</v>
      </c>
      <c r="Q70" s="304"/>
      <c r="R70" s="304">
        <v>0.26178022677256335</v>
      </c>
      <c r="S70" s="304">
        <v>0.31328828168021527</v>
      </c>
      <c r="T70" s="304">
        <v>0.41520574233382251</v>
      </c>
      <c r="U70" s="304"/>
      <c r="V70" s="304">
        <v>0.45611941362038361</v>
      </c>
      <c r="W70" s="304">
        <v>0.54493313395958953</v>
      </c>
      <c r="X70" s="304">
        <v>0.69213017603770843</v>
      </c>
      <c r="Y70" s="304"/>
      <c r="Z70" s="304">
        <v>2.1501679880558666</v>
      </c>
      <c r="AA70" s="304">
        <v>2.4559769081576932</v>
      </c>
      <c r="AB70" s="304">
        <v>2.7136823297676496</v>
      </c>
      <c r="AC70" s="304"/>
      <c r="AD70" s="304">
        <v>3.4172867688319912</v>
      </c>
      <c r="AE70" s="304">
        <v>3.9078722921940265</v>
      </c>
      <c r="AF70" s="304">
        <v>3.8531091895093206</v>
      </c>
      <c r="AG70" s="304"/>
      <c r="AH70" s="304">
        <v>2.6067042675767165</v>
      </c>
      <c r="AI70" s="304">
        <v>2.659055809131766</v>
      </c>
      <c r="AJ70" s="304">
        <v>1.9474117346529303</v>
      </c>
      <c r="AK70" s="304"/>
      <c r="AL70" s="304">
        <v>1.0794265571713728</v>
      </c>
      <c r="AM70" s="304">
        <v>0.99743901681546565</v>
      </c>
      <c r="AN70" s="304">
        <v>0.64376066815896915</v>
      </c>
    </row>
    <row r="71" spans="1:40" x14ac:dyDescent="0.2">
      <c r="A71" s="13" t="str">
        <f t="shared" si="72"/>
        <v>Elementary occupations</v>
      </c>
      <c r="B71" s="304">
        <f t="shared" si="75"/>
        <v>28.370398353754396</v>
      </c>
      <c r="C71" s="304">
        <f t="shared" si="73"/>
        <v>29.167632820300206</v>
      </c>
      <c r="D71" s="304">
        <f t="shared" si="74"/>
        <v>28.224975040206949</v>
      </c>
      <c r="E71" s="304"/>
      <c r="F71" s="304">
        <v>1.1889201213798023E-2</v>
      </c>
      <c r="G71" s="304">
        <v>1.4884484706255348E-2</v>
      </c>
      <c r="H71" s="304">
        <v>1.9232584721083683E-2</v>
      </c>
      <c r="I71" s="304"/>
      <c r="J71" s="304">
        <v>0.83062418176003561</v>
      </c>
      <c r="K71" s="304">
        <v>1.0901511533139232</v>
      </c>
      <c r="L71" s="304">
        <v>1.6754712430764807</v>
      </c>
      <c r="M71" s="304"/>
      <c r="N71" s="304">
        <v>3.0776066296036317</v>
      </c>
      <c r="O71" s="304">
        <v>3.6493103289955999</v>
      </c>
      <c r="P71" s="304">
        <v>4.8701918829156181</v>
      </c>
      <c r="Q71" s="304"/>
      <c r="R71" s="304">
        <v>1.3423283316565722</v>
      </c>
      <c r="S71" s="304">
        <v>1.5542015905281057</v>
      </c>
      <c r="T71" s="304">
        <v>2.113197512271046</v>
      </c>
      <c r="U71" s="304"/>
      <c r="V71" s="304">
        <v>1.4782440097712115</v>
      </c>
      <c r="W71" s="304">
        <v>1.7049958769936926</v>
      </c>
      <c r="X71" s="304">
        <v>2.2212295028305324</v>
      </c>
      <c r="Y71" s="304"/>
      <c r="Z71" s="304">
        <v>6.1457226408800745</v>
      </c>
      <c r="AA71" s="304">
        <v>6.0263679234131171</v>
      </c>
      <c r="AB71" s="304">
        <v>5.837723429243642</v>
      </c>
      <c r="AC71" s="304"/>
      <c r="AD71" s="304">
        <v>7.8855027711959185</v>
      </c>
      <c r="AE71" s="304">
        <v>8.1507518336006672</v>
      </c>
      <c r="AF71" s="304">
        <v>7.23336175588424</v>
      </c>
      <c r="AG71" s="304"/>
      <c r="AH71" s="304">
        <v>5.1756019946949214</v>
      </c>
      <c r="AI71" s="304">
        <v>4.8008676341747378</v>
      </c>
      <c r="AJ71" s="304">
        <v>2.1022861365737007</v>
      </c>
      <c r="AK71" s="304"/>
      <c r="AL71" s="304">
        <v>2.4228785929782308</v>
      </c>
      <c r="AM71" s="304">
        <v>2.176101994574112</v>
      </c>
      <c r="AN71" s="304">
        <v>2.1522809926906112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244.32399999999998</v>
      </c>
      <c r="C74" s="305">
        <f>SUM(C75:C83)</f>
        <v>256.84999999999991</v>
      </c>
      <c r="D74" s="305">
        <f>SUM(D75:D83)</f>
        <v>275.69500000000022</v>
      </c>
      <c r="E74" s="304"/>
      <c r="F74" s="305">
        <f>SUM(F75:F83)</f>
        <v>5.1833145505879283</v>
      </c>
      <c r="G74" s="305">
        <f>SUM(G75:G83)</f>
        <v>6.0435346034676867</v>
      </c>
      <c r="H74" s="305">
        <f>SUM(H75:H83)</f>
        <v>7.8146735081932333</v>
      </c>
      <c r="I74" s="304"/>
      <c r="J74" s="305">
        <f>SUM(J75:J83)</f>
        <v>42.45966365495449</v>
      </c>
      <c r="K74" s="305">
        <f>SUM(K75:K83)</f>
        <v>50.183182720606005</v>
      </c>
      <c r="L74" s="305">
        <f>SUM(L75:L83)</f>
        <v>65.545260895248873</v>
      </c>
      <c r="M74" s="304"/>
      <c r="N74" s="305">
        <f>SUM(N75:N83)</f>
        <v>73.996859886951114</v>
      </c>
      <c r="O74" s="305">
        <f>SUM(O75:O83)</f>
        <v>78.869323967973472</v>
      </c>
      <c r="P74" s="305">
        <f>SUM(P75:P83)</f>
        <v>87.140010907062546</v>
      </c>
      <c r="Q74" s="304"/>
      <c r="R74" s="305">
        <f>SUM(R75:R83)</f>
        <v>13.334117424396297</v>
      </c>
      <c r="S74" s="305">
        <f>SUM(S75:S83)</f>
        <v>14.362898003688588</v>
      </c>
      <c r="T74" s="305">
        <f>SUM(T75:T83)</f>
        <v>17.041326061844298</v>
      </c>
      <c r="U74" s="304"/>
      <c r="V74" s="305">
        <f>SUM(V75:V83)</f>
        <v>16.608587382258197</v>
      </c>
      <c r="W74" s="305">
        <f>SUM(W75:W83)</f>
        <v>17.202680185944651</v>
      </c>
      <c r="X74" s="305">
        <f>SUM(X75:X83)</f>
        <v>19.18791324235622</v>
      </c>
      <c r="Y74" s="304"/>
      <c r="Z74" s="305">
        <f>SUM(Z75:Z83)</f>
        <v>33.006015928495103</v>
      </c>
      <c r="AA74" s="305">
        <f>SUM(AA75:AA83)</f>
        <v>29.993168514291238</v>
      </c>
      <c r="AB74" s="305">
        <f>SUM(AB75:AB83)</f>
        <v>27.39160087789347</v>
      </c>
      <c r="AC74" s="304"/>
      <c r="AD74" s="305">
        <f>SUM(AD75:AD83)</f>
        <v>30.110309157304563</v>
      </c>
      <c r="AE74" s="305">
        <f>SUM(AE75:AE83)</f>
        <v>29.130506828335307</v>
      </c>
      <c r="AF74" s="305">
        <f>SUM(AF75:AF83)</f>
        <v>24.191664550922457</v>
      </c>
      <c r="AG74" s="304"/>
      <c r="AH74" s="305">
        <f>SUM(AH75:AH83)</f>
        <v>22.444830462480216</v>
      </c>
      <c r="AI74" s="305">
        <f>SUM(AI75:AI83)</f>
        <v>23.108742297468051</v>
      </c>
      <c r="AJ74" s="305">
        <f>SUM(AJ75:AJ83)</f>
        <v>18.662281763488906</v>
      </c>
      <c r="AK74" s="304"/>
      <c r="AL74" s="305">
        <f>SUM(AL75:AL83)</f>
        <v>7.1803015525720708</v>
      </c>
      <c r="AM74" s="305">
        <f>SUM(AM75:AM83)</f>
        <v>7.9559628782249323</v>
      </c>
      <c r="AN74" s="305">
        <f>SUM(AN75:AN83)</f>
        <v>8.7202681929902841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38.586733620797034</v>
      </c>
      <c r="C75" s="305">
        <f t="shared" ref="C75:C83" si="77">SUM(G75,K75,O75,S75,W75,AA75,AE75,AI75,AM75)</f>
        <v>40.508806270617228</v>
      </c>
      <c r="D75" s="305">
        <f t="shared" ref="D75:D83" si="78">SUM(H75,L75,P75,T75,X75,AB75,AF75,AJ75,AN75)</f>
        <v>45.53530224982881</v>
      </c>
      <c r="E75" s="304"/>
      <c r="F75" s="304">
        <v>0.88057125775860967</v>
      </c>
      <c r="G75" s="304">
        <v>1.0342358962397504</v>
      </c>
      <c r="H75" s="304">
        <v>1.4009386946568991</v>
      </c>
      <c r="I75" s="304"/>
      <c r="J75" s="304">
        <v>6.6004952674195145</v>
      </c>
      <c r="K75" s="304">
        <v>7.587930378362886</v>
      </c>
      <c r="L75" s="304">
        <v>10.252167616484567</v>
      </c>
      <c r="M75" s="304"/>
      <c r="N75" s="304">
        <v>12.686952822787541</v>
      </c>
      <c r="O75" s="304">
        <v>13.187207206476064</v>
      </c>
      <c r="P75" s="304">
        <v>14.911516806980758</v>
      </c>
      <c r="Q75" s="304"/>
      <c r="R75" s="304">
        <v>2.0089020113361142</v>
      </c>
      <c r="S75" s="304">
        <v>2.1300578179005765</v>
      </c>
      <c r="T75" s="304">
        <v>2.4913141697992049</v>
      </c>
      <c r="U75" s="304"/>
      <c r="V75" s="304">
        <v>3.4474465686415683</v>
      </c>
      <c r="W75" s="304">
        <v>3.5804694615969765</v>
      </c>
      <c r="X75" s="304">
        <v>4.0826514946002215</v>
      </c>
      <c r="Y75" s="304"/>
      <c r="Z75" s="304">
        <v>5.4709685900654161</v>
      </c>
      <c r="AA75" s="304">
        <v>4.954668221249217</v>
      </c>
      <c r="AB75" s="304">
        <v>5.029292284479487</v>
      </c>
      <c r="AC75" s="304"/>
      <c r="AD75" s="304">
        <v>4.4385640012913576</v>
      </c>
      <c r="AE75" s="304">
        <v>4.6281933401429995</v>
      </c>
      <c r="AF75" s="304">
        <v>4.1835176007378365</v>
      </c>
      <c r="AG75" s="304"/>
      <c r="AH75" s="304">
        <v>2.4694707098271844</v>
      </c>
      <c r="AI75" s="304">
        <v>2.6710253463068514</v>
      </c>
      <c r="AJ75" s="304">
        <v>2.1439988553495306</v>
      </c>
      <c r="AK75" s="304"/>
      <c r="AL75" s="304">
        <v>0.58336239166972859</v>
      </c>
      <c r="AM75" s="304">
        <v>0.73501860234190786</v>
      </c>
      <c r="AN75" s="304">
        <v>1.0399047267403023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78.63962861538397</v>
      </c>
      <c r="C76" s="305">
        <f t="shared" si="77"/>
        <v>86.892375688054187</v>
      </c>
      <c r="D76" s="305">
        <f>SUM(H76,L76,P76,T76,X76,AB76,AF76,AJ76,AN76)</f>
        <v>96.756454126708732</v>
      </c>
      <c r="E76" s="304"/>
      <c r="F76" s="304">
        <v>3.0223398631838787</v>
      </c>
      <c r="G76" s="304">
        <v>3.519098209125525</v>
      </c>
      <c r="H76" s="304">
        <v>4.3892692558890776</v>
      </c>
      <c r="I76" s="304"/>
      <c r="J76" s="304">
        <v>21.741956945881391</v>
      </c>
      <c r="K76" s="304">
        <v>26.292452285027938</v>
      </c>
      <c r="L76" s="304">
        <v>34.165508757455726</v>
      </c>
      <c r="M76" s="304"/>
      <c r="N76" s="304">
        <v>30.782683357498893</v>
      </c>
      <c r="O76" s="304">
        <v>33.139109804657373</v>
      </c>
      <c r="P76" s="304">
        <v>34.355337510447022</v>
      </c>
      <c r="Q76" s="304"/>
      <c r="R76" s="304">
        <v>3.1526710982217088</v>
      </c>
      <c r="S76" s="304">
        <v>3.4804521154351069</v>
      </c>
      <c r="T76" s="304">
        <v>3.9618136555823944</v>
      </c>
      <c r="U76" s="304"/>
      <c r="V76" s="304">
        <v>5.1921074282153237</v>
      </c>
      <c r="W76" s="304">
        <v>5.4656621417974938</v>
      </c>
      <c r="X76" s="304">
        <v>5.9437735441433697</v>
      </c>
      <c r="Y76" s="304"/>
      <c r="Z76" s="304">
        <v>5.8999963637239468</v>
      </c>
      <c r="AA76" s="304">
        <v>5.0763865444002558</v>
      </c>
      <c r="AB76" s="304">
        <v>4.6339659159964572</v>
      </c>
      <c r="AC76" s="304"/>
      <c r="AD76" s="304">
        <v>4.6826049659197864</v>
      </c>
      <c r="AE76" s="304">
        <v>4.7108453540597939</v>
      </c>
      <c r="AF76" s="304">
        <v>4.1805808878957382</v>
      </c>
      <c r="AG76" s="304"/>
      <c r="AH76" s="304">
        <v>3.409634687368301</v>
      </c>
      <c r="AI76" s="304">
        <v>3.9185152323823189</v>
      </c>
      <c r="AJ76" s="304">
        <v>3.0523875442649326</v>
      </c>
      <c r="AK76" s="304"/>
      <c r="AL76" s="304">
        <v>0.75563390537074959</v>
      </c>
      <c r="AM76" s="304">
        <v>1.2898540011683786</v>
      </c>
      <c r="AN76" s="304">
        <v>2.0738170550340156</v>
      </c>
    </row>
    <row r="77" spans="1:40" x14ac:dyDescent="0.2">
      <c r="A77" s="13" t="str">
        <f t="shared" si="76"/>
        <v>Associate professional occupations</v>
      </c>
      <c r="B77" s="305">
        <f t="shared" si="79"/>
        <v>45.744425193219776</v>
      </c>
      <c r="C77" s="305">
        <f t="shared" si="77"/>
        <v>45.340225136944646</v>
      </c>
      <c r="D77" s="305">
        <f t="shared" si="78"/>
        <v>49.055634689962524</v>
      </c>
      <c r="E77" s="304"/>
      <c r="F77" s="304">
        <v>0.91698948008839931</v>
      </c>
      <c r="G77" s="304">
        <v>1.0419757977569464</v>
      </c>
      <c r="H77" s="304">
        <v>1.4202374991889271</v>
      </c>
      <c r="I77" s="304"/>
      <c r="J77" s="304">
        <v>8.7893997730070215</v>
      </c>
      <c r="K77" s="304">
        <v>9.6534676957365644</v>
      </c>
      <c r="L77" s="304">
        <v>12.437665597196759</v>
      </c>
      <c r="M77" s="304"/>
      <c r="N77" s="304">
        <v>17.002257994122939</v>
      </c>
      <c r="O77" s="304">
        <v>17.107603566118822</v>
      </c>
      <c r="P77" s="304">
        <v>18.834718525586837</v>
      </c>
      <c r="Q77" s="304"/>
      <c r="R77" s="304">
        <v>2.8347774928978091</v>
      </c>
      <c r="S77" s="304">
        <v>2.8544530369303329</v>
      </c>
      <c r="T77" s="304">
        <v>3.4181370594998923</v>
      </c>
      <c r="U77" s="304"/>
      <c r="V77" s="304">
        <v>2.8109347091790315</v>
      </c>
      <c r="W77" s="304">
        <v>2.6330069479450318</v>
      </c>
      <c r="X77" s="304">
        <v>2.6148030954495023</v>
      </c>
      <c r="Y77" s="304"/>
      <c r="Z77" s="304">
        <v>5.6181771310539093</v>
      </c>
      <c r="AA77" s="304">
        <v>4.7856374714268544</v>
      </c>
      <c r="AB77" s="304">
        <v>4.2515669955434552</v>
      </c>
      <c r="AC77" s="304"/>
      <c r="AD77" s="304">
        <v>4.1019853499911116</v>
      </c>
      <c r="AE77" s="304">
        <v>3.5517358992857129</v>
      </c>
      <c r="AF77" s="304">
        <v>2.5561420407181457</v>
      </c>
      <c r="AG77" s="304"/>
      <c r="AH77" s="304">
        <v>2.9325952657755208</v>
      </c>
      <c r="AI77" s="304">
        <v>2.7435305000388035</v>
      </c>
      <c r="AJ77" s="304">
        <v>2.1159580464852517</v>
      </c>
      <c r="AK77" s="304"/>
      <c r="AL77" s="304">
        <v>0.7373079971040345</v>
      </c>
      <c r="AM77" s="304">
        <v>0.96881422170558595</v>
      </c>
      <c r="AN77" s="304">
        <v>1.4064058302937581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25.680019005634371</v>
      </c>
      <c r="C78" s="305">
        <f t="shared" si="77"/>
        <v>23.822693226571172</v>
      </c>
      <c r="D78" s="305">
        <f t="shared" si="78"/>
        <v>22.048232733195178</v>
      </c>
      <c r="E78" s="304"/>
      <c r="F78" s="304">
        <v>0.17878973222566819</v>
      </c>
      <c r="G78" s="304">
        <v>0.21240373634052553</v>
      </c>
      <c r="H78" s="304">
        <v>0.29095433285797451</v>
      </c>
      <c r="I78" s="304"/>
      <c r="J78" s="304">
        <v>2.2058872273880241</v>
      </c>
      <c r="K78" s="304">
        <v>2.5836150319070326</v>
      </c>
      <c r="L78" s="304">
        <v>3.4038229106098292</v>
      </c>
      <c r="M78" s="304"/>
      <c r="N78" s="304">
        <v>6.2024961095300917</v>
      </c>
      <c r="O78" s="304">
        <v>6.71038896983735</v>
      </c>
      <c r="P78" s="304">
        <v>8.2308217970876978</v>
      </c>
      <c r="Q78" s="304"/>
      <c r="R78" s="304">
        <v>1.8869117377275639</v>
      </c>
      <c r="S78" s="304">
        <v>1.9436555426889357</v>
      </c>
      <c r="T78" s="304">
        <v>2.2072360820925598</v>
      </c>
      <c r="U78" s="304"/>
      <c r="V78" s="304">
        <v>2.1849025350709774</v>
      </c>
      <c r="W78" s="304">
        <v>2.2476586919394501</v>
      </c>
      <c r="X78" s="304">
        <v>2.5431468538232989</v>
      </c>
      <c r="Y78" s="304"/>
      <c r="Z78" s="304">
        <v>4.5911323067896879</v>
      </c>
      <c r="AA78" s="304">
        <v>3.7416623988913802</v>
      </c>
      <c r="AB78" s="304">
        <v>2.1501979851902404</v>
      </c>
      <c r="AC78" s="304"/>
      <c r="AD78" s="304">
        <v>4.5972134570470988</v>
      </c>
      <c r="AE78" s="304">
        <v>3.5558074375476014</v>
      </c>
      <c r="AF78" s="304">
        <v>1.8255822761347895</v>
      </c>
      <c r="AG78" s="304"/>
      <c r="AH78" s="304">
        <v>2.7800380006150118</v>
      </c>
      <c r="AI78" s="304">
        <v>1.7561142690059039</v>
      </c>
      <c r="AJ78" s="304">
        <v>0.4323421614846556</v>
      </c>
      <c r="AK78" s="304"/>
      <c r="AL78" s="304">
        <v>1.0526478992402446</v>
      </c>
      <c r="AM78" s="304">
        <v>1.071387148412992</v>
      </c>
      <c r="AN78" s="304">
        <v>0.96412833391413066</v>
      </c>
    </row>
    <row r="79" spans="1:40" x14ac:dyDescent="0.2">
      <c r="A79" s="13" t="str">
        <f t="shared" si="76"/>
        <v>Skilled trades occupations</v>
      </c>
      <c r="B79" s="305">
        <f t="shared" si="79"/>
        <v>9.3848701281087514</v>
      </c>
      <c r="C79" s="305">
        <f t="shared" si="77"/>
        <v>10.608477530294367</v>
      </c>
      <c r="D79" s="305">
        <f t="shared" si="78"/>
        <v>10.948423557007704</v>
      </c>
      <c r="E79" s="304"/>
      <c r="F79" s="304">
        <v>4.1188668686503199E-2</v>
      </c>
      <c r="G79" s="304">
        <v>5.3818457618508328E-2</v>
      </c>
      <c r="H79" s="304">
        <v>7.4173377195205503E-2</v>
      </c>
      <c r="I79" s="304"/>
      <c r="J79" s="304">
        <v>0.64452565543663221</v>
      </c>
      <c r="K79" s="304">
        <v>0.899959486727266</v>
      </c>
      <c r="L79" s="304">
        <v>1.1120064130972702</v>
      </c>
      <c r="M79" s="304"/>
      <c r="N79" s="304">
        <v>1.3972681275011716</v>
      </c>
      <c r="O79" s="304">
        <v>1.6750958292814675</v>
      </c>
      <c r="P79" s="304">
        <v>2.147006959942348</v>
      </c>
      <c r="Q79" s="304"/>
      <c r="R79" s="304">
        <v>0.47633960443700185</v>
      </c>
      <c r="S79" s="304">
        <v>0.53735572826376654</v>
      </c>
      <c r="T79" s="304">
        <v>0.71429237167907045</v>
      </c>
      <c r="U79" s="304"/>
      <c r="V79" s="304">
        <v>0.80641595624399209</v>
      </c>
      <c r="W79" s="304">
        <v>0.84410918174836613</v>
      </c>
      <c r="X79" s="304">
        <v>0.93930767619826683</v>
      </c>
      <c r="Y79" s="304"/>
      <c r="Z79" s="304">
        <v>2.3171294688723361</v>
      </c>
      <c r="AA79" s="304">
        <v>2.3565120763249885</v>
      </c>
      <c r="AB79" s="304">
        <v>2.1838532683470633</v>
      </c>
      <c r="AC79" s="304"/>
      <c r="AD79" s="304">
        <v>1.8929458748274106</v>
      </c>
      <c r="AE79" s="304">
        <v>1.9837177339005743</v>
      </c>
      <c r="AF79" s="304">
        <v>1.7147980701442478</v>
      </c>
      <c r="AG79" s="304"/>
      <c r="AH79" s="304">
        <v>1.2381480002127268</v>
      </c>
      <c r="AI79" s="304">
        <v>1.4156085276746475</v>
      </c>
      <c r="AJ79" s="304">
        <v>1.1494738503890374</v>
      </c>
      <c r="AK79" s="304"/>
      <c r="AL79" s="304">
        <v>0.57090877189097788</v>
      </c>
      <c r="AM79" s="304">
        <v>0.84230050875478246</v>
      </c>
      <c r="AN79" s="304">
        <v>0.91351157001519334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14.114070878186654</v>
      </c>
      <c r="C80" s="305">
        <f t="shared" si="77"/>
        <v>15.057029032410799</v>
      </c>
      <c r="D80" s="305">
        <f t="shared" si="78"/>
        <v>16.062185474588151</v>
      </c>
      <c r="E80" s="304"/>
      <c r="F80" s="304">
        <v>1.7343427801617749E-2</v>
      </c>
      <c r="G80" s="304">
        <v>2.255101591510477E-2</v>
      </c>
      <c r="H80" s="304">
        <v>3.4121433615438027E-2</v>
      </c>
      <c r="I80" s="304"/>
      <c r="J80" s="304">
        <v>0.90792501896831002</v>
      </c>
      <c r="K80" s="304">
        <v>1.1862984129941059</v>
      </c>
      <c r="L80" s="304">
        <v>1.6219051260430655</v>
      </c>
      <c r="M80" s="304"/>
      <c r="N80" s="304">
        <v>2.263203096684292</v>
      </c>
      <c r="O80" s="304">
        <v>2.7872950186348953</v>
      </c>
      <c r="P80" s="304">
        <v>3.5691964569121359</v>
      </c>
      <c r="Q80" s="304"/>
      <c r="R80" s="304">
        <v>1.3781666548705531</v>
      </c>
      <c r="S80" s="304">
        <v>1.5449993516556595</v>
      </c>
      <c r="T80" s="304">
        <v>1.8502796091359477</v>
      </c>
      <c r="U80" s="304"/>
      <c r="V80" s="304">
        <v>0.92361468551986925</v>
      </c>
      <c r="W80" s="304">
        <v>1.0529975435611991</v>
      </c>
      <c r="X80" s="304">
        <v>1.4068990895093183</v>
      </c>
      <c r="Y80" s="304"/>
      <c r="Z80" s="304">
        <v>3.7157114443522445</v>
      </c>
      <c r="AA80" s="304">
        <v>3.6824986044895405</v>
      </c>
      <c r="AB80" s="304">
        <v>3.6440233358109886</v>
      </c>
      <c r="AC80" s="304"/>
      <c r="AD80" s="304">
        <v>2.764750346150926</v>
      </c>
      <c r="AE80" s="304">
        <v>2.5263488934040854</v>
      </c>
      <c r="AF80" s="304">
        <v>1.9333877095057996</v>
      </c>
      <c r="AG80" s="304"/>
      <c r="AH80" s="304">
        <v>1.7476156559134302</v>
      </c>
      <c r="AI80" s="304">
        <v>1.8189482650845541</v>
      </c>
      <c r="AJ80" s="304">
        <v>1.5029376725402428</v>
      </c>
      <c r="AK80" s="304"/>
      <c r="AL80" s="304">
        <v>0.39574054792541158</v>
      </c>
      <c r="AM80" s="304">
        <v>0.43509192667165414</v>
      </c>
      <c r="AN80" s="304">
        <v>0.49943504151521589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9.9615394451684178</v>
      </c>
      <c r="C81" s="305">
        <f t="shared" si="77"/>
        <v>11.188813405766263</v>
      </c>
      <c r="D81" s="305">
        <f t="shared" si="78"/>
        <v>12.024874200515473</v>
      </c>
      <c r="E81" s="304"/>
      <c r="F81" s="304">
        <v>8.3732673776253874E-2</v>
      </c>
      <c r="G81" s="304">
        <v>0.10449352926032388</v>
      </c>
      <c r="H81" s="304">
        <v>0.13310256736570081</v>
      </c>
      <c r="I81" s="304"/>
      <c r="J81" s="304">
        <v>0.81719365116629894</v>
      </c>
      <c r="K81" s="304">
        <v>1.0312083895958606</v>
      </c>
      <c r="L81" s="304">
        <v>1.3571626864256947</v>
      </c>
      <c r="M81" s="304"/>
      <c r="N81" s="304">
        <v>2.1617614760929498</v>
      </c>
      <c r="O81" s="304">
        <v>2.5500619760462597</v>
      </c>
      <c r="P81" s="304">
        <v>3.0916659408033627</v>
      </c>
      <c r="Q81" s="304"/>
      <c r="R81" s="304">
        <v>0.58516764852455472</v>
      </c>
      <c r="S81" s="304">
        <v>0.66625749776007759</v>
      </c>
      <c r="T81" s="304">
        <v>0.81561911182297631</v>
      </c>
      <c r="U81" s="304"/>
      <c r="V81" s="304">
        <v>0.68438019993160737</v>
      </c>
      <c r="W81" s="304">
        <v>0.79309415111177495</v>
      </c>
      <c r="X81" s="304">
        <v>0.89436915087516844</v>
      </c>
      <c r="Y81" s="304"/>
      <c r="Z81" s="304">
        <v>2.0258149681305997</v>
      </c>
      <c r="AA81" s="304">
        <v>2.0506713725626451</v>
      </c>
      <c r="AB81" s="304">
        <v>1.7891189204185194</v>
      </c>
      <c r="AC81" s="304"/>
      <c r="AD81" s="304">
        <v>2.0327123392546884</v>
      </c>
      <c r="AE81" s="304">
        <v>2.1998452142409999</v>
      </c>
      <c r="AF81" s="304">
        <v>1.9949868620970956</v>
      </c>
      <c r="AG81" s="304"/>
      <c r="AH81" s="304">
        <v>1.1183964065153476</v>
      </c>
      <c r="AI81" s="304">
        <v>1.1220565146615848</v>
      </c>
      <c r="AJ81" s="304">
        <v>0.88194587885285558</v>
      </c>
      <c r="AK81" s="304"/>
      <c r="AL81" s="304">
        <v>0.45238008177611622</v>
      </c>
      <c r="AM81" s="304">
        <v>0.6711247605267372</v>
      </c>
      <c r="AN81" s="304">
        <v>1.0669030818540999</v>
      </c>
    </row>
    <row r="82" spans="1:40" x14ac:dyDescent="0.2">
      <c r="A82" s="13" t="str">
        <f t="shared" si="76"/>
        <v>Process, plant and machine operatives</v>
      </c>
      <c r="B82" s="305">
        <f t="shared" si="79"/>
        <v>3.8627977631963519</v>
      </c>
      <c r="C82" s="305">
        <f t="shared" si="77"/>
        <v>4.4806472025061694</v>
      </c>
      <c r="D82" s="305">
        <f t="shared" si="78"/>
        <v>4.6521134565865108</v>
      </c>
      <c r="E82" s="304"/>
      <c r="F82" s="304">
        <v>1.713177136066411E-2</v>
      </c>
      <c r="G82" s="304">
        <v>2.3986391985637231E-2</v>
      </c>
      <c r="H82" s="304">
        <v>2.9181980051540577E-2</v>
      </c>
      <c r="I82" s="304"/>
      <c r="J82" s="304">
        <v>0.22967017696228273</v>
      </c>
      <c r="K82" s="304">
        <v>0.30100853999762184</v>
      </c>
      <c r="L82" s="304">
        <v>0.41582451666601505</v>
      </c>
      <c r="M82" s="304"/>
      <c r="N82" s="304">
        <v>0.32432593593739517</v>
      </c>
      <c r="O82" s="304">
        <v>0.4022718108880794</v>
      </c>
      <c r="P82" s="304">
        <v>0.4804063075073734</v>
      </c>
      <c r="Q82" s="304"/>
      <c r="R82" s="304">
        <v>0.11723585611085841</v>
      </c>
      <c r="S82" s="304">
        <v>0.15734535389326451</v>
      </c>
      <c r="T82" s="304">
        <v>0.21816704105022336</v>
      </c>
      <c r="U82" s="304"/>
      <c r="V82" s="304">
        <v>0.1544383282150403</v>
      </c>
      <c r="W82" s="304">
        <v>0.18423331986109676</v>
      </c>
      <c r="X82" s="304">
        <v>0.23141614361677257</v>
      </c>
      <c r="Y82" s="304"/>
      <c r="Z82" s="304">
        <v>1.0185558199061402</v>
      </c>
      <c r="AA82" s="304">
        <v>1.1663788536813362</v>
      </c>
      <c r="AB82" s="304">
        <v>1.4036950550980307</v>
      </c>
      <c r="AC82" s="304"/>
      <c r="AD82" s="304">
        <v>0.75524587415507249</v>
      </c>
      <c r="AE82" s="304">
        <v>0.85125578079017028</v>
      </c>
      <c r="AF82" s="304">
        <v>0.82354440900717718</v>
      </c>
      <c r="AG82" s="304"/>
      <c r="AH82" s="304">
        <v>0.71719792281257755</v>
      </c>
      <c r="AI82" s="304">
        <v>0.7576883517373656</v>
      </c>
      <c r="AJ82" s="304">
        <v>0.4992549893343563</v>
      </c>
      <c r="AK82" s="304"/>
      <c r="AL82" s="304">
        <v>0.52899607773632096</v>
      </c>
      <c r="AM82" s="304">
        <v>0.63647879967159782</v>
      </c>
      <c r="AN82" s="304">
        <v>0.5506230142550218</v>
      </c>
    </row>
    <row r="83" spans="1:40" x14ac:dyDescent="0.2">
      <c r="A83" s="39" t="str">
        <f t="shared" si="76"/>
        <v>Elementary occupations</v>
      </c>
      <c r="B83" s="307">
        <f t="shared" si="79"/>
        <v>18.349915350304645</v>
      </c>
      <c r="C83" s="307">
        <f t="shared" si="77"/>
        <v>18.950932506835066</v>
      </c>
      <c r="D83" s="307">
        <f t="shared" si="78"/>
        <v>18.611779511607171</v>
      </c>
      <c r="E83" s="307"/>
      <c r="F83" s="307">
        <v>2.522767570633308E-2</v>
      </c>
      <c r="G83" s="307">
        <v>3.0971569225365047E-2</v>
      </c>
      <c r="H83" s="307">
        <v>4.2694367372470128E-2</v>
      </c>
      <c r="I83" s="307"/>
      <c r="J83" s="307">
        <v>0.52260993872502015</v>
      </c>
      <c r="K83" s="307">
        <v>0.64724250025672203</v>
      </c>
      <c r="L83" s="307">
        <v>0.77919727126993432</v>
      </c>
      <c r="M83" s="307"/>
      <c r="N83" s="307">
        <v>1.1759109667958398</v>
      </c>
      <c r="O83" s="307">
        <v>1.3102897860331431</v>
      </c>
      <c r="P83" s="307">
        <v>1.5193406017949904</v>
      </c>
      <c r="Q83" s="307"/>
      <c r="R83" s="307">
        <v>0.89394532027013474</v>
      </c>
      <c r="S83" s="307">
        <v>1.0483215591608679</v>
      </c>
      <c r="T83" s="307">
        <v>1.364466961182027</v>
      </c>
      <c r="U83" s="307"/>
      <c r="V83" s="307">
        <v>0.40434697124078728</v>
      </c>
      <c r="W83" s="307">
        <v>0.40144874638326444</v>
      </c>
      <c r="X83" s="307">
        <v>0.53154619414030024</v>
      </c>
      <c r="Y83" s="307"/>
      <c r="Z83" s="307">
        <v>2.3485298356008171</v>
      </c>
      <c r="AA83" s="307">
        <v>2.1787529712650149</v>
      </c>
      <c r="AB83" s="307">
        <v>2.3058871170092283</v>
      </c>
      <c r="AC83" s="307"/>
      <c r="AD83" s="307">
        <v>4.8442869486671105</v>
      </c>
      <c r="AE83" s="307">
        <v>5.12275717496337</v>
      </c>
      <c r="AF83" s="307">
        <v>4.9791246946816301</v>
      </c>
      <c r="AG83" s="307"/>
      <c r="AH83" s="307">
        <v>6.0317338134401162</v>
      </c>
      <c r="AI83" s="307">
        <v>6.9052552905760214</v>
      </c>
      <c r="AJ83" s="307">
        <v>6.8839827647880441</v>
      </c>
      <c r="AK83" s="307"/>
      <c r="AL83" s="307">
        <v>2.103323879858487</v>
      </c>
      <c r="AM83" s="307">
        <v>1.305892908971297</v>
      </c>
      <c r="AN83" s="307">
        <v>0.20553953936854652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Thames Valley Berkshire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115.73900000000005</v>
      </c>
      <c r="C92" s="305">
        <f>SUM(C93:C101)</f>
        <v>118.17500000000003</v>
      </c>
      <c r="D92" s="305">
        <f>SUM(D93:D101)</f>
        <v>120.08299999999998</v>
      </c>
      <c r="E92" s="304"/>
      <c r="F92" s="305">
        <f>SUM(F93:F101)</f>
        <v>3.8811301857224692</v>
      </c>
      <c r="G92" s="305">
        <f>SUM(G93:G101)</f>
        <v>4.4326912836090511</v>
      </c>
      <c r="H92" s="305">
        <f>SUM(H93:H101)</f>
        <v>5.3887216627577184</v>
      </c>
      <c r="I92" s="304"/>
      <c r="J92" s="305">
        <f>SUM(J93:J101)</f>
        <v>23.235364434311006</v>
      </c>
      <c r="K92" s="305">
        <f>SUM(K93:K101)</f>
        <v>26.324501701310488</v>
      </c>
      <c r="L92" s="305">
        <f>SUM(L93:L101)</f>
        <v>30.989196189658749</v>
      </c>
      <c r="M92" s="304"/>
      <c r="N92" s="305">
        <f>SUM(N93:N101)</f>
        <v>28.568444493195347</v>
      </c>
      <c r="O92" s="305">
        <f>SUM(O93:O101)</f>
        <v>30.533899891083067</v>
      </c>
      <c r="P92" s="305">
        <f>SUM(P93:P101)</f>
        <v>33.468355708132087</v>
      </c>
      <c r="Q92" s="304"/>
      <c r="R92" s="305">
        <f>SUM(R93:R101)</f>
        <v>10.620100145510712</v>
      </c>
      <c r="S92" s="305">
        <f>SUM(S93:S101)</f>
        <v>9.6067896404828854</v>
      </c>
      <c r="T92" s="305">
        <f>SUM(T93:T101)</f>
        <v>8.8349990309738207</v>
      </c>
      <c r="U92" s="304"/>
      <c r="V92" s="305">
        <f>SUM(V93:V101)</f>
        <v>5.7092573840074454</v>
      </c>
      <c r="W92" s="305">
        <f>SUM(W93:W101)</f>
        <v>5.8211901674645237</v>
      </c>
      <c r="X92" s="305">
        <f>SUM(X93:X101)</f>
        <v>6.1315366488054206</v>
      </c>
      <c r="Y92" s="304"/>
      <c r="Z92" s="305">
        <f>SUM(Z93:Z101)</f>
        <v>22.052169269439403</v>
      </c>
      <c r="AA92" s="305">
        <f>SUM(AA93:AA101)</f>
        <v>22.303186254507985</v>
      </c>
      <c r="AB92" s="305">
        <f>SUM(AB93:AB101)</f>
        <v>22.136581154500746</v>
      </c>
      <c r="AC92" s="304"/>
      <c r="AD92" s="305">
        <f>SUM(AD93:AD101)</f>
        <v>14.863790491011137</v>
      </c>
      <c r="AE92" s="305">
        <f>SUM(AE93:AE101)</f>
        <v>13.859252038663705</v>
      </c>
      <c r="AF92" s="305">
        <f>SUM(AF93:AF101)</f>
        <v>9.7260753742552133</v>
      </c>
      <c r="AG92" s="304"/>
      <c r="AH92" s="305">
        <f>SUM(AH93:AH101)</f>
        <v>5.7060378933317004</v>
      </c>
      <c r="AI92" s="305">
        <f>SUM(AI93:AI101)</f>
        <v>4.3022255926988766</v>
      </c>
      <c r="AJ92" s="305">
        <f>SUM(AJ93:AJ101)</f>
        <v>2.1711707593441565</v>
      </c>
      <c r="AK92" s="304"/>
      <c r="AL92" s="305">
        <f>SUM(AL93:AL101)</f>
        <v>1.1027057034708347</v>
      </c>
      <c r="AM92" s="305">
        <f>SUM(AM93:AM101)</f>
        <v>0.9912634301794464</v>
      </c>
      <c r="AN92" s="305">
        <f>SUM(AN93:AN101)</f>
        <v>1.2363634715720939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5.8575623868524707</v>
      </c>
      <c r="C93" s="305">
        <f t="shared" ref="C93:D93" si="81">SUM(G93,K93,O93,S93,W93,AA93,AE93,AI93,AM93)</f>
        <v>5.8791552382048131</v>
      </c>
      <c r="D93" s="305">
        <f t="shared" si="81"/>
        <v>6.3514063783193118</v>
      </c>
      <c r="E93" s="304"/>
      <c r="F93" s="304">
        <v>0.12499368135265289</v>
      </c>
      <c r="G93" s="304">
        <v>0.13437096823229083</v>
      </c>
      <c r="H93" s="304">
        <v>0.16780457025041509</v>
      </c>
      <c r="I93" s="304"/>
      <c r="J93" s="304">
        <v>1.2217382320355268</v>
      </c>
      <c r="K93" s="304">
        <v>1.3015476902778762</v>
      </c>
      <c r="L93" s="304">
        <v>1.5302983561213768</v>
      </c>
      <c r="M93" s="304"/>
      <c r="N93" s="304">
        <v>1.7354506072292197</v>
      </c>
      <c r="O93" s="304">
        <v>1.7815661175222728</v>
      </c>
      <c r="P93" s="304">
        <v>2.0429292721177648</v>
      </c>
      <c r="Q93" s="304"/>
      <c r="R93" s="304">
        <v>0.98536370361874392</v>
      </c>
      <c r="S93" s="304">
        <v>0.98028723255353201</v>
      </c>
      <c r="T93" s="304">
        <v>1.053632962793456</v>
      </c>
      <c r="U93" s="304"/>
      <c r="V93" s="304">
        <v>0.28279329725097224</v>
      </c>
      <c r="W93" s="304">
        <v>0.25821880877789166</v>
      </c>
      <c r="X93" s="304">
        <v>0.25513846259235529</v>
      </c>
      <c r="Y93" s="304"/>
      <c r="Z93" s="304">
        <v>0.87740664312632743</v>
      </c>
      <c r="AA93" s="304">
        <v>0.77933675541864678</v>
      </c>
      <c r="AB93" s="304">
        <v>0.71298246072516802</v>
      </c>
      <c r="AC93" s="304"/>
      <c r="AD93" s="304">
        <v>0.384568661012403</v>
      </c>
      <c r="AE93" s="304">
        <v>0.37309539495559096</v>
      </c>
      <c r="AF93" s="304">
        <v>0.32075178043160824</v>
      </c>
      <c r="AG93" s="304"/>
      <c r="AH93" s="304">
        <v>0.1593413815225265</v>
      </c>
      <c r="AI93" s="304">
        <v>0.14801948276863711</v>
      </c>
      <c r="AJ93" s="304">
        <v>0.10903857012268416</v>
      </c>
      <c r="AK93" s="304"/>
      <c r="AL93" s="304">
        <v>8.5906179704098487E-2</v>
      </c>
      <c r="AM93" s="304">
        <v>0.12271278769807482</v>
      </c>
      <c r="AN93" s="304">
        <v>0.15882994316448257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44.298096739870047</v>
      </c>
      <c r="C94" s="305">
        <f t="shared" ref="C94:C101" si="83">SUM(G94,K94,O94,S94,W94,AA94,AE94,AI94,AM94)</f>
        <v>46.303766174295276</v>
      </c>
      <c r="D94" s="305">
        <f t="shared" ref="D94:D101" si="84">SUM(H94,L94,P94,T94,X94,AB94,AF94,AJ94,AN94)</f>
        <v>49.610597881509207</v>
      </c>
      <c r="E94" s="305"/>
      <c r="F94" s="304">
        <v>3.4428409376845188</v>
      </c>
      <c r="G94" s="304">
        <v>3.925807368737372</v>
      </c>
      <c r="H94" s="304">
        <v>4.7227700935433186</v>
      </c>
      <c r="I94" s="304"/>
      <c r="J94" s="304">
        <v>17.197296815661971</v>
      </c>
      <c r="K94" s="304">
        <v>19.303191577369955</v>
      </c>
      <c r="L94" s="304">
        <v>22.490104569049432</v>
      </c>
      <c r="M94" s="304"/>
      <c r="N94" s="304">
        <v>14.925717351654301</v>
      </c>
      <c r="O94" s="304">
        <v>15.30739501456978</v>
      </c>
      <c r="P94" s="304">
        <v>15.825927593907203</v>
      </c>
      <c r="Q94" s="304"/>
      <c r="R94" s="304">
        <v>2.7746926933878187</v>
      </c>
      <c r="S94" s="304">
        <v>1.7357979988274843</v>
      </c>
      <c r="T94" s="304">
        <v>0.92942779128087449</v>
      </c>
      <c r="U94" s="304"/>
      <c r="V94" s="304">
        <v>0.98309041667167751</v>
      </c>
      <c r="W94" s="304">
        <v>0.9758200471302424</v>
      </c>
      <c r="X94" s="304">
        <v>1.0218684642087417</v>
      </c>
      <c r="Y94" s="304"/>
      <c r="Z94" s="304">
        <v>2.5058631375192557</v>
      </c>
      <c r="AA94" s="304">
        <v>2.5261409854971966</v>
      </c>
      <c r="AB94" s="304">
        <v>2.6529405640447892</v>
      </c>
      <c r="AC94" s="304"/>
      <c r="AD94" s="304">
        <v>1.4615553623375788</v>
      </c>
      <c r="AE94" s="304">
        <v>1.4000191572277279</v>
      </c>
      <c r="AF94" s="304">
        <v>1.0518252199109619</v>
      </c>
      <c r="AG94" s="304"/>
      <c r="AH94" s="304">
        <v>0.87899540910497309</v>
      </c>
      <c r="AI94" s="304">
        <v>0.93362297961194918</v>
      </c>
      <c r="AJ94" s="304">
        <v>0.63079723263091769</v>
      </c>
      <c r="AK94" s="304"/>
      <c r="AL94" s="304">
        <v>0.12804461584794846</v>
      </c>
      <c r="AM94" s="304">
        <v>0.19597104532357185</v>
      </c>
      <c r="AN94" s="304">
        <v>0.28493635293297076</v>
      </c>
    </row>
    <row r="95" spans="1:40" x14ac:dyDescent="0.2">
      <c r="A95" s="13" t="str">
        <f t="shared" si="80"/>
        <v>Associate professional occupations</v>
      </c>
      <c r="B95" s="305">
        <f t="shared" si="82"/>
        <v>16.767641899912519</v>
      </c>
      <c r="C95" s="305">
        <f t="shared" si="83"/>
        <v>16.929508439476791</v>
      </c>
      <c r="D95" s="305">
        <f t="shared" si="84"/>
        <v>17.692249228064387</v>
      </c>
      <c r="E95" s="305"/>
      <c r="F95" s="304">
        <v>0.16620187620071908</v>
      </c>
      <c r="G95" s="304">
        <v>0.19819657428601017</v>
      </c>
      <c r="H95" s="304">
        <v>0.27120488940764204</v>
      </c>
      <c r="I95" s="304"/>
      <c r="J95" s="304">
        <v>2.2858494258186379</v>
      </c>
      <c r="K95" s="304">
        <v>2.5432343856031525</v>
      </c>
      <c r="L95" s="304">
        <v>3.0913328319610782</v>
      </c>
      <c r="M95" s="304"/>
      <c r="N95" s="304">
        <v>5.0267997390977053</v>
      </c>
      <c r="O95" s="304">
        <v>5.4912144855361085</v>
      </c>
      <c r="P95" s="304">
        <v>6.4838789589271313</v>
      </c>
      <c r="Q95" s="304"/>
      <c r="R95" s="304">
        <v>2.0282195919269199</v>
      </c>
      <c r="S95" s="304">
        <v>1.7338414171556638</v>
      </c>
      <c r="T95" s="304">
        <v>1.5105411628304721</v>
      </c>
      <c r="U95" s="304"/>
      <c r="V95" s="304">
        <v>1.0337403664677225</v>
      </c>
      <c r="W95" s="304">
        <v>0.95743764507628115</v>
      </c>
      <c r="X95" s="304">
        <v>1.0101447860810744</v>
      </c>
      <c r="Y95" s="304"/>
      <c r="Z95" s="304">
        <v>3.1897173389907771</v>
      </c>
      <c r="AA95" s="304">
        <v>3.0763810253756136</v>
      </c>
      <c r="AB95" s="304">
        <v>3.1137055790287449</v>
      </c>
      <c r="AC95" s="304"/>
      <c r="AD95" s="304">
        <v>1.9693307859203533</v>
      </c>
      <c r="AE95" s="304">
        <v>1.8617150590940477</v>
      </c>
      <c r="AF95" s="304">
        <v>1.3762426287513556</v>
      </c>
      <c r="AG95" s="304"/>
      <c r="AH95" s="304">
        <v>0.92546741869417182</v>
      </c>
      <c r="AI95" s="304">
        <v>0.90008139010671728</v>
      </c>
      <c r="AJ95" s="304">
        <v>0.56606564181229369</v>
      </c>
      <c r="AK95" s="304"/>
      <c r="AL95" s="304">
        <v>0.14231535679551452</v>
      </c>
      <c r="AM95" s="304">
        <v>0.16740645724319705</v>
      </c>
      <c r="AN95" s="304">
        <v>0.26913274926459474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11.938196287479888</v>
      </c>
      <c r="C96" s="305">
        <f t="shared" si="83"/>
        <v>10.735280719517739</v>
      </c>
      <c r="D96" s="305">
        <f t="shared" si="84"/>
        <v>7.7901390552801342</v>
      </c>
      <c r="E96" s="305"/>
      <c r="F96" s="304">
        <v>8.6341564180510921E-2</v>
      </c>
      <c r="G96" s="304">
        <v>9.5202813912215106E-2</v>
      </c>
      <c r="H96" s="304">
        <v>0.12594535236670781</v>
      </c>
      <c r="I96" s="304"/>
      <c r="J96" s="304">
        <v>0.96346232188907743</v>
      </c>
      <c r="K96" s="304">
        <v>1.1478711748073744</v>
      </c>
      <c r="L96" s="304">
        <v>1.2022974646147051</v>
      </c>
      <c r="M96" s="304"/>
      <c r="N96" s="304">
        <v>2.3423707677713734</v>
      </c>
      <c r="O96" s="304">
        <v>2.5175153200166513</v>
      </c>
      <c r="P96" s="304">
        <v>2.6664393688803685</v>
      </c>
      <c r="Q96" s="304"/>
      <c r="R96" s="304">
        <v>1.4257095617406261</v>
      </c>
      <c r="S96" s="304">
        <v>1.5884078710950751</v>
      </c>
      <c r="T96" s="304">
        <v>1.7156073804929914</v>
      </c>
      <c r="U96" s="304"/>
      <c r="V96" s="304">
        <v>0.92624490376469515</v>
      </c>
      <c r="W96" s="304">
        <v>0.95171791300329456</v>
      </c>
      <c r="X96" s="304">
        <v>0.94539895432636212</v>
      </c>
      <c r="Y96" s="304"/>
      <c r="Z96" s="304">
        <v>2.608029102772393</v>
      </c>
      <c r="AA96" s="304">
        <v>2.3868059554886303</v>
      </c>
      <c r="AB96" s="304">
        <v>0.84737123969559502</v>
      </c>
      <c r="AC96" s="304"/>
      <c r="AD96" s="304">
        <v>2.2414924596751926</v>
      </c>
      <c r="AE96" s="304">
        <v>1.5886048485759565</v>
      </c>
      <c r="AF96" s="304">
        <v>0.27282587742473707</v>
      </c>
      <c r="AG96" s="304"/>
      <c r="AH96" s="304">
        <v>1.205380984747781</v>
      </c>
      <c r="AI96" s="304">
        <v>0.42905609498849917</v>
      </c>
      <c r="AJ96" s="304">
        <v>3.130048047371358E-3</v>
      </c>
      <c r="AK96" s="304"/>
      <c r="AL96" s="304">
        <v>0.13916462093823675</v>
      </c>
      <c r="AM96" s="304">
        <v>3.0098727630041868E-2</v>
      </c>
      <c r="AN96" s="304">
        <v>1.1123369431296435E-2</v>
      </c>
    </row>
    <row r="97" spans="1:40" x14ac:dyDescent="0.2">
      <c r="A97" s="13" t="str">
        <f t="shared" si="80"/>
        <v>Skilled trades occupations</v>
      </c>
      <c r="B97" s="305">
        <f t="shared" si="82"/>
        <v>1.298174963564567</v>
      </c>
      <c r="C97" s="305">
        <f t="shared" si="83"/>
        <v>1.2281470941924331</v>
      </c>
      <c r="D97" s="305">
        <f t="shared" si="84"/>
        <v>1.0488830331901149</v>
      </c>
      <c r="E97" s="304"/>
      <c r="F97" s="304">
        <v>1.2921043461972452E-2</v>
      </c>
      <c r="G97" s="304">
        <v>1.4965390667297794E-2</v>
      </c>
      <c r="H97" s="304">
        <v>1.8176340992514278E-2</v>
      </c>
      <c r="I97" s="304"/>
      <c r="J97" s="304">
        <v>3.7463844853926814E-2</v>
      </c>
      <c r="K97" s="304">
        <v>4.818334256317941E-2</v>
      </c>
      <c r="L97" s="304">
        <v>7.6279527320865459E-2</v>
      </c>
      <c r="M97" s="304"/>
      <c r="N97" s="304">
        <v>0.17640697120230522</v>
      </c>
      <c r="O97" s="304">
        <v>0.21096049713027348</v>
      </c>
      <c r="P97" s="304">
        <v>0.23032041100502287</v>
      </c>
      <c r="Q97" s="304"/>
      <c r="R97" s="304">
        <v>7.1727673933105127E-2</v>
      </c>
      <c r="S97" s="304">
        <v>7.5186199014369431E-2</v>
      </c>
      <c r="T97" s="304">
        <v>8.4103675651574825E-2</v>
      </c>
      <c r="U97" s="304"/>
      <c r="V97" s="304">
        <v>6.7481558410505849E-2</v>
      </c>
      <c r="W97" s="304">
        <v>7.2403460877481618E-2</v>
      </c>
      <c r="X97" s="304">
        <v>9.4247484317250399E-2</v>
      </c>
      <c r="Y97" s="304"/>
      <c r="Z97" s="304">
        <v>0.29934788877064533</v>
      </c>
      <c r="AA97" s="304">
        <v>0.241289656548415</v>
      </c>
      <c r="AB97" s="304">
        <v>0.1722237951933909</v>
      </c>
      <c r="AC97" s="304"/>
      <c r="AD97" s="304">
        <v>0.40744002674265556</v>
      </c>
      <c r="AE97" s="304">
        <v>0.35310436096778142</v>
      </c>
      <c r="AF97" s="304">
        <v>0.21442081925388909</v>
      </c>
      <c r="AG97" s="304"/>
      <c r="AH97" s="304">
        <v>0.17924799884267367</v>
      </c>
      <c r="AI97" s="304">
        <v>0.16634100341165181</v>
      </c>
      <c r="AJ97" s="304">
        <v>0.13396092161994025</v>
      </c>
      <c r="AK97" s="304"/>
      <c r="AL97" s="304">
        <v>4.6137957346777156E-2</v>
      </c>
      <c r="AM97" s="304">
        <v>4.5713183011982843E-2</v>
      </c>
      <c r="AN97" s="304">
        <v>2.5150057835666751E-2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28.228754667974073</v>
      </c>
      <c r="C98" s="305">
        <f t="shared" si="83"/>
        <v>29.88392205438349</v>
      </c>
      <c r="D98" s="305">
        <f t="shared" si="84"/>
        <v>31.475395538280491</v>
      </c>
      <c r="E98" s="304"/>
      <c r="F98" s="304">
        <v>2.3928844945778169E-2</v>
      </c>
      <c r="G98" s="304">
        <v>3.3270347005595419E-2</v>
      </c>
      <c r="H98" s="304">
        <v>4.5650617402808492E-2</v>
      </c>
      <c r="I98" s="304"/>
      <c r="J98" s="304">
        <v>1.2759969025309386</v>
      </c>
      <c r="K98" s="304">
        <v>1.6591143672278343</v>
      </c>
      <c r="L98" s="304">
        <v>2.2122920370355015</v>
      </c>
      <c r="M98" s="304"/>
      <c r="N98" s="304">
        <v>3.6418233617860176</v>
      </c>
      <c r="O98" s="304">
        <v>4.3702332232467462</v>
      </c>
      <c r="P98" s="304">
        <v>5.2376741642623523</v>
      </c>
      <c r="Q98" s="304"/>
      <c r="R98" s="304">
        <v>2.8874128889124901</v>
      </c>
      <c r="S98" s="304">
        <v>3.003658093100499</v>
      </c>
      <c r="T98" s="304">
        <v>3.0132326381137782</v>
      </c>
      <c r="U98" s="304"/>
      <c r="V98" s="304">
        <v>1.9501149036689434</v>
      </c>
      <c r="W98" s="304">
        <v>2.0744108683648537</v>
      </c>
      <c r="X98" s="304">
        <v>2.1974762697468684</v>
      </c>
      <c r="Y98" s="304"/>
      <c r="Z98" s="304">
        <v>10.841845151712118</v>
      </c>
      <c r="AA98" s="304">
        <v>11.516640409742184</v>
      </c>
      <c r="AB98" s="304">
        <v>12.974392637992489</v>
      </c>
      <c r="AC98" s="304"/>
      <c r="AD98" s="304">
        <v>6.5126936082312943</v>
      </c>
      <c r="AE98" s="304">
        <v>6.4676864653806971</v>
      </c>
      <c r="AF98" s="304">
        <v>5.2427487658004281</v>
      </c>
      <c r="AG98" s="304"/>
      <c r="AH98" s="304">
        <v>0.94067629455564528</v>
      </c>
      <c r="AI98" s="304">
        <v>0.60448326572047162</v>
      </c>
      <c r="AJ98" s="304">
        <v>0.39781981340543032</v>
      </c>
      <c r="AK98" s="304"/>
      <c r="AL98" s="304">
        <v>0.15426271163085009</v>
      </c>
      <c r="AM98" s="304">
        <v>0.15442501459460911</v>
      </c>
      <c r="AN98" s="304">
        <v>0.15410859452083681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1.334345412387467</v>
      </c>
      <c r="C99" s="305">
        <f t="shared" si="83"/>
        <v>1.4748670985583336</v>
      </c>
      <c r="D99" s="305">
        <f>SUM(H99,L99,P99,T99,X99,AB99,AF99,AJ99,AN99)</f>
        <v>1.4389158488160199</v>
      </c>
      <c r="E99" s="304"/>
      <c r="F99" s="304">
        <v>8.3664687675466826E-3</v>
      </c>
      <c r="G99" s="304">
        <v>1.0612778895206518E-2</v>
      </c>
      <c r="H99" s="304">
        <v>1.2778725199639768E-2</v>
      </c>
      <c r="I99" s="304"/>
      <c r="J99" s="304">
        <v>0.14977257948499101</v>
      </c>
      <c r="K99" s="304">
        <v>0.18892147800356332</v>
      </c>
      <c r="L99" s="304">
        <v>0.2163216107262135</v>
      </c>
      <c r="M99" s="304"/>
      <c r="N99" s="304">
        <v>0.33687868165770674</v>
      </c>
      <c r="O99" s="304">
        <v>0.39275157429776392</v>
      </c>
      <c r="P99" s="304">
        <v>0.42937544550506951</v>
      </c>
      <c r="Q99" s="304"/>
      <c r="R99" s="304">
        <v>0.17591321137343541</v>
      </c>
      <c r="S99" s="304">
        <v>0.17870457281269386</v>
      </c>
      <c r="T99" s="304">
        <v>0.17535522432811615</v>
      </c>
      <c r="U99" s="304"/>
      <c r="V99" s="304">
        <v>0.11903726642086339</v>
      </c>
      <c r="W99" s="304">
        <v>0.13343733441312947</v>
      </c>
      <c r="X99" s="304">
        <v>0.14188118125422514</v>
      </c>
      <c r="Y99" s="304"/>
      <c r="Z99" s="304">
        <v>0.25672955842457551</v>
      </c>
      <c r="AA99" s="304">
        <v>0.27018622643380075</v>
      </c>
      <c r="AB99" s="304">
        <v>0.24889260414130746</v>
      </c>
      <c r="AC99" s="304"/>
      <c r="AD99" s="304">
        <v>0.19744701247408866</v>
      </c>
      <c r="AE99" s="304">
        <v>0.20160442473500734</v>
      </c>
      <c r="AF99" s="304">
        <v>0.1225153908287244</v>
      </c>
      <c r="AG99" s="304"/>
      <c r="AH99" s="304">
        <v>6.3764342733846388E-2</v>
      </c>
      <c r="AI99" s="304">
        <v>5.8451539611583676E-2</v>
      </c>
      <c r="AJ99" s="304">
        <v>2.7180996671957818E-2</v>
      </c>
      <c r="AK99" s="304"/>
      <c r="AL99" s="304">
        <v>2.6436291050413247E-2</v>
      </c>
      <c r="AM99" s="304">
        <v>4.0197169355584754E-2</v>
      </c>
      <c r="AN99" s="304">
        <v>6.461467016076626E-2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1.6182356530142348</v>
      </c>
      <c r="C100" s="305">
        <f t="shared" si="83"/>
        <v>1.8351036018567088</v>
      </c>
      <c r="D100" s="305">
        <f t="shared" si="84"/>
        <v>1.7376293600793438</v>
      </c>
      <c r="E100" s="304"/>
      <c r="F100" s="304">
        <v>1.1831276904801052E-2</v>
      </c>
      <c r="G100" s="304">
        <v>1.6187677599175204E-2</v>
      </c>
      <c r="H100" s="304">
        <v>2.1124412604229776E-2</v>
      </c>
      <c r="I100" s="304"/>
      <c r="J100" s="304">
        <v>3.2921261686039462E-2</v>
      </c>
      <c r="K100" s="304">
        <v>4.7320506172570886E-2</v>
      </c>
      <c r="L100" s="304">
        <v>5.6496893745985502E-2</v>
      </c>
      <c r="M100" s="304"/>
      <c r="N100" s="304">
        <v>0.16049012618953629</v>
      </c>
      <c r="O100" s="304">
        <v>0.20054556660793788</v>
      </c>
      <c r="P100" s="304">
        <v>0.22763085882932113</v>
      </c>
      <c r="Q100" s="304"/>
      <c r="R100" s="304">
        <v>7.0247264119659591E-2</v>
      </c>
      <c r="S100" s="304">
        <v>9.5048104281000856E-2</v>
      </c>
      <c r="T100" s="304">
        <v>0.11716426903292025</v>
      </c>
      <c r="U100" s="304"/>
      <c r="V100" s="304">
        <v>0.1891334108148541</v>
      </c>
      <c r="W100" s="304">
        <v>0.22100338323341653</v>
      </c>
      <c r="X100" s="304">
        <v>0.26661507952335628</v>
      </c>
      <c r="Y100" s="304"/>
      <c r="Z100" s="304">
        <v>0.42477928651425195</v>
      </c>
      <c r="AA100" s="304">
        <v>0.48113899779521518</v>
      </c>
      <c r="AB100" s="304">
        <v>0.50097672502500301</v>
      </c>
      <c r="AC100" s="304"/>
      <c r="AD100" s="304">
        <v>0.28174439088420383</v>
      </c>
      <c r="AE100" s="304">
        <v>0.28308248811612191</v>
      </c>
      <c r="AF100" s="304">
        <v>0.16833752336944963</v>
      </c>
      <c r="AG100" s="304"/>
      <c r="AH100" s="304">
        <v>0.36747021925716172</v>
      </c>
      <c r="AI100" s="304">
        <v>0.38801200460167889</v>
      </c>
      <c r="AJ100" s="304">
        <v>0.21019919173402601</v>
      </c>
      <c r="AK100" s="304"/>
      <c r="AL100" s="304">
        <v>7.9618416643726792E-2</v>
      </c>
      <c r="AM100" s="304">
        <v>0.10276487344959168</v>
      </c>
      <c r="AN100" s="304">
        <v>0.16908440621505233</v>
      </c>
    </row>
    <row r="101" spans="1:40" x14ac:dyDescent="0.2">
      <c r="A101" s="39" t="str">
        <f t="shared" si="80"/>
        <v>Elementary occupations</v>
      </c>
      <c r="B101" s="307">
        <f t="shared" si="82"/>
        <v>4.3979919889447832</v>
      </c>
      <c r="C101" s="307">
        <f t="shared" si="83"/>
        <v>3.9052495795144364</v>
      </c>
      <c r="D101" s="307">
        <f t="shared" si="84"/>
        <v>2.9377836764609873</v>
      </c>
      <c r="E101" s="307"/>
      <c r="F101" s="307">
        <v>3.7044922239690375E-3</v>
      </c>
      <c r="G101" s="307">
        <v>4.0773642738877267E-3</v>
      </c>
      <c r="H101" s="307">
        <v>3.2666609904431427E-3</v>
      </c>
      <c r="I101" s="307"/>
      <c r="J101" s="307">
        <v>7.0863050349891918E-2</v>
      </c>
      <c r="K101" s="307">
        <v>8.5117179284985925E-2</v>
      </c>
      <c r="L101" s="307">
        <v>0.11377289908358713</v>
      </c>
      <c r="M101" s="307"/>
      <c r="N101" s="307">
        <v>0.22250688660718163</v>
      </c>
      <c r="O101" s="307">
        <v>0.26171809215552866</v>
      </c>
      <c r="P101" s="307">
        <v>0.32417963469785366</v>
      </c>
      <c r="Q101" s="307"/>
      <c r="R101" s="307">
        <v>0.20081355649791352</v>
      </c>
      <c r="S101" s="307">
        <v>0.21585815164256855</v>
      </c>
      <c r="T101" s="307">
        <v>0.23593392644963598</v>
      </c>
      <c r="U101" s="307"/>
      <c r="V101" s="307">
        <v>0.15762126053721157</v>
      </c>
      <c r="W101" s="307">
        <v>0.17674070658793262</v>
      </c>
      <c r="X101" s="307">
        <v>0.19876596675518571</v>
      </c>
      <c r="Y101" s="307"/>
      <c r="Z101" s="307">
        <v>1.0484511616090577</v>
      </c>
      <c r="AA101" s="307">
        <v>1.0252662422082774</v>
      </c>
      <c r="AB101" s="307">
        <v>0.91309554865426001</v>
      </c>
      <c r="AC101" s="307"/>
      <c r="AD101" s="307">
        <v>1.4075181837333675</v>
      </c>
      <c r="AE101" s="307">
        <v>1.3303398396107742</v>
      </c>
      <c r="AF101" s="307">
        <v>0.95640736848405916</v>
      </c>
      <c r="AG101" s="307"/>
      <c r="AH101" s="307">
        <v>0.98569384387292025</v>
      </c>
      <c r="AI101" s="307">
        <v>0.67415783187768841</v>
      </c>
      <c r="AJ101" s="307">
        <v>9.2978343299535138E-2</v>
      </c>
      <c r="AK101" s="307"/>
      <c r="AL101" s="307">
        <v>0.30081955351326928</v>
      </c>
      <c r="AM101" s="307">
        <v>0.13197417187279262</v>
      </c>
      <c r="AN101" s="307">
        <v>9.9383328046427397E-2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Thames Valley Berkshire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Thames Valley Berkshire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Thames Valley Berkshire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Thames Valley Berkshire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Thames Valley Berkshire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Thames Valley Berkshire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Thames Valley Berkshire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Thames Valley Berkshire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Thames Valley Berkshire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0.64836689124513081</v>
      </c>
      <c r="C8" s="69">
        <v>0.8157705228883656</v>
      </c>
      <c r="D8" s="69">
        <v>0.93015286092710125</v>
      </c>
      <c r="E8" s="69">
        <v>0.98780259498603762</v>
      </c>
      <c r="F8" s="69">
        <v>1.306913596190739</v>
      </c>
      <c r="G8" s="10"/>
      <c r="H8" s="69">
        <f>F8-D8</f>
        <v>0.37676073526363774</v>
      </c>
      <c r="I8" s="69">
        <f>'RD T1'!E36</f>
        <v>0.58867627617004048</v>
      </c>
      <c r="J8" s="69">
        <f>SUM(H8:I8)</f>
        <v>0.96543701143367822</v>
      </c>
      <c r="L8" t="str">
        <f>A8</f>
        <v>11 Corporate managers and directors</v>
      </c>
      <c r="M8" s="69">
        <v>5.5703441015632862</v>
      </c>
      <c r="N8" s="69">
        <v>7.3852258929070578</v>
      </c>
      <c r="O8" s="69">
        <v>8.0816610060683161</v>
      </c>
      <c r="P8" s="69">
        <v>8.4430310571138847</v>
      </c>
      <c r="Q8" s="69">
        <v>11.093640548310567</v>
      </c>
      <c r="R8" s="10"/>
      <c r="S8" s="69">
        <f>Q8-O8</f>
        <v>3.0119795422422513</v>
      </c>
      <c r="T8" s="69">
        <f>'RD T1'!E65</f>
        <v>4.9661080856755548</v>
      </c>
      <c r="U8" s="69">
        <f>SUM(S8:T8)</f>
        <v>7.9780876279178061</v>
      </c>
      <c r="W8" t="str">
        <f>A8</f>
        <v>11 Corporate managers and directors</v>
      </c>
      <c r="X8" s="69">
        <v>14.502741170948799</v>
      </c>
      <c r="Y8" s="69">
        <v>17.846683378149073</v>
      </c>
      <c r="Z8" s="69">
        <v>17.09113174051123</v>
      </c>
      <c r="AA8" s="69">
        <v>16.617579747052503</v>
      </c>
      <c r="AB8" s="69">
        <v>19.032000020115028</v>
      </c>
      <c r="AC8" s="69"/>
      <c r="AD8" s="69">
        <f>AB8-Z8</f>
        <v>1.9408682796037979</v>
      </c>
      <c r="AE8" s="69">
        <f>'RD T1'!E94</f>
        <v>9.9018873915311829</v>
      </c>
      <c r="AF8" s="69">
        <f>SUM(AD8:AE8)</f>
        <v>11.842755671134981</v>
      </c>
      <c r="AH8" t="str">
        <f>L8</f>
        <v>11 Corporate managers and directors</v>
      </c>
      <c r="AI8" s="69">
        <v>2.4643913607281798</v>
      </c>
      <c r="AJ8" s="69">
        <v>3.0567506975690941</v>
      </c>
      <c r="AK8" s="69">
        <v>3.137176718425899</v>
      </c>
      <c r="AL8" s="69">
        <v>2.9263207429582105</v>
      </c>
      <c r="AM8" s="69">
        <v>3.2972954455569803</v>
      </c>
      <c r="AN8" s="69"/>
      <c r="AO8" s="69">
        <f>AM8-AK8</f>
        <v>0.16011872713108133</v>
      </c>
      <c r="AP8" s="69">
        <f>'RD T1'!E123</f>
        <v>1.6152097763328188</v>
      </c>
      <c r="AQ8" s="69">
        <f>SUM(AO8:AP8)</f>
        <v>1.7753285034639001</v>
      </c>
      <c r="AS8" t="str">
        <f>W8</f>
        <v>11 Corporate managers and directors</v>
      </c>
      <c r="AT8" s="69">
        <v>3.987929366142561</v>
      </c>
      <c r="AU8" s="69">
        <v>4.8416740289711173</v>
      </c>
      <c r="AV8" s="69">
        <v>4.7753014954097175</v>
      </c>
      <c r="AW8" s="69">
        <v>4.342569743705039</v>
      </c>
      <c r="AX8" s="69">
        <v>4.7908774868733044</v>
      </c>
      <c r="AY8" s="69"/>
      <c r="AZ8" s="69">
        <f>AX8-AV8</f>
        <v>1.5575991463586902E-2</v>
      </c>
      <c r="BA8" s="69">
        <f>'RD T1'!E152</f>
        <v>2.4243398071146558</v>
      </c>
      <c r="BB8" s="69">
        <f>SUM(AZ8:BA8)</f>
        <v>2.4399157985782427</v>
      </c>
      <c r="BD8" t="str">
        <f>AH8</f>
        <v>11 Corporate managers and directors</v>
      </c>
      <c r="BE8" s="69">
        <v>8.0330556218357323</v>
      </c>
      <c r="BF8" s="69">
        <v>8.5531431209784738</v>
      </c>
      <c r="BG8" s="69">
        <v>9.1344351391772172</v>
      </c>
      <c r="BH8" s="69">
        <v>7.8308913610464455</v>
      </c>
      <c r="BI8" s="69">
        <v>8.3508839854358587</v>
      </c>
      <c r="BJ8" s="69"/>
      <c r="BK8" s="69">
        <f>BI8-BG8</f>
        <v>-0.78355115374135842</v>
      </c>
      <c r="BL8" s="69">
        <f>'RD T1'!E181</f>
        <v>3.6960497606510678</v>
      </c>
      <c r="BM8" s="69">
        <f>SUM(BK8:BL8)</f>
        <v>2.9124986069097094</v>
      </c>
      <c r="BO8" t="str">
        <f>AS8</f>
        <v>11 Corporate managers and directors</v>
      </c>
      <c r="BP8" s="69">
        <v>6.7497596429941584</v>
      </c>
      <c r="BQ8" s="69">
        <v>7.5504573577390319</v>
      </c>
      <c r="BR8" s="69">
        <v>6.9740233972305283</v>
      </c>
      <c r="BS8" s="69">
        <v>6.265750790826174</v>
      </c>
      <c r="BT8" s="69">
        <v>5.2469274195039315</v>
      </c>
      <c r="BU8" s="69"/>
      <c r="BV8" s="69">
        <f>BT8-BR8</f>
        <v>-1.7270959777265968</v>
      </c>
      <c r="BW8" s="69">
        <f>'RD T1'!E210</f>
        <v>2.6796463516236155</v>
      </c>
      <c r="BX8" s="69">
        <f>SUM(BV8:BW8)</f>
        <v>0.95255037389701869</v>
      </c>
      <c r="BZ8" t="str">
        <f>BD8</f>
        <v>11 Corporate managers and directors</v>
      </c>
      <c r="CA8" s="69">
        <v>4.5503076769863116</v>
      </c>
      <c r="CB8" s="69">
        <v>4.7117754005357577</v>
      </c>
      <c r="CC8" s="69">
        <v>4.5237854816026326</v>
      </c>
      <c r="CD8" s="69">
        <v>4.4672466041429262</v>
      </c>
      <c r="CE8" s="69">
        <v>3.4884085876556128</v>
      </c>
      <c r="CF8" s="69"/>
      <c r="CG8" s="69">
        <f>CE8-CC8</f>
        <v>-1.0353768939470198</v>
      </c>
      <c r="CH8" s="69">
        <f>'RD T1'!E239</f>
        <v>1.7839976848213208</v>
      </c>
      <c r="CI8" s="69">
        <f>SUM(CG8:CH8)</f>
        <v>0.748620790874301</v>
      </c>
      <c r="CK8" t="str">
        <f>BO8</f>
        <v>11 Corporate managers and directors</v>
      </c>
      <c r="CL8" s="69">
        <v>0.65136496098408692</v>
      </c>
      <c r="CM8" s="69">
        <v>0.83637145016085312</v>
      </c>
      <c r="CN8" s="69">
        <v>0.76242509620635457</v>
      </c>
      <c r="CO8" s="69">
        <v>0.81447906093460076</v>
      </c>
      <c r="CP8" s="69">
        <v>1.0986339610621887</v>
      </c>
      <c r="CQ8" s="69"/>
      <c r="CR8" s="69">
        <f>CP8-CN8</f>
        <v>0.33620886485583412</v>
      </c>
      <c r="CS8" s="69">
        <f>'RD T1'!E268</f>
        <v>0.27257430978103891</v>
      </c>
      <c r="CT8" s="69">
        <f>SUM(CR8:CS8)</f>
        <v>0.60878317463687304</v>
      </c>
    </row>
    <row r="9" spans="1:98" x14ac:dyDescent="0.2">
      <c r="A9" s="10" t="str">
        <f>name!D5</f>
        <v>12 Other managers and proprietors</v>
      </c>
      <c r="B9" s="69">
        <v>0.24301856804909477</v>
      </c>
      <c r="C9" s="69">
        <v>0.3334206164837703</v>
      </c>
      <c r="D9" s="69">
        <v>0.34378566496274215</v>
      </c>
      <c r="E9" s="69">
        <v>0.4862428647110173</v>
      </c>
      <c r="F9" s="69">
        <v>0.67030671758688321</v>
      </c>
      <c r="H9" s="69">
        <f t="shared" ref="H9:H32" si="26">F9-D9</f>
        <v>0.32652105262414105</v>
      </c>
      <c r="I9" s="69">
        <f>'RD T1'!E37</f>
        <v>0.32984125376818274</v>
      </c>
      <c r="J9" s="69">
        <f t="shared" ref="J9:J32" si="27">SUM(H9:I9)</f>
        <v>0.65636230639232385</v>
      </c>
      <c r="L9" t="str">
        <f t="shared" ref="L9:L32" si="28">A9</f>
        <v>12 Other managers and proprietors</v>
      </c>
      <c r="M9" s="69">
        <v>1.9790417601704302</v>
      </c>
      <c r="N9" s="69">
        <v>2.5565645698103658</v>
      </c>
      <c r="O9" s="69">
        <v>2.7636429946350769</v>
      </c>
      <c r="P9" s="69">
        <v>3.8973992142919496</v>
      </c>
      <c r="Q9" s="69">
        <v>5.4511080992741885</v>
      </c>
      <c r="S9" s="69">
        <f t="shared" ref="S9:S35" si="29">Q9-O9</f>
        <v>2.6874651046391116</v>
      </c>
      <c r="T9" s="69">
        <f>'RD T1'!E66</f>
        <v>2.6212267705532941</v>
      </c>
      <c r="U9" s="69">
        <f t="shared" ref="U9:U32" si="30">SUM(S9:T9)</f>
        <v>5.3086918751924053</v>
      </c>
      <c r="W9" t="str">
        <f t="shared" ref="W9:W32" si="31">A9</f>
        <v>12 Other managers and proprietors</v>
      </c>
      <c r="X9" s="69">
        <v>4.6938332822355582</v>
      </c>
      <c r="Y9" s="69">
        <v>5.3705555763513617</v>
      </c>
      <c r="Z9" s="69">
        <v>5.1139940689936623</v>
      </c>
      <c r="AA9" s="69">
        <v>6.6587489017620376</v>
      </c>
      <c r="AB9" s="69">
        <v>8.1623831271949179</v>
      </c>
      <c r="AC9" s="69"/>
      <c r="AD9" s="69">
        <f t="shared" ref="AD9:AD32" si="32">AB9-Z9</f>
        <v>3.0483890582012556</v>
      </c>
      <c r="AE9" s="69">
        <f>'RD T1'!E95</f>
        <v>4.472697719905617</v>
      </c>
      <c r="AF9" s="69">
        <f t="shared" ref="AF9:AF32" si="33">SUM(AD9:AE9)</f>
        <v>7.5210867781068727</v>
      </c>
      <c r="AH9" t="str">
        <f t="shared" ref="AH9:AH32" si="34">L9</f>
        <v>12 Other managers and proprietors</v>
      </c>
      <c r="AI9" s="69">
        <v>1.2081569066226814</v>
      </c>
      <c r="AJ9" s="69">
        <v>1.4345723981554626</v>
      </c>
      <c r="AK9" s="69">
        <v>1.4665392636886854</v>
      </c>
      <c r="AL9" s="69">
        <v>1.8221273429575726</v>
      </c>
      <c r="AM9" s="69">
        <v>2.2369311394472264</v>
      </c>
      <c r="AN9" s="69"/>
      <c r="AO9" s="69">
        <f t="shared" ref="AO9:AO32" si="35">AM9-AK9</f>
        <v>0.77039187575854107</v>
      </c>
      <c r="AP9" s="69">
        <f>'RD T1'!E124</f>
        <v>1.2517266603723107</v>
      </c>
      <c r="AQ9" s="69">
        <f t="shared" ref="AQ9:AQ32" si="36">SUM(AO9:AP9)</f>
        <v>2.0221185361308516</v>
      </c>
      <c r="AS9" t="str">
        <f t="shared" ref="AS9:AS32" si="37">W9</f>
        <v>12 Other managers and proprietors</v>
      </c>
      <c r="AT9" s="69">
        <v>1.4866201168983915</v>
      </c>
      <c r="AU9" s="69">
        <v>1.7089484210629537</v>
      </c>
      <c r="AV9" s="69">
        <v>1.6654486190838034</v>
      </c>
      <c r="AW9" s="69">
        <v>2.1351940874323478</v>
      </c>
      <c r="AX9" s="69">
        <v>2.5477830702579864</v>
      </c>
      <c r="AY9" s="69"/>
      <c r="AZ9" s="69">
        <f t="shared" ref="AZ9:AZ32" si="38">AX9-AV9</f>
        <v>0.88233445117418308</v>
      </c>
      <c r="BA9" s="69">
        <f>'RD T1'!E153</f>
        <v>1.3469722882028852</v>
      </c>
      <c r="BB9" s="69">
        <f t="shared" ref="BB9:BB32" si="39">SUM(AZ9:BA9)</f>
        <v>2.2293067393770682</v>
      </c>
      <c r="BD9" t="str">
        <f t="shared" ref="BD9:BD32" si="40">AH9</f>
        <v>12 Other managers and proprietors</v>
      </c>
      <c r="BE9" s="69">
        <v>3.6230817045867303</v>
      </c>
      <c r="BF9" s="69">
        <v>3.333338342149625</v>
      </c>
      <c r="BG9" s="69">
        <v>3.51176631652597</v>
      </c>
      <c r="BH9" s="69">
        <v>4.034401391488216</v>
      </c>
      <c r="BI9" s="69">
        <v>4.339386792255616</v>
      </c>
      <c r="BJ9" s="69"/>
      <c r="BK9" s="69">
        <f t="shared" ref="BK9:BK32" si="41">BI9-BG9</f>
        <v>0.82762047572964592</v>
      </c>
      <c r="BL9" s="69">
        <f>'RD T1'!E182</f>
        <v>2.0112143353060099</v>
      </c>
      <c r="BM9" s="69">
        <f t="shared" ref="BM9:BM32" si="42">SUM(BK9:BL9)</f>
        <v>2.8388348110356558</v>
      </c>
      <c r="BO9" t="str">
        <f t="shared" ref="BO9:BO32" si="43">AS9</f>
        <v>12 Other managers and proprietors</v>
      </c>
      <c r="BP9" s="69">
        <v>3.4828148480751016</v>
      </c>
      <c r="BQ9" s="69">
        <v>3.5634731823969821</v>
      </c>
      <c r="BR9" s="69">
        <v>3.3658052957195133</v>
      </c>
      <c r="BS9" s="69">
        <v>4.1921573592190615</v>
      </c>
      <c r="BT9" s="69">
        <v>4.1528420330336315</v>
      </c>
      <c r="BU9" s="69"/>
      <c r="BV9" s="69">
        <f t="shared" ref="BV9:BV32" si="44">BT9-BR9</f>
        <v>0.78703673731411827</v>
      </c>
      <c r="BW9" s="69">
        <f>'RD T1'!E211</f>
        <v>2.1948266617083747</v>
      </c>
      <c r="BX9" s="69">
        <f t="shared" ref="BX9:BX32" si="45">SUM(BV9:BW9)</f>
        <v>2.981863399022493</v>
      </c>
      <c r="BZ9" t="str">
        <f t="shared" ref="BZ9:BZ32" si="46">BD9</f>
        <v>12 Other managers and proprietors</v>
      </c>
      <c r="CA9" s="69">
        <v>2.1709535794966794</v>
      </c>
      <c r="CB9" s="69">
        <v>2.0532706192369643</v>
      </c>
      <c r="CC9" s="69">
        <v>1.7635041940570586</v>
      </c>
      <c r="CD9" s="69">
        <v>2.0869194990121085</v>
      </c>
      <c r="CE9" s="69">
        <v>1.6681387231250244</v>
      </c>
      <c r="CF9" s="69"/>
      <c r="CG9" s="69">
        <f t="shared" ref="CG9:CG32" si="47">CE9-CC9</f>
        <v>-9.536547093203418E-2</v>
      </c>
      <c r="CH9" s="69">
        <f>'RD T1'!E240</f>
        <v>0.85586099871998356</v>
      </c>
      <c r="CI9" s="69">
        <f t="shared" ref="CI9:CI32" si="48">SUM(CG9:CH9)</f>
        <v>0.76049552778794938</v>
      </c>
      <c r="CK9" t="str">
        <f t="shared" ref="CK9:CK32" si="49">BO9</f>
        <v>12 Other managers and proprietors</v>
      </c>
      <c r="CL9" s="69">
        <v>0.61914612275459002</v>
      </c>
      <c r="CM9" s="69">
        <v>0.67866055688774862</v>
      </c>
      <c r="CN9" s="69">
        <v>0.59440076329287739</v>
      </c>
      <c r="CO9" s="69">
        <v>0.88297917659914038</v>
      </c>
      <c r="CP9" s="69">
        <v>1.177062403868854</v>
      </c>
      <c r="CQ9" s="69"/>
      <c r="CR9" s="69">
        <f t="shared" ref="CR9:CR32" si="50">CP9-CN9</f>
        <v>0.58266164057597658</v>
      </c>
      <c r="CS9" s="69">
        <f>'RD T1'!E269</f>
        <v>0.32042233377663526</v>
      </c>
      <c r="CT9" s="69">
        <f t="shared" ref="CT9:CT32" si="51">SUM(CR9:CS9)</f>
        <v>0.90308397435261178</v>
      </c>
    </row>
    <row r="10" spans="1:98" x14ac:dyDescent="0.2">
      <c r="A10" s="10" t="str">
        <f>name!D6</f>
        <v>21 Science, research, engineering and technology professionals</v>
      </c>
      <c r="B10" s="69">
        <v>2.0797239090354136</v>
      </c>
      <c r="C10" s="69">
        <v>2.6396702725994445</v>
      </c>
      <c r="D10" s="69">
        <v>2.793167786304076</v>
      </c>
      <c r="E10" s="69">
        <v>3.1853069829275809</v>
      </c>
      <c r="F10" s="69">
        <v>3.9505107245665867</v>
      </c>
      <c r="G10" s="11"/>
      <c r="H10" s="69">
        <f t="shared" si="26"/>
        <v>1.1573429382625107</v>
      </c>
      <c r="I10" s="69">
        <f>'RD T1'!E38</f>
        <v>1.2792601632403353</v>
      </c>
      <c r="J10" s="69">
        <f t="shared" si="27"/>
        <v>2.436603101502846</v>
      </c>
      <c r="L10" t="str">
        <f t="shared" si="28"/>
        <v>21 Science, research, engineering and technology professionals</v>
      </c>
      <c r="M10" s="69">
        <v>9.7889601768136778</v>
      </c>
      <c r="N10" s="69">
        <v>12.701365910903069</v>
      </c>
      <c r="O10" s="69">
        <v>14.492154874540596</v>
      </c>
      <c r="P10" s="69">
        <v>17.51593097220638</v>
      </c>
      <c r="Q10" s="69">
        <v>23.241435678056938</v>
      </c>
      <c r="R10" s="11"/>
      <c r="S10" s="69">
        <f t="shared" si="29"/>
        <v>8.7492808035163421</v>
      </c>
      <c r="T10" s="69">
        <f>'RD T1'!E67</f>
        <v>7.488879840302884</v>
      </c>
      <c r="U10" s="69">
        <f t="shared" si="30"/>
        <v>16.238160643819228</v>
      </c>
      <c r="W10" t="str">
        <f t="shared" si="31"/>
        <v>21 Science, research, engineering and technology professionals</v>
      </c>
      <c r="X10" s="69">
        <v>19.283436570157654</v>
      </c>
      <c r="Y10" s="69">
        <v>21.572972024412223</v>
      </c>
      <c r="Z10" s="69">
        <v>21.128827371231878</v>
      </c>
      <c r="AA10" s="69">
        <v>22.485719713878428</v>
      </c>
      <c r="AB10" s="69">
        <v>23.579793082785308</v>
      </c>
      <c r="AC10" s="69"/>
      <c r="AD10" s="69">
        <f t="shared" si="32"/>
        <v>2.4509657115534296</v>
      </c>
      <c r="AE10" s="69">
        <f>'RD T1'!E96</f>
        <v>8.990557985458743</v>
      </c>
      <c r="AF10" s="69">
        <f t="shared" si="33"/>
        <v>11.441523697012173</v>
      </c>
      <c r="AH10" t="str">
        <f t="shared" si="34"/>
        <v>21 Science, research, engineering and technology professionals</v>
      </c>
      <c r="AI10" s="69">
        <v>1.9478165907772125</v>
      </c>
      <c r="AJ10" s="69">
        <v>2.357385393387383</v>
      </c>
      <c r="AK10" s="69">
        <v>2.3850986182804488</v>
      </c>
      <c r="AL10" s="69">
        <v>2.6681321489363725</v>
      </c>
      <c r="AM10" s="69">
        <v>3.0796074133273748</v>
      </c>
      <c r="AN10" s="69"/>
      <c r="AO10" s="69">
        <f t="shared" si="35"/>
        <v>0.69450879504692598</v>
      </c>
      <c r="AP10" s="69">
        <f>'RD T1'!E125</f>
        <v>1.0374361640311249</v>
      </c>
      <c r="AQ10" s="69">
        <f t="shared" si="36"/>
        <v>1.7319449590780509</v>
      </c>
      <c r="AS10" t="str">
        <f t="shared" si="37"/>
        <v>21 Science, research, engineering and technology professionals</v>
      </c>
      <c r="AT10" s="69">
        <v>4.600261096761125</v>
      </c>
      <c r="AU10" s="69">
        <v>5.0026479135501267</v>
      </c>
      <c r="AV10" s="69">
        <v>4.9255247622520928</v>
      </c>
      <c r="AW10" s="69">
        <v>4.8586950111695222</v>
      </c>
      <c r="AX10" s="69">
        <v>4.9428035985583927</v>
      </c>
      <c r="AY10" s="69"/>
      <c r="AZ10" s="69">
        <f t="shared" si="38"/>
        <v>1.7278836306299894E-2</v>
      </c>
      <c r="BA10" s="69">
        <f>'RD T1'!E154</f>
        <v>1.8533280297657977</v>
      </c>
      <c r="BB10" s="69">
        <f t="shared" si="39"/>
        <v>1.8706068660720976</v>
      </c>
      <c r="BD10" t="str">
        <f t="shared" si="40"/>
        <v>21 Science, research, engineering and technology professionals</v>
      </c>
      <c r="BE10" s="69">
        <v>5.3649669941615024</v>
      </c>
      <c r="BF10" s="69">
        <v>4.8826372612204612</v>
      </c>
      <c r="BG10" s="69">
        <v>5.1406660994817157</v>
      </c>
      <c r="BH10" s="69">
        <v>4.0902334242575762</v>
      </c>
      <c r="BI10" s="69">
        <v>3.6138807554736605</v>
      </c>
      <c r="BJ10" s="69"/>
      <c r="BK10" s="69">
        <f t="shared" si="41"/>
        <v>-1.5267853440080552</v>
      </c>
      <c r="BL10" s="69">
        <f>'RD T1'!E183</f>
        <v>1.1997248979165855</v>
      </c>
      <c r="BM10" s="69">
        <f t="shared" si="42"/>
        <v>-0.32706044609146967</v>
      </c>
      <c r="BO10" t="str">
        <f t="shared" si="43"/>
        <v>21 Science, research, engineering and technology professionals</v>
      </c>
      <c r="BP10" s="69">
        <v>4.0449561561586878</v>
      </c>
      <c r="BQ10" s="69">
        <v>3.9737607028606483</v>
      </c>
      <c r="BR10" s="69">
        <v>3.7635955105015886</v>
      </c>
      <c r="BS10" s="69">
        <v>3.552759691512104</v>
      </c>
      <c r="BT10" s="69">
        <v>3.0940243815322224</v>
      </c>
      <c r="BU10" s="69"/>
      <c r="BV10" s="69">
        <f t="shared" si="44"/>
        <v>-0.66957112896936621</v>
      </c>
      <c r="BW10" s="69">
        <f>'RD T1'!E212</f>
        <v>1.1755247176567472</v>
      </c>
      <c r="BX10" s="69">
        <f t="shared" si="45"/>
        <v>0.50595358868738094</v>
      </c>
      <c r="BZ10" t="str">
        <f t="shared" si="46"/>
        <v>21 Science, research, engineering and technology professionals</v>
      </c>
      <c r="CA10" s="69">
        <v>3.1979735166839234</v>
      </c>
      <c r="CB10" s="69">
        <v>3.0924478477469028</v>
      </c>
      <c r="CC10" s="69">
        <v>2.8757944193561604</v>
      </c>
      <c r="CD10" s="69">
        <v>3.3010628075752293</v>
      </c>
      <c r="CE10" s="69">
        <v>2.5501003876541626</v>
      </c>
      <c r="CF10" s="69"/>
      <c r="CG10" s="69">
        <f t="shared" si="47"/>
        <v>-0.32569403170199784</v>
      </c>
      <c r="CH10" s="69">
        <f>'RD T1'!E241</f>
        <v>0.85891418773994355</v>
      </c>
      <c r="CI10" s="69">
        <f t="shared" si="48"/>
        <v>0.5332201560379457</v>
      </c>
      <c r="CK10" t="str">
        <f t="shared" si="49"/>
        <v>21 Science, research, engineering and technology professionals</v>
      </c>
      <c r="CL10" s="69">
        <v>0.48769937690425097</v>
      </c>
      <c r="CM10" s="69">
        <v>0.68422456845556778</v>
      </c>
      <c r="CN10" s="69">
        <v>0.66887308577449001</v>
      </c>
      <c r="CO10" s="69">
        <v>1.0887398470514413</v>
      </c>
      <c r="CP10" s="69">
        <v>1.7607891493257517</v>
      </c>
      <c r="CQ10" s="69"/>
      <c r="CR10" s="69">
        <f t="shared" si="50"/>
        <v>1.0919160635512617</v>
      </c>
      <c r="CS10" s="69">
        <f>'RD T1'!E270</f>
        <v>0.35422360574824169</v>
      </c>
      <c r="CT10" s="69">
        <f t="shared" si="51"/>
        <v>1.4461396692995034</v>
      </c>
    </row>
    <row r="11" spans="1:98" x14ac:dyDescent="0.2">
      <c r="A11" s="10" t="str">
        <f>name!D7</f>
        <v>22 Health professionals</v>
      </c>
      <c r="B11" s="69">
        <v>0.79414559874971735</v>
      </c>
      <c r="C11" s="69">
        <v>1.1386471951811414</v>
      </c>
      <c r="D11" s="69">
        <v>1.1823697479291491</v>
      </c>
      <c r="E11" s="69">
        <v>1.4161559118369877</v>
      </c>
      <c r="F11" s="69">
        <v>1.730044762342233</v>
      </c>
      <c r="G11" s="11"/>
      <c r="H11" s="69">
        <f t="shared" si="26"/>
        <v>0.54767501441308397</v>
      </c>
      <c r="I11" s="69">
        <f>'RD T1'!E39</f>
        <v>0.76230384779202442</v>
      </c>
      <c r="J11" s="69">
        <f t="shared" si="27"/>
        <v>1.3099788622051083</v>
      </c>
      <c r="L11" t="str">
        <f t="shared" si="28"/>
        <v>22 Health professionals</v>
      </c>
      <c r="M11" s="69">
        <v>2.6054746790038976</v>
      </c>
      <c r="N11" s="69">
        <v>3.8023045848635815</v>
      </c>
      <c r="O11" s="69">
        <v>3.9893195220549527</v>
      </c>
      <c r="P11" s="69">
        <v>4.7092763065543375</v>
      </c>
      <c r="Q11" s="69">
        <v>5.6123553075154655</v>
      </c>
      <c r="R11" s="11"/>
      <c r="S11" s="69">
        <f t="shared" si="29"/>
        <v>1.6230357854605129</v>
      </c>
      <c r="T11" s="69">
        <f>'RD T1'!E68</f>
        <v>2.6569680452303133</v>
      </c>
      <c r="U11" s="69">
        <f t="shared" si="30"/>
        <v>4.2800038306908261</v>
      </c>
      <c r="W11" t="str">
        <f t="shared" si="31"/>
        <v>22 Health professionals</v>
      </c>
      <c r="X11" s="69">
        <v>5.5889037340634262</v>
      </c>
      <c r="Y11" s="69">
        <v>7.3163813171478091</v>
      </c>
      <c r="Z11" s="69">
        <v>7.1513545825005291</v>
      </c>
      <c r="AA11" s="69">
        <v>7.8639578527198495</v>
      </c>
      <c r="AB11" s="69">
        <v>8.5793866912133456</v>
      </c>
      <c r="AC11" s="69"/>
      <c r="AD11" s="69">
        <f t="shared" si="32"/>
        <v>1.4280321087128165</v>
      </c>
      <c r="AE11" s="69">
        <f>'RD T1'!E97</f>
        <v>4.5562005453917509</v>
      </c>
      <c r="AF11" s="69">
        <f t="shared" si="33"/>
        <v>5.9842326541045674</v>
      </c>
      <c r="AH11" t="str">
        <f t="shared" si="34"/>
        <v>22 Health professionals</v>
      </c>
      <c r="AI11" s="69">
        <v>2.7474058041170664</v>
      </c>
      <c r="AJ11" s="69">
        <v>2.4624772631333425</v>
      </c>
      <c r="AK11" s="69">
        <v>2.1758240937016269</v>
      </c>
      <c r="AL11" s="69">
        <v>1.3284515749116084</v>
      </c>
      <c r="AM11" s="69">
        <v>0.53303772940921967</v>
      </c>
      <c r="AN11" s="69"/>
      <c r="AO11" s="69">
        <f t="shared" si="35"/>
        <v>-1.6427863642924072</v>
      </c>
      <c r="AP11" s="69">
        <f>'RD T1'!E126</f>
        <v>0.44465634834079332</v>
      </c>
      <c r="AQ11" s="69">
        <f t="shared" si="36"/>
        <v>-1.1981300159516139</v>
      </c>
      <c r="AS11" t="str">
        <f t="shared" si="37"/>
        <v>22 Health professionals</v>
      </c>
      <c r="AT11" s="69">
        <v>0.45202216475169255</v>
      </c>
      <c r="AU11" s="69">
        <v>0.59109269753097082</v>
      </c>
      <c r="AV11" s="69">
        <v>0.65260774957481871</v>
      </c>
      <c r="AW11" s="69">
        <v>0.68050038529036205</v>
      </c>
      <c r="AX11" s="69">
        <v>0.73277383799803564</v>
      </c>
      <c r="AY11" s="69"/>
      <c r="AZ11" s="69">
        <f t="shared" si="38"/>
        <v>8.016608842321693E-2</v>
      </c>
      <c r="BA11" s="69">
        <f>'RD T1'!E155</f>
        <v>0.35595929495296175</v>
      </c>
      <c r="BB11" s="69">
        <f t="shared" si="39"/>
        <v>0.43612538337617868</v>
      </c>
      <c r="BD11" t="str">
        <f t="shared" si="40"/>
        <v>22 Health professionals</v>
      </c>
      <c r="BE11" s="69">
        <v>1.6005385042400779</v>
      </c>
      <c r="BF11" s="69">
        <v>1.9843781975629349</v>
      </c>
      <c r="BG11" s="69">
        <v>2.1567339229819078</v>
      </c>
      <c r="BH11" s="69">
        <v>2.2817779172841837</v>
      </c>
      <c r="BI11" s="69">
        <v>2.4792876126590682</v>
      </c>
      <c r="BJ11" s="69"/>
      <c r="BK11" s="69">
        <f t="shared" si="41"/>
        <v>0.32255368967716036</v>
      </c>
      <c r="BL11" s="69">
        <f>'RD T1'!E184</f>
        <v>1.3356806861924937</v>
      </c>
      <c r="BM11" s="69">
        <f t="shared" si="42"/>
        <v>1.6582343758696541</v>
      </c>
      <c r="BO11" t="str">
        <f t="shared" si="43"/>
        <v>22 Health professionals</v>
      </c>
      <c r="BP11" s="69">
        <v>1.1913853057016595</v>
      </c>
      <c r="BQ11" s="69">
        <v>1.4148286943462682</v>
      </c>
      <c r="BR11" s="69">
        <v>1.3969770144035933</v>
      </c>
      <c r="BS11" s="69">
        <v>1.4223603273689871</v>
      </c>
      <c r="BT11" s="69">
        <v>1.1531095955157047</v>
      </c>
      <c r="BU11" s="69"/>
      <c r="BV11" s="69">
        <f t="shared" si="44"/>
        <v>-0.24386741888788865</v>
      </c>
      <c r="BW11" s="69">
        <f>'RD T1'!E213</f>
        <v>0.63014452720214675</v>
      </c>
      <c r="BX11" s="69">
        <f t="shared" si="45"/>
        <v>0.3862771083142581</v>
      </c>
      <c r="BZ11" t="str">
        <f t="shared" si="46"/>
        <v>22 Health professionals</v>
      </c>
      <c r="CA11" s="69">
        <v>0.70531478827390903</v>
      </c>
      <c r="CB11" s="69">
        <v>0.89492697111077024</v>
      </c>
      <c r="CC11" s="69">
        <v>0.73828137533694438</v>
      </c>
      <c r="CD11" s="69">
        <v>0.78991542218158106</v>
      </c>
      <c r="CE11" s="69">
        <v>0.50583862597422702</v>
      </c>
      <c r="CF11" s="69"/>
      <c r="CG11" s="69">
        <f t="shared" si="47"/>
        <v>-0.23244274936271736</v>
      </c>
      <c r="CH11" s="69">
        <f>'RD T1'!E242</f>
        <v>0.29378175341109286</v>
      </c>
      <c r="CI11" s="69">
        <f t="shared" si="48"/>
        <v>6.1339004048375501E-2</v>
      </c>
      <c r="CK11" t="str">
        <f t="shared" si="49"/>
        <v>22 Health professionals</v>
      </c>
      <c r="CL11" s="69">
        <v>6.9917235288681823E-2</v>
      </c>
      <c r="CM11" s="69">
        <v>0.12431374872223312</v>
      </c>
      <c r="CN11" s="69">
        <v>0.12609281023735627</v>
      </c>
      <c r="CO11" s="69">
        <v>0.2290804909066067</v>
      </c>
      <c r="CP11" s="69">
        <v>0.46453360185675591</v>
      </c>
      <c r="CQ11" s="69"/>
      <c r="CR11" s="69">
        <f t="shared" si="50"/>
        <v>0.33844079161939966</v>
      </c>
      <c r="CS11" s="69">
        <f>'RD T1'!E271</f>
        <v>0.1087155067352793</v>
      </c>
      <c r="CT11" s="69">
        <f t="shared" si="51"/>
        <v>0.44715629835467896</v>
      </c>
    </row>
    <row r="12" spans="1:98" x14ac:dyDescent="0.2">
      <c r="A12" s="10" t="str">
        <f>name!D8</f>
        <v>23 Teaching and other educational professionals</v>
      </c>
      <c r="B12" s="69">
        <v>1.8222169122065817</v>
      </c>
      <c r="C12" s="69">
        <v>2.2037580689165104</v>
      </c>
      <c r="D12" s="69">
        <v>2.2813650092919637</v>
      </c>
      <c r="E12" s="69">
        <v>2.5302829460506202</v>
      </c>
      <c r="F12" s="69">
        <v>2.9932027755104555</v>
      </c>
      <c r="G12" s="11"/>
      <c r="H12" s="69">
        <f t="shared" si="26"/>
        <v>0.71183776621849182</v>
      </c>
      <c r="I12" s="69">
        <f>'RD T1'!E40</f>
        <v>1.3531351373441953</v>
      </c>
      <c r="J12" s="69">
        <f t="shared" si="27"/>
        <v>2.0649729035626869</v>
      </c>
      <c r="L12" t="str">
        <f t="shared" si="28"/>
        <v>23 Teaching and other educational professionals</v>
      </c>
      <c r="M12" s="69">
        <v>10.404553482361949</v>
      </c>
      <c r="N12" s="69">
        <v>12.893990022468458</v>
      </c>
      <c r="O12" s="69">
        <v>13.016436876409724</v>
      </c>
      <c r="P12" s="69">
        <v>14.399608445106148</v>
      </c>
      <c r="Q12" s="69">
        <v>16.744532669789141</v>
      </c>
      <c r="R12" s="11"/>
      <c r="S12" s="69">
        <f t="shared" si="29"/>
        <v>3.728095793379417</v>
      </c>
      <c r="T12" s="69">
        <f>'RD T1'!E69</f>
        <v>8.0361904540072295</v>
      </c>
      <c r="U12" s="69">
        <f t="shared" si="30"/>
        <v>11.764286247386647</v>
      </c>
      <c r="W12" t="str">
        <f t="shared" si="31"/>
        <v>23 Teaching and other educational professionals</v>
      </c>
      <c r="X12" s="69">
        <v>7.583376710744675</v>
      </c>
      <c r="Y12" s="69">
        <v>7.5000414149907551</v>
      </c>
      <c r="Z12" s="69">
        <v>7.1919841727601526</v>
      </c>
      <c r="AA12" s="69">
        <v>6.4376701989865985</v>
      </c>
      <c r="AB12" s="69">
        <v>5.7021564378388376</v>
      </c>
      <c r="AC12" s="69"/>
      <c r="AD12" s="69">
        <f t="shared" si="32"/>
        <v>-1.4898277349213149</v>
      </c>
      <c r="AE12" s="69">
        <f>'RD T1'!E98</f>
        <v>3.2553059225211523</v>
      </c>
      <c r="AF12" s="69">
        <f t="shared" si="33"/>
        <v>1.7654781875998373</v>
      </c>
      <c r="AH12" t="str">
        <f t="shared" si="34"/>
        <v>23 Teaching and other educational professionals</v>
      </c>
      <c r="AI12" s="69">
        <v>1.0068042761705707</v>
      </c>
      <c r="AJ12" s="69">
        <v>0.66725548724608774</v>
      </c>
      <c r="AK12" s="69">
        <v>0.57867725764361877</v>
      </c>
      <c r="AL12" s="69">
        <v>0.40854849481548994</v>
      </c>
      <c r="AM12" s="69">
        <v>0.41799406657187566</v>
      </c>
      <c r="AN12" s="69"/>
      <c r="AO12" s="69">
        <f t="shared" si="35"/>
        <v>-0.16068319107174311</v>
      </c>
      <c r="AP12" s="69">
        <f>'RD T1'!E127</f>
        <v>0.13094628048406834</v>
      </c>
      <c r="AQ12" s="69">
        <f t="shared" si="36"/>
        <v>-2.9736910587674775E-2</v>
      </c>
      <c r="AS12" t="str">
        <f t="shared" si="37"/>
        <v>23 Teaching and other educational professionals</v>
      </c>
      <c r="AT12" s="69">
        <v>0.26772765252076586</v>
      </c>
      <c r="AU12" s="69">
        <v>0.30173246329219788</v>
      </c>
      <c r="AV12" s="69">
        <v>0.2956041730703256</v>
      </c>
      <c r="AW12" s="69">
        <v>0.25597196311735276</v>
      </c>
      <c r="AX12" s="69">
        <v>0.23888945002215972</v>
      </c>
      <c r="AY12" s="69"/>
      <c r="AZ12" s="69">
        <f t="shared" si="38"/>
        <v>-5.6714723048165883E-2</v>
      </c>
      <c r="BA12" s="69">
        <f>'RD T1'!E156</f>
        <v>0.12319328436386753</v>
      </c>
      <c r="BB12" s="69">
        <f t="shared" si="39"/>
        <v>6.6478561315701651E-2</v>
      </c>
      <c r="BD12" t="str">
        <f t="shared" si="40"/>
        <v>23 Teaching and other educational professionals</v>
      </c>
      <c r="BE12" s="69">
        <v>0.95168398748557415</v>
      </c>
      <c r="BF12" s="69">
        <v>0.95951840947210121</v>
      </c>
      <c r="BG12" s="69">
        <v>1.0764720253960729</v>
      </c>
      <c r="BH12" s="69">
        <v>1.1400695610245757</v>
      </c>
      <c r="BI12" s="69">
        <v>1.3760693373125139</v>
      </c>
      <c r="BJ12" s="69"/>
      <c r="BK12" s="69">
        <f t="shared" si="41"/>
        <v>0.29959731191644101</v>
      </c>
      <c r="BL12" s="69">
        <f>'RD T1'!E185</f>
        <v>0.50499226077948078</v>
      </c>
      <c r="BM12" s="69">
        <f t="shared" si="42"/>
        <v>0.8045895726959218</v>
      </c>
      <c r="BO12" t="str">
        <f t="shared" si="43"/>
        <v>23 Teaching and other educational professionals</v>
      </c>
      <c r="BP12" s="69">
        <v>0.76527135204717223</v>
      </c>
      <c r="BQ12" s="69">
        <v>0.77856158938394815</v>
      </c>
      <c r="BR12" s="69">
        <v>0.7750982277663262</v>
      </c>
      <c r="BS12" s="69">
        <v>0.76991860568635628</v>
      </c>
      <c r="BT12" s="69">
        <v>0.72804970607366093</v>
      </c>
      <c r="BU12" s="69"/>
      <c r="BV12" s="69">
        <f t="shared" si="44"/>
        <v>-4.7048521692665268E-2</v>
      </c>
      <c r="BW12" s="69">
        <f>'RD T1'!E214</f>
        <v>0.34012922289716069</v>
      </c>
      <c r="BX12" s="69">
        <f t="shared" si="45"/>
        <v>0.29308070120449542</v>
      </c>
      <c r="BZ12" t="str">
        <f t="shared" si="46"/>
        <v>23 Teaching and other educational professionals</v>
      </c>
      <c r="CA12" s="69">
        <v>0.51801066543894636</v>
      </c>
      <c r="CB12" s="69">
        <v>0.51373772189218037</v>
      </c>
      <c r="CC12" s="69">
        <v>0.48259103290301891</v>
      </c>
      <c r="CD12" s="69">
        <v>0.55246753532346327</v>
      </c>
      <c r="CE12" s="69">
        <v>0.52135042675739429</v>
      </c>
      <c r="CF12" s="69"/>
      <c r="CG12" s="69">
        <f t="shared" si="47"/>
        <v>3.8759393854375379E-2</v>
      </c>
      <c r="CH12" s="69">
        <f>'RD T1'!E243</f>
        <v>0.22777257297375078</v>
      </c>
      <c r="CI12" s="69">
        <f t="shared" si="48"/>
        <v>0.26653196682812619</v>
      </c>
      <c r="CK12" t="str">
        <f t="shared" si="49"/>
        <v>23 Teaching and other educational professionals</v>
      </c>
      <c r="CL12" s="69">
        <v>7.5085387623673325E-2</v>
      </c>
      <c r="CM12" s="69">
        <v>0.10409357915398361</v>
      </c>
      <c r="CN12" s="69">
        <v>0.11325612892320032</v>
      </c>
      <c r="CO12" s="69">
        <v>0.16275774196461468</v>
      </c>
      <c r="CP12" s="69">
        <v>0.19478889298765442</v>
      </c>
      <c r="CQ12" s="69"/>
      <c r="CR12" s="69">
        <f t="shared" si="50"/>
        <v>8.1532764064454102E-2</v>
      </c>
      <c r="CS12" s="69">
        <f>'RD T1'!E272</f>
        <v>5.7468350694584669E-2</v>
      </c>
      <c r="CT12" s="69">
        <f t="shared" si="51"/>
        <v>0.13900111475903876</v>
      </c>
    </row>
    <row r="13" spans="1:98" x14ac:dyDescent="0.2">
      <c r="A13" s="10" t="str">
        <f>name!D9</f>
        <v>24 Business, media and public service professionals</v>
      </c>
      <c r="B13" s="69">
        <v>0.64001503358482825</v>
      </c>
      <c r="C13" s="69">
        <v>0.81109663364833406</v>
      </c>
      <c r="D13" s="69">
        <v>0.93288985801151614</v>
      </c>
      <c r="E13" s="69">
        <v>1.1751528937590825</v>
      </c>
      <c r="F13" s="69">
        <v>1.5979207980311907</v>
      </c>
      <c r="G13" s="11"/>
      <c r="H13" s="69">
        <f t="shared" si="26"/>
        <v>0.66503094001967455</v>
      </c>
      <c r="I13" s="69">
        <f>'RD T1'!E41</f>
        <v>0.63484769304325506</v>
      </c>
      <c r="J13" s="69">
        <f t="shared" si="27"/>
        <v>1.2998786330629297</v>
      </c>
      <c r="L13" t="str">
        <f t="shared" si="28"/>
        <v>24 Business, media and public service professionals</v>
      </c>
      <c r="M13" s="69">
        <v>8.0549210082296998</v>
      </c>
      <c r="N13" s="69">
        <v>10.548468144445616</v>
      </c>
      <c r="O13" s="69">
        <v>11.446352555495443</v>
      </c>
      <c r="P13" s="69">
        <v>13.849385093206864</v>
      </c>
      <c r="Q13" s="69">
        <v>17.637145090714693</v>
      </c>
      <c r="R13" s="11"/>
      <c r="S13" s="69">
        <f t="shared" si="29"/>
        <v>6.1907925352192503</v>
      </c>
      <c r="T13" s="69">
        <f>'RD T1'!E70</f>
        <v>7.3486468111832037</v>
      </c>
      <c r="U13" s="69">
        <f t="shared" si="30"/>
        <v>13.539439346402453</v>
      </c>
      <c r="W13" t="str">
        <f t="shared" si="31"/>
        <v>24 Business, media and public service professionals</v>
      </c>
      <c r="X13" s="69">
        <v>15.10104029086343</v>
      </c>
      <c r="Y13" s="69">
        <v>17.375374768774588</v>
      </c>
      <c r="Z13" s="69">
        <v>17.675897989515647</v>
      </c>
      <c r="AA13" s="69">
        <v>19.710931136709739</v>
      </c>
      <c r="AB13" s="69">
        <v>21.513781127726155</v>
      </c>
      <c r="AC13" s="69"/>
      <c r="AD13" s="69">
        <f t="shared" si="32"/>
        <v>3.8378831382105076</v>
      </c>
      <c r="AE13" s="69">
        <f>'RD T1'!E99</f>
        <v>10.2416846458978</v>
      </c>
      <c r="AF13" s="69">
        <f t="shared" si="33"/>
        <v>14.079567784108308</v>
      </c>
      <c r="AH13" t="str">
        <f t="shared" si="34"/>
        <v>24 Business, media and public service professionals</v>
      </c>
      <c r="AI13" s="69">
        <v>1.5602000159339513</v>
      </c>
      <c r="AJ13" s="69">
        <v>1.6813760393476296</v>
      </c>
      <c r="AK13" s="69">
        <v>1.788124958055255</v>
      </c>
      <c r="AL13" s="69">
        <v>1.8176361375102574</v>
      </c>
      <c r="AM13" s="69">
        <v>1.9693929166131698</v>
      </c>
      <c r="AN13" s="69"/>
      <c r="AO13" s="69">
        <f t="shared" si="35"/>
        <v>0.18126795855791489</v>
      </c>
      <c r="AP13" s="69">
        <f>'RD T1'!E128</f>
        <v>0.71459702611403664</v>
      </c>
      <c r="AQ13" s="69">
        <f t="shared" si="36"/>
        <v>0.89586498467195153</v>
      </c>
      <c r="AS13" t="str">
        <f t="shared" si="37"/>
        <v>24 Business, media and public service professionals</v>
      </c>
      <c r="AT13" s="69">
        <v>2.2833468532522865</v>
      </c>
      <c r="AU13" s="69">
        <v>2.5858728687016352</v>
      </c>
      <c r="AV13" s="69">
        <v>2.6898403256274488</v>
      </c>
      <c r="AW13" s="69">
        <v>2.9939484928474895</v>
      </c>
      <c r="AX13" s="69">
        <v>3.4339297478669559</v>
      </c>
      <c r="AY13" s="69"/>
      <c r="AZ13" s="69">
        <f t="shared" si="38"/>
        <v>0.74408942223950714</v>
      </c>
      <c r="BA13" s="69">
        <f>'RD T1'!E157</f>
        <v>1.5300905275236911</v>
      </c>
      <c r="BB13" s="69">
        <f t="shared" si="39"/>
        <v>2.274179949763198</v>
      </c>
      <c r="BD13" t="str">
        <f t="shared" si="40"/>
        <v>24 Business, media and public service professionals</v>
      </c>
      <c r="BE13" s="69">
        <v>4.5306801364873222</v>
      </c>
      <c r="BF13" s="69">
        <v>4.6398491778927564</v>
      </c>
      <c r="BG13" s="69">
        <v>5.2529704869709928</v>
      </c>
      <c r="BH13" s="69">
        <v>5.6893489331233571</v>
      </c>
      <c r="BI13" s="69">
        <v>6.0495280179500082</v>
      </c>
      <c r="BJ13" s="69"/>
      <c r="BK13" s="69">
        <f t="shared" si="41"/>
        <v>0.79655753097901538</v>
      </c>
      <c r="BL13" s="69">
        <f>'RD T1'!E186</f>
        <v>2.395107072021625</v>
      </c>
      <c r="BM13" s="69">
        <f t="shared" si="42"/>
        <v>3.1916646030006404</v>
      </c>
      <c r="BO13" t="str">
        <f t="shared" si="43"/>
        <v>24 Business, media and public service professionals</v>
      </c>
      <c r="BP13" s="69">
        <v>3.3458890869057862</v>
      </c>
      <c r="BQ13" s="69">
        <v>3.645456980901653</v>
      </c>
      <c r="BR13" s="69">
        <v>3.5349587384637795</v>
      </c>
      <c r="BS13" s="69">
        <v>3.7255282258565137</v>
      </c>
      <c r="BT13" s="69">
        <v>3.1387366608848186</v>
      </c>
      <c r="BU13" s="69"/>
      <c r="BV13" s="69">
        <f t="shared" si="44"/>
        <v>-0.39622207757896089</v>
      </c>
      <c r="BW13" s="69">
        <f>'RD T1'!E215</f>
        <v>1.3918904868443198</v>
      </c>
      <c r="BX13" s="69">
        <f t="shared" si="45"/>
        <v>0.99566840926535893</v>
      </c>
      <c r="BZ13" t="str">
        <f t="shared" si="46"/>
        <v>24 Business, media and public service professionals</v>
      </c>
      <c r="CA13" s="69">
        <v>2.0938629123782651</v>
      </c>
      <c r="CB13" s="69">
        <v>2.2096270083450786</v>
      </c>
      <c r="CC13" s="69">
        <v>2.1204561017510271</v>
      </c>
      <c r="CD13" s="69">
        <v>2.2845595926291189</v>
      </c>
      <c r="CE13" s="69">
        <v>1.5212370137756464</v>
      </c>
      <c r="CF13" s="69"/>
      <c r="CG13" s="69">
        <f t="shared" si="47"/>
        <v>-0.5992190879753807</v>
      </c>
      <c r="CH13" s="69">
        <f>'RD T1'!E244</f>
        <v>0.74875550281973102</v>
      </c>
      <c r="CI13" s="69">
        <f t="shared" si="48"/>
        <v>0.14953641484435032</v>
      </c>
      <c r="CK13" t="str">
        <f t="shared" si="49"/>
        <v>24 Business, media and public service professionals</v>
      </c>
      <c r="CL13" s="69">
        <v>0.34923501194870304</v>
      </c>
      <c r="CM13" s="69">
        <v>0.45560482325846291</v>
      </c>
      <c r="CN13" s="69">
        <v>0.45749436689765305</v>
      </c>
      <c r="CO13" s="69">
        <v>0.6329235583671442</v>
      </c>
      <c r="CP13" s="69">
        <v>0.93401608258433877</v>
      </c>
      <c r="CQ13" s="69"/>
      <c r="CR13" s="69">
        <f t="shared" si="50"/>
        <v>0.47652171568668572</v>
      </c>
      <c r="CS13" s="69">
        <f>'RD T1'!E273</f>
        <v>0.22469198552048647</v>
      </c>
      <c r="CT13" s="69">
        <f t="shared" si="51"/>
        <v>0.70121370120717219</v>
      </c>
    </row>
    <row r="14" spans="1:98" x14ac:dyDescent="0.2">
      <c r="A14" s="10" t="str">
        <f>name!D10</f>
        <v>31 Science, engineering and technology associate professionals</v>
      </c>
      <c r="B14" s="69">
        <v>0.2041178472592024</v>
      </c>
      <c r="C14" s="69">
        <v>0.29463830759563137</v>
      </c>
      <c r="D14" s="69">
        <v>0.33077391616466972</v>
      </c>
      <c r="E14" s="69">
        <v>0.35328483535261263</v>
      </c>
      <c r="F14" s="69">
        <v>0.50372143836684014</v>
      </c>
      <c r="G14" s="11"/>
      <c r="H14" s="69">
        <f t="shared" si="26"/>
        <v>0.17294752220217041</v>
      </c>
      <c r="I14" s="69">
        <f>'RD T1'!E42</f>
        <v>0.19011574768047537</v>
      </c>
      <c r="J14" s="69">
        <f t="shared" si="27"/>
        <v>0.36306326988264581</v>
      </c>
      <c r="L14" t="str">
        <f t="shared" si="28"/>
        <v>31 Science, engineering and technology associate professionals</v>
      </c>
      <c r="M14" s="69">
        <v>1.265306826241043</v>
      </c>
      <c r="N14" s="69">
        <v>1.7405641365490045</v>
      </c>
      <c r="O14" s="69">
        <v>2.0449661772904806</v>
      </c>
      <c r="P14" s="69">
        <v>1.9381105864778516</v>
      </c>
      <c r="Q14" s="69">
        <v>2.4501206809594489</v>
      </c>
      <c r="R14" s="11"/>
      <c r="S14" s="69">
        <f t="shared" si="29"/>
        <v>0.40515450366896832</v>
      </c>
      <c r="T14" s="69">
        <f>'RD T1'!E71</f>
        <v>0.9266035883744228</v>
      </c>
      <c r="U14" s="69">
        <f t="shared" si="30"/>
        <v>1.3317580920433911</v>
      </c>
      <c r="W14" t="str">
        <f t="shared" si="31"/>
        <v>31 Science, engineering and technology associate professionals</v>
      </c>
      <c r="X14" s="69">
        <v>3.7077747983705267</v>
      </c>
      <c r="Y14" s="69">
        <v>4.6636617961055258</v>
      </c>
      <c r="Z14" s="69">
        <v>4.7622504532737366</v>
      </c>
      <c r="AA14" s="69">
        <v>4.4895469279003324</v>
      </c>
      <c r="AB14" s="69">
        <v>5.1363005026153052</v>
      </c>
      <c r="AC14" s="69"/>
      <c r="AD14" s="69">
        <f t="shared" si="32"/>
        <v>0.3740500493415686</v>
      </c>
      <c r="AE14" s="69">
        <f>'RD T1'!E100</f>
        <v>2.1400113977550999</v>
      </c>
      <c r="AF14" s="69">
        <f t="shared" si="33"/>
        <v>2.5140614470966685</v>
      </c>
      <c r="AH14" t="str">
        <f t="shared" si="34"/>
        <v>31 Science, engineering and technology associate professionals</v>
      </c>
      <c r="AI14" s="69">
        <v>0.47238342427848629</v>
      </c>
      <c r="AJ14" s="69">
        <v>0.58618986142737162</v>
      </c>
      <c r="AK14" s="69">
        <v>0.65854232252416234</v>
      </c>
      <c r="AL14" s="69">
        <v>0.69619015085202729</v>
      </c>
      <c r="AM14" s="69">
        <v>0.95621779826286712</v>
      </c>
      <c r="AN14" s="69"/>
      <c r="AO14" s="69">
        <f t="shared" si="35"/>
        <v>0.29767547573870479</v>
      </c>
      <c r="AP14" s="69">
        <f>'RD T1'!E129</f>
        <v>0.38361804081289524</v>
      </c>
      <c r="AQ14" s="69">
        <f t="shared" si="36"/>
        <v>0.68129351655160009</v>
      </c>
      <c r="AS14" t="str">
        <f t="shared" si="37"/>
        <v>31 Science, engineering and technology associate professionals</v>
      </c>
      <c r="AT14" s="69">
        <v>1.1566383792922059</v>
      </c>
      <c r="AU14" s="69">
        <v>1.246451355388124</v>
      </c>
      <c r="AV14" s="69">
        <v>1.2692172149093726</v>
      </c>
      <c r="AW14" s="69">
        <v>1.0778839363520332</v>
      </c>
      <c r="AX14" s="69">
        <v>1.0828547286463961</v>
      </c>
      <c r="AY14" s="69"/>
      <c r="AZ14" s="69">
        <f t="shared" si="38"/>
        <v>-0.18636248626297647</v>
      </c>
      <c r="BA14" s="69">
        <f>'RD T1'!E158</f>
        <v>0.42634186512016858</v>
      </c>
      <c r="BB14" s="69">
        <f t="shared" si="39"/>
        <v>0.23997937885719212</v>
      </c>
      <c r="BD14" t="str">
        <f t="shared" si="40"/>
        <v>31 Science, engineering and technology associate professionals</v>
      </c>
      <c r="BE14" s="69">
        <v>1.7126739331611547</v>
      </c>
      <c r="BF14" s="69">
        <v>1.5578019373869758</v>
      </c>
      <c r="BG14" s="69">
        <v>1.8485059036302509</v>
      </c>
      <c r="BH14" s="69">
        <v>1.364153024736031</v>
      </c>
      <c r="BI14" s="69">
        <v>1.0634232230453913</v>
      </c>
      <c r="BJ14" s="69"/>
      <c r="BK14" s="69">
        <f t="shared" si="41"/>
        <v>-0.78508268058485964</v>
      </c>
      <c r="BL14" s="69">
        <f>'RD T1'!E187</f>
        <v>0.46209654578820791</v>
      </c>
      <c r="BM14" s="69">
        <f t="shared" si="42"/>
        <v>-0.32298613479665172</v>
      </c>
      <c r="BO14" t="str">
        <f t="shared" si="43"/>
        <v>31 Science, engineering and technology associate professionals</v>
      </c>
      <c r="BP14" s="69">
        <v>1.342818199276161</v>
      </c>
      <c r="BQ14" s="69">
        <v>1.4355325741337623</v>
      </c>
      <c r="BR14" s="69">
        <v>1.4495209428063394</v>
      </c>
      <c r="BS14" s="69">
        <v>1.1983928540441138</v>
      </c>
      <c r="BT14" s="69">
        <v>1.0759899598935274</v>
      </c>
      <c r="BU14" s="69"/>
      <c r="BV14" s="69">
        <f t="shared" si="44"/>
        <v>-0.37353098291281195</v>
      </c>
      <c r="BW14" s="69">
        <f>'RD T1'!E216</f>
        <v>0.45929999406282201</v>
      </c>
      <c r="BX14" s="69">
        <f t="shared" si="45"/>
        <v>8.5769011150010066E-2</v>
      </c>
      <c r="BZ14" t="str">
        <f t="shared" si="46"/>
        <v>31 Science, engineering and technology associate professionals</v>
      </c>
      <c r="CA14" s="69">
        <v>1.2497288763569163</v>
      </c>
      <c r="CB14" s="69">
        <v>1.3060437851626223</v>
      </c>
      <c r="CC14" s="69">
        <v>1.3001184565996986</v>
      </c>
      <c r="CD14" s="69">
        <v>1.1516867736552578</v>
      </c>
      <c r="CE14" s="69">
        <v>0.87096993975046988</v>
      </c>
      <c r="CF14" s="69"/>
      <c r="CG14" s="69">
        <f t="shared" si="47"/>
        <v>-0.42914851684922872</v>
      </c>
      <c r="CH14" s="69">
        <f>'RD T1'!E245</f>
        <v>0.36358755159750722</v>
      </c>
      <c r="CI14" s="69">
        <f t="shared" si="48"/>
        <v>-6.5560965251721504E-2</v>
      </c>
      <c r="CK14" t="str">
        <f t="shared" si="49"/>
        <v>31 Science, engineering and technology associate professionals</v>
      </c>
      <c r="CL14" s="69">
        <v>0.18394421509872963</v>
      </c>
      <c r="CM14" s="69">
        <v>0.26417525361619049</v>
      </c>
      <c r="CN14" s="69">
        <v>0.30563085276465674</v>
      </c>
      <c r="CO14" s="69">
        <v>0.40684418126322686</v>
      </c>
      <c r="CP14" s="69">
        <v>0.65271049764494016</v>
      </c>
      <c r="CQ14" s="69"/>
      <c r="CR14" s="69">
        <f t="shared" si="50"/>
        <v>0.34707964488028342</v>
      </c>
      <c r="CS14" s="69">
        <f>'RD T1'!E274</f>
        <v>0.16303434600461081</v>
      </c>
      <c r="CT14" s="69">
        <f t="shared" si="51"/>
        <v>0.51011399088489418</v>
      </c>
    </row>
    <row r="15" spans="1:98" x14ac:dyDescent="0.2">
      <c r="A15" s="10" t="str">
        <f>name!D11</f>
        <v>32 Health and social care associate professionals</v>
      </c>
      <c r="B15" s="69">
        <v>3.4710189090218412E-2</v>
      </c>
      <c r="C15" s="69">
        <v>4.6389578239340742E-2</v>
      </c>
      <c r="D15" s="69">
        <v>4.5563632230744E-2</v>
      </c>
      <c r="E15" s="69">
        <v>5.6858188860146826E-2</v>
      </c>
      <c r="F15" s="69">
        <v>7.5708821300844872E-2</v>
      </c>
      <c r="G15" s="11"/>
      <c r="H15" s="69">
        <f t="shared" si="26"/>
        <v>3.0145189070100872E-2</v>
      </c>
      <c r="I15" s="69">
        <f>'RD T1'!E43</f>
        <v>3.7524358198162432E-2</v>
      </c>
      <c r="J15" s="69">
        <f t="shared" si="27"/>
        <v>6.7669547268263297E-2</v>
      </c>
      <c r="L15" t="str">
        <f t="shared" si="28"/>
        <v>32 Health and social care associate professionals</v>
      </c>
      <c r="M15" s="69">
        <v>0.69142325007383765</v>
      </c>
      <c r="N15" s="69">
        <v>1.0028551666681016</v>
      </c>
      <c r="O15" s="69">
        <v>1.0497761038187603</v>
      </c>
      <c r="P15" s="69">
        <v>1.229828243497761</v>
      </c>
      <c r="Q15" s="69">
        <v>1.5675465625044336</v>
      </c>
      <c r="R15" s="11"/>
      <c r="S15" s="69">
        <f t="shared" si="29"/>
        <v>0.51777045868567328</v>
      </c>
      <c r="T15" s="69">
        <f>'RD T1'!E72</f>
        <v>0.77759663361825182</v>
      </c>
      <c r="U15" s="69">
        <f t="shared" si="30"/>
        <v>1.2953670923039251</v>
      </c>
      <c r="W15" t="str">
        <f t="shared" si="31"/>
        <v>32 Health and social care associate professionals</v>
      </c>
      <c r="X15" s="69">
        <v>2.0166588793995754</v>
      </c>
      <c r="Y15" s="69">
        <v>2.6261767859573739</v>
      </c>
      <c r="Z15" s="69">
        <v>2.630436333661553</v>
      </c>
      <c r="AA15" s="69">
        <v>2.857531463666275</v>
      </c>
      <c r="AB15" s="69">
        <v>3.3079242343449837</v>
      </c>
      <c r="AC15" s="69"/>
      <c r="AD15" s="69">
        <f t="shared" si="32"/>
        <v>0.67748790068343068</v>
      </c>
      <c r="AE15" s="69">
        <f>'RD T1'!E101</f>
        <v>1.8688869148343021</v>
      </c>
      <c r="AF15" s="69">
        <f t="shared" si="33"/>
        <v>2.5463748155177326</v>
      </c>
      <c r="AH15" t="str">
        <f t="shared" si="34"/>
        <v>32 Health and social care associate professionals</v>
      </c>
      <c r="AI15" s="69">
        <v>1.3209898326136744</v>
      </c>
      <c r="AJ15" s="69">
        <v>1.2857162943850919</v>
      </c>
      <c r="AK15" s="69">
        <v>1.2251773608531984</v>
      </c>
      <c r="AL15" s="69">
        <v>0.89661814281196917</v>
      </c>
      <c r="AM15" s="69">
        <v>0.56858312584175963</v>
      </c>
      <c r="AN15" s="69"/>
      <c r="AO15" s="69">
        <f t="shared" si="35"/>
        <v>-0.65659423501143876</v>
      </c>
      <c r="AP15" s="69">
        <f>'RD T1'!E130</f>
        <v>0.35440377071820356</v>
      </c>
      <c r="AQ15" s="69">
        <f t="shared" si="36"/>
        <v>-0.30219046429323521</v>
      </c>
      <c r="AS15" t="str">
        <f t="shared" si="37"/>
        <v>32 Health and social care associate professionals</v>
      </c>
      <c r="AT15" s="69">
        <v>0.34007030140812872</v>
      </c>
      <c r="AU15" s="69">
        <v>0.4213605661466403</v>
      </c>
      <c r="AV15" s="69">
        <v>0.4694939872135252</v>
      </c>
      <c r="AW15" s="69">
        <v>0.44657021578849232</v>
      </c>
      <c r="AX15" s="69">
        <v>0.4811150557323311</v>
      </c>
      <c r="AY15" s="69"/>
      <c r="AZ15" s="69">
        <f t="shared" si="38"/>
        <v>1.1621068518805899E-2</v>
      </c>
      <c r="BA15" s="69">
        <f>'RD T1'!E159</f>
        <v>0.26213216165247211</v>
      </c>
      <c r="BB15" s="69">
        <f t="shared" si="39"/>
        <v>0.27375323017127801</v>
      </c>
      <c r="BD15" t="str">
        <f t="shared" si="40"/>
        <v>32 Health and social care associate professionals</v>
      </c>
      <c r="BE15" s="69">
        <v>1.2189922551690333</v>
      </c>
      <c r="BF15" s="69">
        <v>1.4911949017541357</v>
      </c>
      <c r="BG15" s="69">
        <v>1.6434878424384862</v>
      </c>
      <c r="BH15" s="69">
        <v>1.6130152705582554</v>
      </c>
      <c r="BI15" s="69">
        <v>1.8394309571728573</v>
      </c>
      <c r="BJ15" s="69"/>
      <c r="BK15" s="69">
        <f t="shared" si="41"/>
        <v>0.19594311473437109</v>
      </c>
      <c r="BL15" s="69">
        <f>'RD T1'!E188</f>
        <v>1.0041428864967497</v>
      </c>
      <c r="BM15" s="69">
        <f t="shared" si="42"/>
        <v>1.2000860012311207</v>
      </c>
      <c r="BO15" t="str">
        <f t="shared" si="43"/>
        <v>32 Health and social care associate professionals</v>
      </c>
      <c r="BP15" s="69">
        <v>0.94703875692465811</v>
      </c>
      <c r="BQ15" s="69">
        <v>1.0681442666409848</v>
      </c>
      <c r="BR15" s="69">
        <v>1.0738141657998579</v>
      </c>
      <c r="BS15" s="69">
        <v>1.0047867661713303</v>
      </c>
      <c r="BT15" s="69">
        <v>0.82577495284607272</v>
      </c>
      <c r="BU15" s="69"/>
      <c r="BV15" s="69">
        <f t="shared" si="44"/>
        <v>-0.24803921295378517</v>
      </c>
      <c r="BW15" s="69">
        <f>'RD T1'!E217</f>
        <v>0.48349769701956619</v>
      </c>
      <c r="BX15" s="69">
        <f t="shared" si="45"/>
        <v>0.23545848406578102</v>
      </c>
      <c r="BZ15" t="str">
        <f t="shared" si="46"/>
        <v>32 Health and social care associate professionals</v>
      </c>
      <c r="CA15" s="69">
        <v>0.40236796266907876</v>
      </c>
      <c r="CB15" s="69">
        <v>0.40132265010782714</v>
      </c>
      <c r="CC15" s="69">
        <v>0.33936166542550378</v>
      </c>
      <c r="CD15" s="69">
        <v>0.30889403007388433</v>
      </c>
      <c r="CE15" s="69">
        <v>0.20134864199381294</v>
      </c>
      <c r="CF15" s="69"/>
      <c r="CG15" s="69">
        <f t="shared" si="47"/>
        <v>-0.13801302343169083</v>
      </c>
      <c r="CH15" s="69">
        <f>'RD T1'!E246</f>
        <v>0.11873117456162144</v>
      </c>
      <c r="CI15" s="69">
        <f t="shared" si="48"/>
        <v>-1.9281848870069396E-2</v>
      </c>
      <c r="CK15" t="str">
        <f t="shared" si="49"/>
        <v>32 Health and social care associate professionals</v>
      </c>
      <c r="CL15" s="69">
        <v>4.8441679883854664E-2</v>
      </c>
      <c r="CM15" s="69">
        <v>6.8865330573616421E-2</v>
      </c>
      <c r="CN15" s="69">
        <v>7.2084596017918334E-2</v>
      </c>
      <c r="CO15" s="69">
        <v>0.10941683920750848</v>
      </c>
      <c r="CP15" s="69">
        <v>0.20900540431941322</v>
      </c>
      <c r="CQ15" s="69"/>
      <c r="CR15" s="69">
        <f t="shared" si="50"/>
        <v>0.13692080830149489</v>
      </c>
      <c r="CS15" s="69">
        <f>'RD T1'!E275</f>
        <v>5.3206634036508368E-2</v>
      </c>
      <c r="CT15" s="69">
        <f t="shared" si="51"/>
        <v>0.19012744233800327</v>
      </c>
    </row>
    <row r="16" spans="1:98" x14ac:dyDescent="0.2">
      <c r="A16" s="10" t="str">
        <f>name!D12</f>
        <v>33 Protective service occupations</v>
      </c>
      <c r="B16" s="69">
        <v>2.3623339593969468E-2</v>
      </c>
      <c r="C16" s="69">
        <v>2.4424315262310429E-2</v>
      </c>
      <c r="D16" s="69">
        <v>2.7201166444610521E-2</v>
      </c>
      <c r="E16" s="69">
        <v>3.9949498222490436E-2</v>
      </c>
      <c r="F16" s="69">
        <v>6.2536207156890899E-2</v>
      </c>
      <c r="G16" s="11"/>
      <c r="H16" s="69">
        <f t="shared" si="26"/>
        <v>3.5335040712280379E-2</v>
      </c>
      <c r="I16" s="69">
        <f>'RD T1'!E44</f>
        <v>1.7342578163219158E-2</v>
      </c>
      <c r="J16" s="69">
        <f t="shared" si="27"/>
        <v>5.2677618875499536E-2</v>
      </c>
      <c r="L16" t="str">
        <f t="shared" si="28"/>
        <v>33 Protective service occupations</v>
      </c>
      <c r="M16" s="69">
        <v>0.42388622789207681</v>
      </c>
      <c r="N16" s="69">
        <v>0.47200378113135166</v>
      </c>
      <c r="O16" s="69">
        <v>0.56493326518493603</v>
      </c>
      <c r="P16" s="69">
        <v>0.75979902415071887</v>
      </c>
      <c r="Q16" s="69">
        <v>1.122651967082211</v>
      </c>
      <c r="R16" s="11"/>
      <c r="S16" s="69">
        <f t="shared" si="29"/>
        <v>0.55771870189727502</v>
      </c>
      <c r="T16" s="69">
        <f>'RD T1'!E73</f>
        <v>0.28876619790932861</v>
      </c>
      <c r="U16" s="69">
        <f t="shared" si="30"/>
        <v>0.84648489980660369</v>
      </c>
      <c r="W16" t="str">
        <f t="shared" si="31"/>
        <v>33 Protective service occupations</v>
      </c>
      <c r="X16" s="69">
        <v>1.7770971363694148</v>
      </c>
      <c r="Y16" s="69">
        <v>1.8898730442202891</v>
      </c>
      <c r="Z16" s="69">
        <v>1.992763407686311</v>
      </c>
      <c r="AA16" s="69">
        <v>2.6025256121734994</v>
      </c>
      <c r="AB16" s="69">
        <v>3.4983986089356889</v>
      </c>
      <c r="AC16" s="69"/>
      <c r="AD16" s="69">
        <f t="shared" si="32"/>
        <v>1.5056352012493779</v>
      </c>
      <c r="AE16" s="69">
        <f>'RD T1'!E102</f>
        <v>1.1642019862316899</v>
      </c>
      <c r="AF16" s="69">
        <f t="shared" si="33"/>
        <v>2.6698371874810678</v>
      </c>
      <c r="AH16" t="str">
        <f t="shared" si="34"/>
        <v>33 Protective service occupations</v>
      </c>
      <c r="AI16" s="69">
        <v>0.44272920353761852</v>
      </c>
      <c r="AJ16" s="69">
        <v>0.45805144779468721</v>
      </c>
      <c r="AK16" s="69">
        <v>0.48544799900633667</v>
      </c>
      <c r="AL16" s="69">
        <v>0.60148712064334042</v>
      </c>
      <c r="AM16" s="69">
        <v>0.75846192848750493</v>
      </c>
      <c r="AN16" s="69"/>
      <c r="AO16" s="69">
        <f t="shared" si="35"/>
        <v>0.27301392948116826</v>
      </c>
      <c r="AP16" s="69">
        <f>'RD T1'!E131</f>
        <v>0.23774788097986577</v>
      </c>
      <c r="AQ16" s="69">
        <f t="shared" si="36"/>
        <v>0.51076181046103408</v>
      </c>
      <c r="AS16" t="str">
        <f t="shared" si="37"/>
        <v>33 Protective service occupations</v>
      </c>
      <c r="AT16" s="69">
        <v>0.44508009934217879</v>
      </c>
      <c r="AU16" s="69">
        <v>0.39474763021410664</v>
      </c>
      <c r="AV16" s="69">
        <v>0.41003353386662966</v>
      </c>
      <c r="AW16" s="69">
        <v>0.4567965278209582</v>
      </c>
      <c r="AX16" s="69">
        <v>0.49637908488415067</v>
      </c>
      <c r="AY16" s="69"/>
      <c r="AZ16" s="69">
        <f t="shared" si="38"/>
        <v>8.6345551017521005E-2</v>
      </c>
      <c r="BA16" s="69">
        <f>'RD T1'!E160</f>
        <v>0.16499719694108486</v>
      </c>
      <c r="BB16" s="69">
        <f t="shared" si="39"/>
        <v>0.25134274795860589</v>
      </c>
      <c r="BD16" t="str">
        <f t="shared" si="40"/>
        <v>33 Protective service occupations</v>
      </c>
      <c r="BE16" s="69">
        <v>1.3092976879507914</v>
      </c>
      <c r="BF16" s="69">
        <v>1.0373496099611581</v>
      </c>
      <c r="BG16" s="69">
        <v>1.1473638223880016</v>
      </c>
      <c r="BH16" s="69">
        <v>1.3158101354557992</v>
      </c>
      <c r="BI16" s="69">
        <v>1.3685800215771691</v>
      </c>
      <c r="BJ16" s="69"/>
      <c r="BK16" s="69">
        <f t="shared" si="41"/>
        <v>0.22121619918916746</v>
      </c>
      <c r="BL16" s="69">
        <f>'RD T1'!E189</f>
        <v>0.34133726085237842</v>
      </c>
      <c r="BM16" s="69">
        <f t="shared" si="42"/>
        <v>0.56255346004154583</v>
      </c>
      <c r="BO16" t="str">
        <f t="shared" si="43"/>
        <v>33 Protective service occupations</v>
      </c>
      <c r="BP16" s="69">
        <v>1.504955035274407</v>
      </c>
      <c r="BQ16" s="69">
        <v>1.426945113831823</v>
      </c>
      <c r="BR16" s="69">
        <v>1.3450468777075959</v>
      </c>
      <c r="BS16" s="69">
        <v>1.5826737267922673</v>
      </c>
      <c r="BT16" s="69">
        <v>1.412514348674571</v>
      </c>
      <c r="BU16" s="69"/>
      <c r="BV16" s="69">
        <f t="shared" si="44"/>
        <v>6.746747096697514E-2</v>
      </c>
      <c r="BW16" s="69">
        <f>'RD T1'!E218</f>
        <v>0.431685536436617</v>
      </c>
      <c r="BX16" s="69">
        <f t="shared" si="45"/>
        <v>0.49915300740359214</v>
      </c>
      <c r="BZ16" t="str">
        <f t="shared" si="46"/>
        <v>33 Protective service occupations</v>
      </c>
      <c r="CA16" s="69">
        <v>0.82386794850779177</v>
      </c>
      <c r="CB16" s="69">
        <v>0.6750034567027472</v>
      </c>
      <c r="CC16" s="69">
        <v>0.65691191243390601</v>
      </c>
      <c r="CD16" s="69">
        <v>0.74550969484805363</v>
      </c>
      <c r="CE16" s="69">
        <v>0.60046253866487997</v>
      </c>
      <c r="CF16" s="69"/>
      <c r="CG16" s="69">
        <f t="shared" si="47"/>
        <v>-5.6449373769026034E-2</v>
      </c>
      <c r="CH16" s="69">
        <f>'RD T1'!E247</f>
        <v>0.24183294247728232</v>
      </c>
      <c r="CI16" s="69">
        <f t="shared" si="48"/>
        <v>0.18538356870825629</v>
      </c>
      <c r="CK16" t="str">
        <f t="shared" si="49"/>
        <v>33 Protective service occupations</v>
      </c>
      <c r="CL16" s="69">
        <v>0.10613490129590782</v>
      </c>
      <c r="CM16" s="69">
        <v>9.2619112408211413E-2</v>
      </c>
      <c r="CN16" s="69">
        <v>8.9900376536654433E-2</v>
      </c>
      <c r="CO16" s="69">
        <v>7.3752980965455239E-2</v>
      </c>
      <c r="CP16" s="69">
        <v>7.2325988021992679E-2</v>
      </c>
      <c r="CQ16" s="69"/>
      <c r="CR16" s="69">
        <f t="shared" si="50"/>
        <v>-1.7574388514661754E-2</v>
      </c>
      <c r="CS16" s="69">
        <f>'RD T1'!E276</f>
        <v>1.4744077190059469E-2</v>
      </c>
      <c r="CT16" s="69">
        <f t="shared" si="51"/>
        <v>-2.8303113246022846E-3</v>
      </c>
    </row>
    <row r="17" spans="1:98" x14ac:dyDescent="0.2">
      <c r="A17" s="10" t="str">
        <f>name!D13</f>
        <v>34 Culture, media and sports occupations</v>
      </c>
      <c r="B17" s="69">
        <v>0.13060053346712433</v>
      </c>
      <c r="C17" s="69">
        <v>0.17304937579791166</v>
      </c>
      <c r="D17" s="69">
        <v>0.18899958062324318</v>
      </c>
      <c r="E17" s="69">
        <v>0.20986771861905784</v>
      </c>
      <c r="F17" s="69">
        <v>0.2683996229105875</v>
      </c>
      <c r="G17" s="11"/>
      <c r="H17" s="69">
        <f t="shared" si="26"/>
        <v>7.9400042287344319E-2</v>
      </c>
      <c r="I17" s="69">
        <f>'RD T1'!E45</f>
        <v>0.12266621940922015</v>
      </c>
      <c r="J17" s="69">
        <f t="shared" si="27"/>
        <v>0.20206626169656447</v>
      </c>
      <c r="L17" t="str">
        <f t="shared" si="28"/>
        <v>34 Culture, media and sports occupations</v>
      </c>
      <c r="M17" s="69">
        <v>2.3210191612148936</v>
      </c>
      <c r="N17" s="69">
        <v>2.5516705824128025</v>
      </c>
      <c r="O17" s="69">
        <v>3.1224756795227413</v>
      </c>
      <c r="P17" s="69">
        <v>3.5062552120400361</v>
      </c>
      <c r="Q17" s="69">
        <v>4.5609868120572488</v>
      </c>
      <c r="R17" s="11"/>
      <c r="S17" s="69">
        <f t="shared" si="29"/>
        <v>1.4385111325345075</v>
      </c>
      <c r="T17" s="69">
        <f>'RD T1'!E74</f>
        <v>1.9878415102013087</v>
      </c>
      <c r="U17" s="69">
        <f t="shared" si="30"/>
        <v>3.4263526427358162</v>
      </c>
      <c r="W17" t="str">
        <f t="shared" si="31"/>
        <v>34 Culture, media and sports occupations</v>
      </c>
      <c r="X17" s="69">
        <v>5.671490216524802</v>
      </c>
      <c r="Y17" s="69">
        <v>5.6889271934788841</v>
      </c>
      <c r="Z17" s="69">
        <v>5.7677116646983047</v>
      </c>
      <c r="AA17" s="69">
        <v>5.9123126389948268</v>
      </c>
      <c r="AB17" s="69">
        <v>6.6159007269295369</v>
      </c>
      <c r="AC17" s="69"/>
      <c r="AD17" s="69">
        <f t="shared" si="32"/>
        <v>0.84818906223123225</v>
      </c>
      <c r="AE17" s="69">
        <f>'RD T1'!E103</f>
        <v>2.9653756818994523</v>
      </c>
      <c r="AF17" s="69">
        <f t="shared" si="33"/>
        <v>3.8135647441306846</v>
      </c>
      <c r="AH17" t="str">
        <f t="shared" si="34"/>
        <v>34 Culture, media and sports occupations</v>
      </c>
      <c r="AI17" s="69">
        <v>0.60985024343721328</v>
      </c>
      <c r="AJ17" s="69">
        <v>0.68561810514303934</v>
      </c>
      <c r="AK17" s="69">
        <v>0.75382185648284927</v>
      </c>
      <c r="AL17" s="69">
        <v>0.71625181219580469</v>
      </c>
      <c r="AM17" s="69">
        <v>0.88075528471772813</v>
      </c>
      <c r="AN17" s="69"/>
      <c r="AO17" s="69">
        <f t="shared" si="35"/>
        <v>0.12693342823487885</v>
      </c>
      <c r="AP17" s="69">
        <f>'RD T1'!E132</f>
        <v>0.35062328897772743</v>
      </c>
      <c r="AQ17" s="69">
        <f t="shared" si="36"/>
        <v>0.47755671721260629</v>
      </c>
      <c r="AS17" t="str">
        <f t="shared" si="37"/>
        <v>34 Culture, media and sports occupations</v>
      </c>
      <c r="AT17" s="69">
        <v>0.85549615288899672</v>
      </c>
      <c r="AU17" s="69">
        <v>0.81500644802422528</v>
      </c>
      <c r="AV17" s="69">
        <v>0.79263788498225851</v>
      </c>
      <c r="AW17" s="69">
        <v>0.72530605909948431</v>
      </c>
      <c r="AX17" s="69">
        <v>0.71199066586713389</v>
      </c>
      <c r="AY17" s="69"/>
      <c r="AZ17" s="69">
        <f t="shared" si="38"/>
        <v>-8.0647219115124624E-2</v>
      </c>
      <c r="BA17" s="69">
        <f>'RD T1'!E161</f>
        <v>0.3340552626113974</v>
      </c>
      <c r="BB17" s="69">
        <f t="shared" si="39"/>
        <v>0.25340804349627277</v>
      </c>
      <c r="BD17" t="str">
        <f t="shared" si="40"/>
        <v>34 Culture, media and sports occupations</v>
      </c>
      <c r="BE17" s="69">
        <v>2.0333732252367653</v>
      </c>
      <c r="BF17" s="69">
        <v>1.6195864594527274</v>
      </c>
      <c r="BG17" s="69">
        <v>1.8371710205872487</v>
      </c>
      <c r="BH17" s="69">
        <v>1.6608279449487084</v>
      </c>
      <c r="BI17" s="69">
        <v>1.6178054485894247</v>
      </c>
      <c r="BJ17" s="69"/>
      <c r="BK17" s="69">
        <f t="shared" si="41"/>
        <v>-0.21936557199782403</v>
      </c>
      <c r="BL17" s="69">
        <f>'RD T1'!E190</f>
        <v>0.61242238865305021</v>
      </c>
      <c r="BM17" s="69">
        <f t="shared" si="42"/>
        <v>0.39305681665522618</v>
      </c>
      <c r="BO17" t="str">
        <f t="shared" si="43"/>
        <v>34 Culture, media and sports occupations</v>
      </c>
      <c r="BP17" s="69">
        <v>1.2483313961099842</v>
      </c>
      <c r="BQ17" s="69">
        <v>1.0380273158511069</v>
      </c>
      <c r="BR17" s="69">
        <v>0.93019095692926324</v>
      </c>
      <c r="BS17" s="69">
        <v>0.78353845448045945</v>
      </c>
      <c r="BT17" s="69">
        <v>0.51607712081006973</v>
      </c>
      <c r="BU17" s="69"/>
      <c r="BV17" s="69">
        <f t="shared" si="44"/>
        <v>-0.4141138361191935</v>
      </c>
      <c r="BW17" s="69">
        <f>'RD T1'!E219</f>
        <v>0.26094667090300055</v>
      </c>
      <c r="BX17" s="69">
        <f t="shared" si="45"/>
        <v>-0.15316716521619295</v>
      </c>
      <c r="BZ17" t="str">
        <f t="shared" si="46"/>
        <v>34 Culture, media and sports occupations</v>
      </c>
      <c r="CA17" s="69">
        <v>0.98851967986644418</v>
      </c>
      <c r="CB17" s="69">
        <v>0.87932852840792275</v>
      </c>
      <c r="CC17" s="69">
        <v>0.7997871675723951</v>
      </c>
      <c r="CD17" s="69">
        <v>0.77584378419940825</v>
      </c>
      <c r="CE17" s="69">
        <v>0.589354258888938</v>
      </c>
      <c r="CF17" s="69"/>
      <c r="CG17" s="69">
        <f t="shared" si="47"/>
        <v>-0.2104329086834571</v>
      </c>
      <c r="CH17" s="69">
        <f>'RD T1'!E248</f>
        <v>0.24812866875727774</v>
      </c>
      <c r="CI17" s="69">
        <f t="shared" si="48"/>
        <v>3.7695760073820639E-2</v>
      </c>
      <c r="CK17" t="str">
        <f t="shared" si="49"/>
        <v>34 Culture, media and sports occupations</v>
      </c>
      <c r="CL17" s="69">
        <v>0.22370574085974651</v>
      </c>
      <c r="CM17" s="69">
        <v>0.25638932639475021</v>
      </c>
      <c r="CN17" s="69">
        <v>0.2453790905708978</v>
      </c>
      <c r="CO17" s="69">
        <v>0.29659964427409591</v>
      </c>
      <c r="CP17" s="69">
        <v>0.38245194753210815</v>
      </c>
      <c r="CQ17" s="69"/>
      <c r="CR17" s="69">
        <f t="shared" si="50"/>
        <v>0.13707285696121035</v>
      </c>
      <c r="CS17" s="69">
        <f>'RD T1'!E277</f>
        <v>9.2258764086594072E-2</v>
      </c>
      <c r="CT17" s="69">
        <f t="shared" si="51"/>
        <v>0.22933162104780441</v>
      </c>
    </row>
    <row r="18" spans="1:98" x14ac:dyDescent="0.2">
      <c r="A18" s="10" t="str">
        <f>name!D14</f>
        <v>35 Business and public service associate professionals</v>
      </c>
      <c r="B18" s="69">
        <v>0.48743936461350584</v>
      </c>
      <c r="C18" s="69">
        <v>0.60506017716401639</v>
      </c>
      <c r="D18" s="69">
        <v>0.68809524354491503</v>
      </c>
      <c r="E18" s="69">
        <v>0.79605819464155458</v>
      </c>
      <c r="F18" s="69">
        <v>1.0726951955370718</v>
      </c>
      <c r="G18" s="11"/>
      <c r="H18" s="69">
        <f t="shared" si="26"/>
        <v>0.3845999519921568</v>
      </c>
      <c r="I18" s="69">
        <f>'RD T1'!E46</f>
        <v>0.42862578570379961</v>
      </c>
      <c r="J18" s="69">
        <f t="shared" si="27"/>
        <v>0.81322573769595641</v>
      </c>
      <c r="L18" t="str">
        <f t="shared" si="28"/>
        <v>35 Business and public service associate professionals</v>
      </c>
      <c r="M18" s="69">
        <v>4.61997431557998</v>
      </c>
      <c r="N18" s="69">
        <v>5.7285756718979863</v>
      </c>
      <c r="O18" s="69">
        <v>6.0508961803346644</v>
      </c>
      <c r="P18" s="69">
        <v>6.6622941392674733</v>
      </c>
      <c r="Q18" s="69">
        <v>8.2608251888783126</v>
      </c>
      <c r="R18" s="11"/>
      <c r="S18" s="69">
        <f t="shared" si="29"/>
        <v>2.2099290085436483</v>
      </c>
      <c r="T18" s="69">
        <f>'RD T1'!E75</f>
        <v>3.5053014984884707</v>
      </c>
      <c r="U18" s="69">
        <f t="shared" si="30"/>
        <v>5.7152305070321194</v>
      </c>
      <c r="W18" t="str">
        <f t="shared" si="31"/>
        <v>35 Business and public service associate professionals</v>
      </c>
      <c r="X18" s="69">
        <v>10.862195422926431</v>
      </c>
      <c r="Y18" s="69">
        <v>12.233630726111189</v>
      </c>
      <c r="Z18" s="69">
        <v>11.928718961274244</v>
      </c>
      <c r="AA18" s="69">
        <v>11.838984478873996</v>
      </c>
      <c r="AB18" s="69">
        <v>12.706554697176879</v>
      </c>
      <c r="AC18" s="69"/>
      <c r="AD18" s="69">
        <f t="shared" si="32"/>
        <v>0.77783573590263444</v>
      </c>
      <c r="AE18" s="69">
        <f>'RD T1'!E104</f>
        <v>6.0496795115652473</v>
      </c>
      <c r="AF18" s="69">
        <f t="shared" si="33"/>
        <v>6.8275152474678817</v>
      </c>
      <c r="AH18" t="str">
        <f t="shared" si="34"/>
        <v>35 Business and public service associate professionals</v>
      </c>
      <c r="AI18" s="69">
        <v>2.5989800507033713</v>
      </c>
      <c r="AJ18" s="69">
        <v>2.9472476127801097</v>
      </c>
      <c r="AK18" s="69">
        <v>3.033620981848427</v>
      </c>
      <c r="AL18" s="69">
        <v>3.0066455212949972</v>
      </c>
      <c r="AM18" s="69">
        <v>3.369159473387163</v>
      </c>
      <c r="AN18" s="69"/>
      <c r="AO18" s="69">
        <f t="shared" si="35"/>
        <v>0.33553849153873605</v>
      </c>
      <c r="AP18" s="69">
        <f>'RD T1'!E133</f>
        <v>1.516486826582631</v>
      </c>
      <c r="AQ18" s="69">
        <f t="shared" si="36"/>
        <v>1.8520253181213671</v>
      </c>
      <c r="AS18" t="str">
        <f t="shared" si="37"/>
        <v>35 Business and public service associate professionals</v>
      </c>
      <c r="AT18" s="69">
        <v>2.5648991639687084</v>
      </c>
      <c r="AU18" s="69">
        <v>2.8871403160106346</v>
      </c>
      <c r="AV18" s="69">
        <v>2.9251710916607916</v>
      </c>
      <c r="AW18" s="69">
        <v>2.8372639319788848</v>
      </c>
      <c r="AX18" s="69">
        <v>3.0914639947521443</v>
      </c>
      <c r="AY18" s="69"/>
      <c r="AZ18" s="69">
        <f t="shared" si="38"/>
        <v>0.1662929030913527</v>
      </c>
      <c r="BA18" s="69">
        <f>'RD T1'!E162</f>
        <v>1.3968857828784369</v>
      </c>
      <c r="BB18" s="69">
        <f t="shared" si="39"/>
        <v>1.5631786859697896</v>
      </c>
      <c r="BD18" t="str">
        <f t="shared" si="40"/>
        <v>35 Business and public service associate professionals</v>
      </c>
      <c r="BE18" s="69">
        <v>6.8138575981491343</v>
      </c>
      <c r="BF18" s="69">
        <v>6.6899206019305</v>
      </c>
      <c r="BG18" s="69">
        <v>7.3633978236702538</v>
      </c>
      <c r="BH18" s="69">
        <v>6.5936902408348201</v>
      </c>
      <c r="BI18" s="69">
        <v>6.5037698257320224</v>
      </c>
      <c r="BJ18" s="69"/>
      <c r="BK18" s="69">
        <f t="shared" si="41"/>
        <v>-0.8596279979382313</v>
      </c>
      <c r="BL18" s="69">
        <f>'RD T1'!E191</f>
        <v>2.9429146200630907</v>
      </c>
      <c r="BM18" s="69">
        <f t="shared" si="42"/>
        <v>2.0832866221248594</v>
      </c>
      <c r="BO18" t="str">
        <f t="shared" si="43"/>
        <v>35 Business and public service associate professionals</v>
      </c>
      <c r="BP18" s="69">
        <v>5.479813183586848</v>
      </c>
      <c r="BQ18" s="69">
        <v>5.4773326898887724</v>
      </c>
      <c r="BR18" s="69">
        <v>5.2377926847119163</v>
      </c>
      <c r="BS18" s="69">
        <v>4.6966139986300863</v>
      </c>
      <c r="BT18" s="69">
        <v>3.8187897669230884</v>
      </c>
      <c r="BU18" s="69"/>
      <c r="BV18" s="69">
        <f t="shared" si="44"/>
        <v>-1.4190029177888279</v>
      </c>
      <c r="BW18" s="69">
        <f>'RD T1'!E220</f>
        <v>1.7161460568332527</v>
      </c>
      <c r="BX18" s="69">
        <f t="shared" si="45"/>
        <v>0.2971431390444248</v>
      </c>
      <c r="BZ18" t="str">
        <f t="shared" si="46"/>
        <v>35 Business and public service associate professionals</v>
      </c>
      <c r="CA18" s="69">
        <v>3.3804696005111508</v>
      </c>
      <c r="CB18" s="69">
        <v>3.237824761241868</v>
      </c>
      <c r="CC18" s="69">
        <v>2.9644551318475543</v>
      </c>
      <c r="CD18" s="69">
        <v>2.6749919368366704</v>
      </c>
      <c r="CE18" s="69">
        <v>1.7131285605590625</v>
      </c>
      <c r="CF18" s="69"/>
      <c r="CG18" s="69">
        <f t="shared" si="47"/>
        <v>-1.2513265712884918</v>
      </c>
      <c r="CH18" s="69">
        <f>'RD T1'!E249</f>
        <v>0.82539131703990587</v>
      </c>
      <c r="CI18" s="69">
        <f t="shared" si="48"/>
        <v>-0.42593525424858591</v>
      </c>
      <c r="CK18" t="str">
        <f t="shared" si="49"/>
        <v>35 Business and public service associate professionals</v>
      </c>
      <c r="CL18" s="69">
        <v>0.55877388911314496</v>
      </c>
      <c r="CM18" s="69">
        <v>0.66023455441342127</v>
      </c>
      <c r="CN18" s="69">
        <v>0.65527541444339588</v>
      </c>
      <c r="CO18" s="69">
        <v>0.75561203513477837</v>
      </c>
      <c r="CP18" s="69">
        <v>1.1130721455746926</v>
      </c>
      <c r="CQ18" s="69"/>
      <c r="CR18" s="69">
        <f t="shared" si="50"/>
        <v>0.45779673113129671</v>
      </c>
      <c r="CS18" s="69">
        <f>'RD T1'!E278</f>
        <v>0.25100595632180706</v>
      </c>
      <c r="CT18" s="69">
        <f t="shared" si="51"/>
        <v>0.70880268745310371</v>
      </c>
    </row>
    <row r="19" spans="1:98" x14ac:dyDescent="0.2">
      <c r="A19" s="10" t="str">
        <f>name!D15</f>
        <v>41 Administrative occupations</v>
      </c>
      <c r="B19" s="69">
        <v>0.22627776712245784</v>
      </c>
      <c r="C19" s="69">
        <v>0.26578194337645711</v>
      </c>
      <c r="D19" s="69">
        <v>0.31641054904321075</v>
      </c>
      <c r="E19" s="69">
        <v>0.36477501053740391</v>
      </c>
      <c r="F19" s="69">
        <v>0.50026696316457442</v>
      </c>
      <c r="G19" s="11"/>
      <c r="H19" s="69">
        <f t="shared" si="26"/>
        <v>0.18385641412136366</v>
      </c>
      <c r="I19" s="69">
        <f>'RD T1'!E47</f>
        <v>0.21874942501154693</v>
      </c>
      <c r="J19" s="69">
        <f t="shared" si="27"/>
        <v>0.40260583913291059</v>
      </c>
      <c r="L19" t="str">
        <f t="shared" si="28"/>
        <v>41 Administrative occupations</v>
      </c>
      <c r="M19" s="69">
        <v>2.7203638500734959</v>
      </c>
      <c r="N19" s="69">
        <v>3.3021014285999843</v>
      </c>
      <c r="O19" s="69">
        <v>3.5579739529787968</v>
      </c>
      <c r="P19" s="69">
        <v>4.008310325321994</v>
      </c>
      <c r="Q19" s="69">
        <v>5.2321584183949925</v>
      </c>
      <c r="R19" s="11"/>
      <c r="S19" s="69">
        <f t="shared" si="29"/>
        <v>1.6741844654161957</v>
      </c>
      <c r="T19" s="69">
        <f>'RD T1'!E76</f>
        <v>2.3426292125307788</v>
      </c>
      <c r="U19" s="69">
        <f t="shared" si="30"/>
        <v>4.0168136779469741</v>
      </c>
      <c r="W19" t="str">
        <f t="shared" si="31"/>
        <v>41 Administrative occupations</v>
      </c>
      <c r="X19" s="69">
        <v>8.8469800761595359</v>
      </c>
      <c r="Y19" s="69">
        <v>9.6677033087619577</v>
      </c>
      <c r="Z19" s="69">
        <v>9.9199545455671885</v>
      </c>
      <c r="AA19" s="69">
        <v>10.171647456442734</v>
      </c>
      <c r="AB19" s="69">
        <v>11.626453286229296</v>
      </c>
      <c r="AC19" s="69"/>
      <c r="AD19" s="69">
        <f t="shared" si="32"/>
        <v>1.7064987406621075</v>
      </c>
      <c r="AE19" s="69">
        <f>'RD T1'!E105</f>
        <v>5.8446400431825314</v>
      </c>
      <c r="AF19" s="69">
        <f t="shared" si="33"/>
        <v>7.5511387838446389</v>
      </c>
      <c r="AH19" t="str">
        <f t="shared" si="34"/>
        <v>41 Administrative occupations</v>
      </c>
      <c r="AI19" s="69">
        <v>3.1484848234334355</v>
      </c>
      <c r="AJ19" s="69">
        <v>3.3909885872864964</v>
      </c>
      <c r="AK19" s="69">
        <v>3.5837894410518936</v>
      </c>
      <c r="AL19" s="69">
        <v>3.5926587285734346</v>
      </c>
      <c r="AM19" s="69">
        <v>4.0117561534498583</v>
      </c>
      <c r="AN19" s="69"/>
      <c r="AO19" s="69">
        <f t="shared" si="35"/>
        <v>0.42796671239796469</v>
      </c>
      <c r="AP19" s="69">
        <f>'RD T1'!E134</f>
        <v>2.1617977988190993</v>
      </c>
      <c r="AQ19" s="69">
        <f t="shared" si="36"/>
        <v>2.589764511217064</v>
      </c>
      <c r="AS19" t="str">
        <f t="shared" si="37"/>
        <v>41 Administrative occupations</v>
      </c>
      <c r="AT19" s="69">
        <v>3.0817871862509261</v>
      </c>
      <c r="AU19" s="69">
        <v>3.3764940760451863</v>
      </c>
      <c r="AV19" s="69">
        <v>3.5136964069198795</v>
      </c>
      <c r="AW19" s="69">
        <v>3.4182443468921431</v>
      </c>
      <c r="AX19" s="69">
        <v>3.8856331815821963</v>
      </c>
      <c r="AY19" s="69"/>
      <c r="AZ19" s="69">
        <f t="shared" si="38"/>
        <v>0.37193677466231678</v>
      </c>
      <c r="BA19" s="69">
        <f>'RD T1'!E163</f>
        <v>1.9539991322993515</v>
      </c>
      <c r="BB19" s="69">
        <f t="shared" si="39"/>
        <v>2.3259359069616683</v>
      </c>
      <c r="BD19" t="str">
        <f t="shared" si="40"/>
        <v>41 Administrative occupations</v>
      </c>
      <c r="BE19" s="69">
        <v>9.7040202636397765</v>
      </c>
      <c r="BF19" s="69">
        <v>8.9302184039670855</v>
      </c>
      <c r="BG19" s="69">
        <v>9.6689980233344279</v>
      </c>
      <c r="BH19" s="69">
        <v>8.2654283621849327</v>
      </c>
      <c r="BI19" s="69">
        <v>6.3877758110868026</v>
      </c>
      <c r="BJ19" s="69"/>
      <c r="BK19" s="69">
        <f t="shared" si="41"/>
        <v>-3.2812222122476253</v>
      </c>
      <c r="BL19" s="69">
        <f>'RD T1'!E192</f>
        <v>3.8292055759605486</v>
      </c>
      <c r="BM19" s="69">
        <f t="shared" si="42"/>
        <v>0.54798336371292322</v>
      </c>
      <c r="BO19" t="str">
        <f t="shared" si="43"/>
        <v>41 Administrative occupations</v>
      </c>
      <c r="BP19" s="69">
        <v>10.623001466344625</v>
      </c>
      <c r="BQ19" s="69">
        <v>9.4634529546946098</v>
      </c>
      <c r="BR19" s="69">
        <v>9.3854930499698419</v>
      </c>
      <c r="BS19" s="69">
        <v>7.8495813001008052</v>
      </c>
      <c r="BT19" s="69">
        <v>5.2553483253173061</v>
      </c>
      <c r="BU19" s="69"/>
      <c r="BV19" s="69">
        <f t="shared" si="44"/>
        <v>-4.1301447246525358</v>
      </c>
      <c r="BW19" s="69">
        <f>'RD T1'!E221</f>
        <v>2.9594274498816748</v>
      </c>
      <c r="BX19" s="69">
        <f t="shared" si="45"/>
        <v>-1.170717274770861</v>
      </c>
      <c r="BZ19" t="str">
        <f t="shared" si="46"/>
        <v>41 Administrative occupations</v>
      </c>
      <c r="CA19" s="69">
        <v>6.1163173033689064</v>
      </c>
      <c r="CB19" s="69">
        <v>5.4305271540120303</v>
      </c>
      <c r="CC19" s="69">
        <v>4.6501404342702468</v>
      </c>
      <c r="CD19" s="69">
        <v>3.314207837581534</v>
      </c>
      <c r="CE19" s="69">
        <v>1.0510325212963429</v>
      </c>
      <c r="CF19" s="69"/>
      <c r="CG19" s="69">
        <f t="shared" si="47"/>
        <v>-3.5991079129739036</v>
      </c>
      <c r="CH19" s="69">
        <f>'RD T1'!E250</f>
        <v>0.967539530020192</v>
      </c>
      <c r="CI19" s="69">
        <f t="shared" si="48"/>
        <v>-2.6315683829537115</v>
      </c>
      <c r="CK19" t="str">
        <f t="shared" si="49"/>
        <v>41 Administrative occupations</v>
      </c>
      <c r="CL19" s="69">
        <v>1.069779122799015</v>
      </c>
      <c r="CM19" s="69">
        <v>1.2150377544354944</v>
      </c>
      <c r="CN19" s="69">
        <v>1.1441984811346335</v>
      </c>
      <c r="CO19" s="69">
        <v>0.91482019246338908</v>
      </c>
      <c r="CP19" s="69">
        <v>0.86771698494656202</v>
      </c>
      <c r="CQ19" s="69"/>
      <c r="CR19" s="69">
        <f t="shared" si="50"/>
        <v>-0.2764814961880715</v>
      </c>
      <c r="CS19" s="69">
        <f>'RD T1'!E279</f>
        <v>0.25101668430396901</v>
      </c>
      <c r="CT19" s="69">
        <f t="shared" si="51"/>
        <v>-2.546481188410249E-2</v>
      </c>
    </row>
    <row r="20" spans="1:98" x14ac:dyDescent="0.2">
      <c r="A20" s="10" t="str">
        <f>name!D16</f>
        <v>42 Secretarial and related occupations</v>
      </c>
      <c r="B20" s="69">
        <v>2.0375880503824131E-2</v>
      </c>
      <c r="C20" s="69">
        <v>2.7132414689385289E-2</v>
      </c>
      <c r="D20" s="69">
        <v>2.7774778774805477E-2</v>
      </c>
      <c r="E20" s="69">
        <v>4.3739672101266752E-2</v>
      </c>
      <c r="F20" s="69">
        <v>8.6313478344542408E-2</v>
      </c>
      <c r="G20" s="11"/>
      <c r="H20" s="69">
        <f t="shared" si="26"/>
        <v>5.8538699569736931E-2</v>
      </c>
      <c r="I20" s="69">
        <f>'RD T1'!E48</f>
        <v>3.5707080686352269E-2</v>
      </c>
      <c r="J20" s="69">
        <f t="shared" si="27"/>
        <v>9.4245780256089207E-2</v>
      </c>
      <c r="L20" t="str">
        <f t="shared" si="28"/>
        <v>42 Secretarial and related occupations</v>
      </c>
      <c r="M20" s="69">
        <v>0.5029388968407269</v>
      </c>
      <c r="N20" s="69">
        <v>0.59083868799219608</v>
      </c>
      <c r="O20" s="69">
        <v>0.61512687515375919</v>
      </c>
      <c r="P20" s="69">
        <v>0.91784090730135592</v>
      </c>
      <c r="Q20" s="69">
        <v>1.1410589880861421</v>
      </c>
      <c r="R20" s="11"/>
      <c r="S20" s="69">
        <f t="shared" si="29"/>
        <v>0.52593211293238296</v>
      </c>
      <c r="T20" s="69">
        <f>'RD T1'!E77</f>
        <v>0.55421110894455727</v>
      </c>
      <c r="U20" s="69">
        <f t="shared" si="30"/>
        <v>1.0801432218769402</v>
      </c>
      <c r="W20" t="str">
        <f t="shared" si="31"/>
        <v>42 Secretarial and related occupations</v>
      </c>
      <c r="X20" s="69">
        <v>1.9074108210573524</v>
      </c>
      <c r="Y20" s="69">
        <v>1.9844497200870663</v>
      </c>
      <c r="Z20" s="69">
        <v>1.9790858605888844</v>
      </c>
      <c r="AA20" s="69">
        <v>2.7974665730441668</v>
      </c>
      <c r="AB20" s="69">
        <v>4.1156184558789883</v>
      </c>
      <c r="AC20" s="69"/>
      <c r="AD20" s="69">
        <f t="shared" si="32"/>
        <v>2.1365325952901042</v>
      </c>
      <c r="AE20" s="69">
        <f>'RD T1'!E106</f>
        <v>1.8891951310315496</v>
      </c>
      <c r="AF20" s="69">
        <f t="shared" si="33"/>
        <v>4.0257277263216533</v>
      </c>
      <c r="AH20" t="str">
        <f t="shared" si="34"/>
        <v>42 Secretarial and related occupations</v>
      </c>
      <c r="AI20" s="69">
        <v>0.90970075940344663</v>
      </c>
      <c r="AJ20" s="69">
        <v>0.94579525385341567</v>
      </c>
      <c r="AK20" s="69">
        <v>0.96092260260062146</v>
      </c>
      <c r="AL20" s="69">
        <v>1.2896918813240961</v>
      </c>
      <c r="AM20" s="69">
        <v>1.5974194362291156</v>
      </c>
      <c r="AN20" s="69"/>
      <c r="AO20" s="69">
        <f t="shared" si="35"/>
        <v>0.63649683362849419</v>
      </c>
      <c r="AP20" s="69">
        <f>'RD T1'!E135</f>
        <v>0.79804101779244851</v>
      </c>
      <c r="AQ20" s="69">
        <f t="shared" si="36"/>
        <v>1.4345378514209428</v>
      </c>
      <c r="AS20" t="str">
        <f t="shared" si="37"/>
        <v>42 Secretarial and related occupations</v>
      </c>
      <c r="AT20" s="69">
        <v>0.75036691182183801</v>
      </c>
      <c r="AU20" s="69">
        <v>0.77532675188804046</v>
      </c>
      <c r="AV20" s="69">
        <v>0.7828616290389615</v>
      </c>
      <c r="AW20" s="69">
        <v>0.9932724858599844</v>
      </c>
      <c r="AX20" s="69">
        <v>1.040365063078142</v>
      </c>
      <c r="AY20" s="69"/>
      <c r="AZ20" s="69">
        <f t="shared" si="38"/>
        <v>0.25750343403918052</v>
      </c>
      <c r="BA20" s="69">
        <f>'RD T1'!E164</f>
        <v>0.55897481004891025</v>
      </c>
      <c r="BB20" s="69">
        <f t="shared" si="39"/>
        <v>0.81647824408809078</v>
      </c>
      <c r="BD20" t="str">
        <f t="shared" si="40"/>
        <v>42 Secretarial and related occupations</v>
      </c>
      <c r="BE20" s="69">
        <v>2.4569314506081712</v>
      </c>
      <c r="BF20" s="69">
        <v>2.154372533245493</v>
      </c>
      <c r="BG20" s="69">
        <v>2.2246262400019021</v>
      </c>
      <c r="BH20" s="69">
        <v>2.2535242998808283</v>
      </c>
      <c r="BI20" s="69">
        <v>0.47287760356815262</v>
      </c>
      <c r="BJ20" s="69"/>
      <c r="BK20" s="69">
        <f t="shared" si="41"/>
        <v>-1.7517486364337496</v>
      </c>
      <c r="BL20" s="69">
        <f>'RD T1'!E193</f>
        <v>0.79108952829856982</v>
      </c>
      <c r="BM20" s="69">
        <f t="shared" si="42"/>
        <v>-0.96065910813517974</v>
      </c>
      <c r="BO20" t="str">
        <f t="shared" si="43"/>
        <v>42 Secretarial and related occupations</v>
      </c>
      <c r="BP20" s="69">
        <v>3.4802150412804314</v>
      </c>
      <c r="BQ20" s="69">
        <v>2.6362371214718725</v>
      </c>
      <c r="BR20" s="69">
        <v>2.528967017981183</v>
      </c>
      <c r="BS20" s="69">
        <v>2.0676547815589803</v>
      </c>
      <c r="BT20" s="69">
        <v>0.41009711878280142</v>
      </c>
      <c r="BU20" s="69"/>
      <c r="BV20" s="69">
        <f t="shared" si="44"/>
        <v>-2.1188698991983816</v>
      </c>
      <c r="BW20" s="69">
        <f>'RD T1'!E222</f>
        <v>0.68048829398963484</v>
      </c>
      <c r="BX20" s="69">
        <f t="shared" si="45"/>
        <v>-1.4383816052087468</v>
      </c>
      <c r="BZ20" t="str">
        <f t="shared" si="46"/>
        <v>42 Secretarial and related occupations</v>
      </c>
      <c r="CA20" s="69">
        <v>2.7217222428013521</v>
      </c>
      <c r="CB20" s="69">
        <v>2.4857505105585442</v>
      </c>
      <c r="CC20" s="69">
        <v>2.0097366502121514</v>
      </c>
      <c r="CD20" s="69">
        <v>0.89934738613203136</v>
      </c>
      <c r="CE20" s="69">
        <v>0.12333124964072732</v>
      </c>
      <c r="CF20" s="69"/>
      <c r="CG20" s="69">
        <f t="shared" si="47"/>
        <v>-1.8864054005714241</v>
      </c>
      <c r="CH20" s="69">
        <f>'RD T1'!E251</f>
        <v>0.33590110745016871</v>
      </c>
      <c r="CI20" s="69">
        <f t="shared" si="48"/>
        <v>-1.5505042931212554</v>
      </c>
      <c r="CK20" t="str">
        <f t="shared" si="49"/>
        <v>42 Secretarial and related occupations</v>
      </c>
      <c r="CL20" s="69">
        <v>0.51827576981429602</v>
      </c>
      <c r="CM20" s="69">
        <v>0.58659899385691583</v>
      </c>
      <c r="CN20" s="69">
        <v>0.54620606556465412</v>
      </c>
      <c r="CO20" s="69">
        <v>0.52028225090492786</v>
      </c>
      <c r="CP20" s="69">
        <v>0.34655883383110225</v>
      </c>
      <c r="CQ20" s="69"/>
      <c r="CR20" s="69">
        <f t="shared" si="50"/>
        <v>-0.19964723173355187</v>
      </c>
      <c r="CS20" s="69">
        <f>'RD T1'!E280</f>
        <v>0.15918505453361811</v>
      </c>
      <c r="CT20" s="69">
        <f t="shared" si="51"/>
        <v>-4.0462177199933752E-2</v>
      </c>
    </row>
    <row r="21" spans="1:98" x14ac:dyDescent="0.2">
      <c r="A21" s="10" t="str">
        <f>name!D17</f>
        <v>51 Skilled agricultural and related trades</v>
      </c>
      <c r="B21" s="69">
        <v>1.1829444114377424E-2</v>
      </c>
      <c r="C21" s="69">
        <v>1.6393625098336327E-2</v>
      </c>
      <c r="D21" s="69">
        <v>1.507859817734342E-2</v>
      </c>
      <c r="E21" s="69">
        <v>1.7966010000262978E-2</v>
      </c>
      <c r="F21" s="69">
        <v>2.407602460506026E-2</v>
      </c>
      <c r="G21" s="11"/>
      <c r="H21" s="69">
        <f t="shared" si="26"/>
        <v>8.9974264277168405E-3</v>
      </c>
      <c r="I21" s="69">
        <f>'RD T1'!E49</f>
        <v>1.3742269909917806E-2</v>
      </c>
      <c r="J21" s="69">
        <f t="shared" si="27"/>
        <v>2.2739696337634646E-2</v>
      </c>
      <c r="L21" t="str">
        <f t="shared" si="28"/>
        <v>51 Skilled agricultural and related trades</v>
      </c>
      <c r="M21" s="69">
        <v>8.5982842169760085E-2</v>
      </c>
      <c r="N21" s="69">
        <v>0.10774779029072296</v>
      </c>
      <c r="O21" s="69">
        <v>9.3726187455526688E-2</v>
      </c>
      <c r="P21" s="69">
        <v>0.10853145575200791</v>
      </c>
      <c r="Q21" s="69">
        <v>0.14184826917636092</v>
      </c>
      <c r="R21" s="11"/>
      <c r="S21" s="69">
        <f t="shared" si="29"/>
        <v>4.8122081720834237E-2</v>
      </c>
      <c r="T21" s="69">
        <f>'RD T1'!E78</f>
        <v>6.9389914379291109E-2</v>
      </c>
      <c r="U21" s="69">
        <f t="shared" si="30"/>
        <v>0.11751199610012535</v>
      </c>
      <c r="W21" t="str">
        <f t="shared" si="31"/>
        <v>51 Skilled agricultural and related trades</v>
      </c>
      <c r="X21" s="69">
        <v>0.63624108627464027</v>
      </c>
      <c r="Y21" s="69">
        <v>0.72139547338501175</v>
      </c>
      <c r="Z21" s="69">
        <v>0.73217995291222615</v>
      </c>
      <c r="AA21" s="69">
        <v>0.87648442082108524</v>
      </c>
      <c r="AB21" s="69">
        <v>1.283646026647717</v>
      </c>
      <c r="AC21" s="69"/>
      <c r="AD21" s="69">
        <f t="shared" si="32"/>
        <v>0.55146607373549084</v>
      </c>
      <c r="AE21" s="69">
        <f>'RD T1'!E107</f>
        <v>0.67534342366597422</v>
      </c>
      <c r="AF21" s="69">
        <f t="shared" si="33"/>
        <v>1.2268094974014652</v>
      </c>
      <c r="AH21" t="str">
        <f t="shared" si="34"/>
        <v>51 Skilled agricultural and related trades</v>
      </c>
      <c r="AI21" s="69">
        <v>0.30594686375873142</v>
      </c>
      <c r="AJ21" s="69">
        <v>0.37038044394204184</v>
      </c>
      <c r="AK21" s="69">
        <v>0.3133031135434457</v>
      </c>
      <c r="AL21" s="69">
        <v>0.36843501150846625</v>
      </c>
      <c r="AM21" s="69">
        <v>0.50863240844046953</v>
      </c>
      <c r="AN21" s="69"/>
      <c r="AO21" s="69">
        <f t="shared" si="35"/>
        <v>0.19532929489702383</v>
      </c>
      <c r="AP21" s="69">
        <f>'RD T1'!E136</f>
        <v>0.29354046678540358</v>
      </c>
      <c r="AQ21" s="69">
        <f t="shared" si="36"/>
        <v>0.48886976168242741</v>
      </c>
      <c r="AS21" t="str">
        <f t="shared" si="37"/>
        <v>51 Skilled agricultural and related trades</v>
      </c>
      <c r="AT21" s="69">
        <v>0.3951533480155916</v>
      </c>
      <c r="AU21" s="69">
        <v>0.51750312154906775</v>
      </c>
      <c r="AV21" s="69">
        <v>0.42556265572582042</v>
      </c>
      <c r="AW21" s="69">
        <v>0.45938995300803481</v>
      </c>
      <c r="AX21" s="69">
        <v>0.62077889053403723</v>
      </c>
      <c r="AY21" s="69"/>
      <c r="AZ21" s="69">
        <f t="shared" si="38"/>
        <v>0.19521623480821682</v>
      </c>
      <c r="BA21" s="69">
        <f>'RD T1'!E165</f>
        <v>0.32987796869191965</v>
      </c>
      <c r="BB21" s="69">
        <f t="shared" si="39"/>
        <v>0.52509420350013647</v>
      </c>
      <c r="BD21" t="str">
        <f t="shared" si="40"/>
        <v>51 Skilled agricultural and related trades</v>
      </c>
      <c r="BE21" s="69">
        <v>0.72914674080419883</v>
      </c>
      <c r="BF21" s="69">
        <v>0.73254652698775291</v>
      </c>
      <c r="BG21" s="69">
        <v>0.61407233780306347</v>
      </c>
      <c r="BH21" s="69">
        <v>0.59381324739990871</v>
      </c>
      <c r="BI21" s="69">
        <v>0.60535336783055826</v>
      </c>
      <c r="BJ21" s="69"/>
      <c r="BK21" s="69">
        <f t="shared" si="41"/>
        <v>-8.7189699725052083E-3</v>
      </c>
      <c r="BL21" s="69">
        <f>'RD T1'!E194</f>
        <v>0.31630301794099441</v>
      </c>
      <c r="BM21" s="69">
        <f t="shared" si="42"/>
        <v>0.3075840479684892</v>
      </c>
      <c r="BO21" t="str">
        <f t="shared" si="43"/>
        <v>51 Skilled agricultural and related trades</v>
      </c>
      <c r="BP21" s="69">
        <v>1.0806878706950014</v>
      </c>
      <c r="BQ21" s="69">
        <v>1.2097966033554726</v>
      </c>
      <c r="BR21" s="69">
        <v>0.89286148416019007</v>
      </c>
      <c r="BS21" s="69">
        <v>0.95101170792871981</v>
      </c>
      <c r="BT21" s="69">
        <v>0.99346340044795645</v>
      </c>
      <c r="BU21" s="69"/>
      <c r="BV21" s="69">
        <f t="shared" si="44"/>
        <v>0.10060191628776638</v>
      </c>
      <c r="BW21" s="69">
        <f>'RD T1'!E223</f>
        <v>0.5005774509156018</v>
      </c>
      <c r="BX21" s="69">
        <f t="shared" si="45"/>
        <v>0.60117936720336818</v>
      </c>
      <c r="BZ21" t="str">
        <f t="shared" si="46"/>
        <v>51 Skilled agricultural and related trades</v>
      </c>
      <c r="CA21" s="69">
        <v>0.92955289885327719</v>
      </c>
      <c r="CB21" s="69">
        <v>0.85990815259411912</v>
      </c>
      <c r="CC21" s="69">
        <v>0.74129655551465556</v>
      </c>
      <c r="CD21" s="69">
        <v>0.77631500245651575</v>
      </c>
      <c r="CE21" s="69">
        <v>0.94372189398424289</v>
      </c>
      <c r="CF21" s="69"/>
      <c r="CG21" s="69">
        <f t="shared" si="47"/>
        <v>0.20242533846958732</v>
      </c>
      <c r="CH21" s="69">
        <f>'RD T1'!E252</f>
        <v>0.37376936663822502</v>
      </c>
      <c r="CI21" s="69">
        <f t="shared" si="48"/>
        <v>0.57619470510781234</v>
      </c>
      <c r="CK21" t="str">
        <f t="shared" si="49"/>
        <v>51 Skilled agricultural and related trades</v>
      </c>
      <c r="CL21" s="69">
        <v>0.46395977034344865</v>
      </c>
      <c r="CM21" s="69">
        <v>0.5413127676129772</v>
      </c>
      <c r="CN21" s="69">
        <v>0.37695097201669375</v>
      </c>
      <c r="CO21" s="69">
        <v>0.43421903302249265</v>
      </c>
      <c r="CP21" s="69">
        <v>0.31136531472322909</v>
      </c>
      <c r="CQ21" s="69"/>
      <c r="CR21" s="69">
        <f t="shared" si="50"/>
        <v>-6.5585657293464661E-2</v>
      </c>
      <c r="CS21" s="69">
        <f>'RD T1'!E281</f>
        <v>0.1228365359769068</v>
      </c>
      <c r="CT21" s="69">
        <f t="shared" si="51"/>
        <v>5.7250878683442141E-2</v>
      </c>
    </row>
    <row r="22" spans="1:98" x14ac:dyDescent="0.2">
      <c r="A22" s="10" t="str">
        <f>name!D18</f>
        <v>52 Skilled metal, electrical and electronic trades</v>
      </c>
      <c r="B22" s="69">
        <v>1.9816940329640393E-2</v>
      </c>
      <c r="C22" s="69">
        <v>2.3516144980838476E-2</v>
      </c>
      <c r="D22" s="69">
        <v>2.6450395061389787E-2</v>
      </c>
      <c r="E22" s="69">
        <v>2.8604702293217793E-2</v>
      </c>
      <c r="F22" s="69">
        <v>3.8886509042749789E-2</v>
      </c>
      <c r="G22" s="11"/>
      <c r="H22" s="69">
        <f t="shared" si="26"/>
        <v>1.2436113981360002E-2</v>
      </c>
      <c r="I22" s="69">
        <f>'RD T1'!E50</f>
        <v>1.4321934564306624E-2</v>
      </c>
      <c r="J22" s="69">
        <f t="shared" si="27"/>
        <v>2.6758048545666626E-2</v>
      </c>
      <c r="L22" t="str">
        <f t="shared" si="28"/>
        <v>52 Skilled metal, electrical and electronic trades</v>
      </c>
      <c r="M22" s="69">
        <v>0.52214895043254705</v>
      </c>
      <c r="N22" s="69">
        <v>0.61649617637031473</v>
      </c>
      <c r="O22" s="69">
        <v>0.57674603513541145</v>
      </c>
      <c r="P22" s="69">
        <v>0.83965338865053774</v>
      </c>
      <c r="Q22" s="69">
        <v>1.1656664500756908</v>
      </c>
      <c r="R22" s="11"/>
      <c r="S22" s="69">
        <f t="shared" si="29"/>
        <v>0.58892041494027936</v>
      </c>
      <c r="T22" s="69">
        <f>'RD T1'!E79</f>
        <v>0.46554700934637405</v>
      </c>
      <c r="U22" s="69">
        <f t="shared" si="30"/>
        <v>1.0544674242866534</v>
      </c>
      <c r="W22" t="str">
        <f t="shared" si="31"/>
        <v>52 Skilled metal, electrical and electronic trades</v>
      </c>
      <c r="X22" s="69">
        <v>1.2767299629767939</v>
      </c>
      <c r="Y22" s="69">
        <v>1.4157643626476588</v>
      </c>
      <c r="Z22" s="69">
        <v>1.1705228771352416</v>
      </c>
      <c r="AA22" s="69">
        <v>1.3878989741760115</v>
      </c>
      <c r="AB22" s="69">
        <v>1.7159866621825852</v>
      </c>
      <c r="AC22" s="69"/>
      <c r="AD22" s="69">
        <f t="shared" si="32"/>
        <v>0.54546378504734361</v>
      </c>
      <c r="AE22" s="69">
        <f>'RD T1'!E108</f>
        <v>0.74362777072462161</v>
      </c>
      <c r="AF22" s="69">
        <f t="shared" si="33"/>
        <v>1.2890915557719653</v>
      </c>
      <c r="AH22" t="str">
        <f t="shared" si="34"/>
        <v>52 Skilled metal, electrical and electronic trades</v>
      </c>
      <c r="AI22" s="69">
        <v>0.39158407595280575</v>
      </c>
      <c r="AJ22" s="69">
        <v>0.45798551718394415</v>
      </c>
      <c r="AK22" s="69">
        <v>0.38590247341395872</v>
      </c>
      <c r="AL22" s="69">
        <v>0.39795019469445725</v>
      </c>
      <c r="AM22" s="69">
        <v>0.48814399885866278</v>
      </c>
      <c r="AN22" s="69"/>
      <c r="AO22" s="69">
        <f t="shared" si="35"/>
        <v>0.10224152544470405</v>
      </c>
      <c r="AP22" s="69">
        <f>'RD T1'!E137</f>
        <v>0.19738583769829859</v>
      </c>
      <c r="AQ22" s="69">
        <f t="shared" si="36"/>
        <v>0.29962736314300265</v>
      </c>
      <c r="AS22" t="str">
        <f t="shared" si="37"/>
        <v>52 Skilled metal, electrical and electronic trades</v>
      </c>
      <c r="AT22" s="69">
        <v>1.7158137073493156</v>
      </c>
      <c r="AU22" s="69">
        <v>1.9497081614266749</v>
      </c>
      <c r="AV22" s="69">
        <v>1.6817801748373429</v>
      </c>
      <c r="AW22" s="69">
        <v>1.7375548934646114</v>
      </c>
      <c r="AX22" s="69">
        <v>2.0543741056185674</v>
      </c>
      <c r="AY22" s="69"/>
      <c r="AZ22" s="69">
        <f t="shared" si="38"/>
        <v>0.37259393078122449</v>
      </c>
      <c r="BA22" s="69">
        <f>'RD T1'!E166</f>
        <v>0.85633676418169224</v>
      </c>
      <c r="BB22" s="69">
        <f t="shared" si="39"/>
        <v>1.2289306949629166</v>
      </c>
      <c r="BD22" t="str">
        <f t="shared" si="40"/>
        <v>52 Skilled metal, electrical and electronic trades</v>
      </c>
      <c r="BE22" s="69">
        <v>7.4686884293090632</v>
      </c>
      <c r="BF22" s="69">
        <v>7.4330664461709297</v>
      </c>
      <c r="BG22" s="69">
        <v>6.8499949521474504</v>
      </c>
      <c r="BH22" s="69">
        <v>6.8454587289187314</v>
      </c>
      <c r="BI22" s="69">
        <v>6.6390207986528891</v>
      </c>
      <c r="BJ22" s="69"/>
      <c r="BK22" s="69">
        <f t="shared" si="41"/>
        <v>-0.21097415349456128</v>
      </c>
      <c r="BL22" s="69">
        <f>'RD T1'!E195</f>
        <v>2.3491423748231064</v>
      </c>
      <c r="BM22" s="69">
        <f t="shared" si="42"/>
        <v>2.1381682213285451</v>
      </c>
      <c r="BO22" t="str">
        <f t="shared" si="43"/>
        <v>52 Skilled metal, electrical and electronic trades</v>
      </c>
      <c r="BP22" s="69">
        <v>4.3532192185647904</v>
      </c>
      <c r="BQ22" s="69">
        <v>4.7971416051155256</v>
      </c>
      <c r="BR22" s="69">
        <v>3.7539422003714811</v>
      </c>
      <c r="BS22" s="69">
        <v>3.5978946548910362</v>
      </c>
      <c r="BT22" s="69">
        <v>2.9227173434610689</v>
      </c>
      <c r="BU22" s="69"/>
      <c r="BV22" s="69">
        <f t="shared" si="44"/>
        <v>-0.83122485691041215</v>
      </c>
      <c r="BW22" s="69">
        <f>'RD T1'!E224</f>
        <v>1.2269775358574595</v>
      </c>
      <c r="BX22" s="69">
        <f t="shared" si="45"/>
        <v>0.39575267894704735</v>
      </c>
      <c r="BZ22" t="str">
        <f t="shared" si="46"/>
        <v>52 Skilled metal, electrical and electronic trades</v>
      </c>
      <c r="CA22" s="69">
        <v>2.7804562133731578</v>
      </c>
      <c r="CB22" s="69">
        <v>2.3868354771324714</v>
      </c>
      <c r="CC22" s="69">
        <v>1.958014425991295</v>
      </c>
      <c r="CD22" s="69">
        <v>2.0702152012055985</v>
      </c>
      <c r="CE22" s="69">
        <v>1.2228593352279973</v>
      </c>
      <c r="CF22" s="69"/>
      <c r="CG22" s="69">
        <f t="shared" si="47"/>
        <v>-0.73515509076329777</v>
      </c>
      <c r="CH22" s="69">
        <f>'RD T1'!E253</f>
        <v>0.64661495232704125</v>
      </c>
      <c r="CI22" s="69">
        <f t="shared" si="48"/>
        <v>-8.8540138436256521E-2</v>
      </c>
      <c r="CK22" t="str">
        <f t="shared" si="49"/>
        <v>52 Skilled metal, electrical and electronic trades</v>
      </c>
      <c r="CL22" s="69">
        <v>0.69749554465383046</v>
      </c>
      <c r="CM22" s="69">
        <v>0.84275382057653248</v>
      </c>
      <c r="CN22" s="69">
        <v>0.65760086943606544</v>
      </c>
      <c r="CO22" s="69">
        <v>0.85534686132351778</v>
      </c>
      <c r="CP22" s="69">
        <v>0.7378796366750433</v>
      </c>
      <c r="CQ22" s="69"/>
      <c r="CR22" s="69">
        <f t="shared" si="50"/>
        <v>8.0278767238977866E-2</v>
      </c>
      <c r="CS22" s="69">
        <f>'RD T1'!E282</f>
        <v>0.25873306592413958</v>
      </c>
      <c r="CT22" s="69">
        <f t="shared" si="51"/>
        <v>0.33901183316311745</v>
      </c>
    </row>
    <row r="23" spans="1:98" x14ac:dyDescent="0.2">
      <c r="A23" s="10" t="str">
        <f>name!D19</f>
        <v>53 Skilled construction and building trades</v>
      </c>
      <c r="B23" s="69">
        <v>1.2527116879719632E-2</v>
      </c>
      <c r="C23" s="69">
        <v>8.0864697343841219E-3</v>
      </c>
      <c r="D23" s="69">
        <v>6.7939027910680558E-3</v>
      </c>
      <c r="E23" s="69">
        <v>1.1033797186061543E-2</v>
      </c>
      <c r="F23" s="69">
        <v>1.204437705574489E-2</v>
      </c>
      <c r="G23" s="11"/>
      <c r="H23" s="69">
        <f t="shared" si="26"/>
        <v>5.250474264676834E-3</v>
      </c>
      <c r="I23" s="69">
        <f>'RD T1'!E51</f>
        <v>5.0981769036111801E-3</v>
      </c>
      <c r="J23" s="69">
        <f t="shared" si="27"/>
        <v>1.0348651168288014E-2</v>
      </c>
      <c r="L23" t="str">
        <f t="shared" si="28"/>
        <v>53 Skilled construction and building trades</v>
      </c>
      <c r="M23" s="69">
        <v>0.16862181892664174</v>
      </c>
      <c r="N23" s="69">
        <v>0.19467138033171161</v>
      </c>
      <c r="O23" s="69">
        <v>0.1888243873832656</v>
      </c>
      <c r="P23" s="69">
        <v>0.22536238068827349</v>
      </c>
      <c r="Q23" s="69">
        <v>0.2769347710972081</v>
      </c>
      <c r="R23" s="11"/>
      <c r="S23" s="69">
        <f t="shared" si="29"/>
        <v>8.8110383713942503E-2</v>
      </c>
      <c r="T23" s="69">
        <f>'RD T1'!E80</f>
        <v>0.12053439990290772</v>
      </c>
      <c r="U23" s="69">
        <f t="shared" si="30"/>
        <v>0.20864478361685024</v>
      </c>
      <c r="W23" t="str">
        <f t="shared" si="31"/>
        <v>53 Skilled construction and building trades</v>
      </c>
      <c r="X23" s="69">
        <v>0.61094237953763153</v>
      </c>
      <c r="Y23" s="69">
        <v>0.63705393376567876</v>
      </c>
      <c r="Z23" s="69">
        <v>0.55165230005012345</v>
      </c>
      <c r="AA23" s="69">
        <v>0.65145420719201619</v>
      </c>
      <c r="AB23" s="69">
        <v>0.72980293061257495</v>
      </c>
      <c r="AC23" s="69"/>
      <c r="AD23" s="69">
        <f t="shared" si="32"/>
        <v>0.17815063056245151</v>
      </c>
      <c r="AE23" s="69">
        <f>'RD T1'!E109</f>
        <v>0.35378434891560923</v>
      </c>
      <c r="AF23" s="69">
        <f t="shared" si="33"/>
        <v>0.53193497947806079</v>
      </c>
      <c r="AH23" t="str">
        <f t="shared" si="34"/>
        <v>53 Skilled construction and building trades</v>
      </c>
      <c r="AI23" s="69">
        <v>0.34151866944298193</v>
      </c>
      <c r="AJ23" s="69">
        <v>0.41873949674757432</v>
      </c>
      <c r="AK23" s="69">
        <v>0.35851419573171189</v>
      </c>
      <c r="AL23" s="69">
        <v>0.41396882160696397</v>
      </c>
      <c r="AM23" s="69">
        <v>0.47221410852247064</v>
      </c>
      <c r="AN23" s="69"/>
      <c r="AO23" s="69">
        <f t="shared" si="35"/>
        <v>0.11369991279075875</v>
      </c>
      <c r="AP23" s="69">
        <f>'RD T1'!E138</f>
        <v>0.24733916616841403</v>
      </c>
      <c r="AQ23" s="69">
        <f t="shared" si="36"/>
        <v>0.36103907895917275</v>
      </c>
      <c r="AS23" t="str">
        <f t="shared" si="37"/>
        <v>53 Skilled construction and building trades</v>
      </c>
      <c r="AT23" s="69">
        <v>0.47151325084275048</v>
      </c>
      <c r="AU23" s="69">
        <v>0.49231793762596693</v>
      </c>
      <c r="AV23" s="69">
        <v>0.45692622168800789</v>
      </c>
      <c r="AW23" s="69">
        <v>0.54936816490543927</v>
      </c>
      <c r="AX23" s="69">
        <v>0.58543071943644964</v>
      </c>
      <c r="AY23" s="69"/>
      <c r="AZ23" s="69">
        <f t="shared" si="38"/>
        <v>0.12850449774844175</v>
      </c>
      <c r="BA23" s="69">
        <f>'RD T1'!E167</f>
        <v>0.3075760978797627</v>
      </c>
      <c r="BB23" s="69">
        <f t="shared" si="39"/>
        <v>0.43608059562820445</v>
      </c>
      <c r="BD23" t="str">
        <f t="shared" si="40"/>
        <v>53 Skilled construction and building trades</v>
      </c>
      <c r="BE23" s="69">
        <v>4.5465753060344714</v>
      </c>
      <c r="BF23" s="69">
        <v>4.1810183602320024</v>
      </c>
      <c r="BG23" s="69">
        <v>3.9890658252638347</v>
      </c>
      <c r="BH23" s="69">
        <v>3.9385247809868114</v>
      </c>
      <c r="BI23" s="69">
        <v>3.3795782054874315</v>
      </c>
      <c r="BJ23" s="69"/>
      <c r="BK23" s="69">
        <f t="shared" si="41"/>
        <v>-0.6094876197764032</v>
      </c>
      <c r="BL23" s="69">
        <f>'RD T1'!E196</f>
        <v>1.4101963575449135</v>
      </c>
      <c r="BM23" s="69">
        <f t="shared" si="42"/>
        <v>0.80070873776851026</v>
      </c>
      <c r="BO23" t="str">
        <f t="shared" si="43"/>
        <v>53 Skilled construction and building trades</v>
      </c>
      <c r="BP23" s="69">
        <v>3.7569913730545887</v>
      </c>
      <c r="BQ23" s="69">
        <v>4.3684466557760944</v>
      </c>
      <c r="BR23" s="69">
        <v>3.5988912037406791</v>
      </c>
      <c r="BS23" s="69">
        <v>3.9805500490412475</v>
      </c>
      <c r="BT23" s="69">
        <v>3.8708478325620415</v>
      </c>
      <c r="BU23" s="69"/>
      <c r="BV23" s="69">
        <f t="shared" si="44"/>
        <v>0.2719566288213624</v>
      </c>
      <c r="BW23" s="69">
        <f>'RD T1'!E225</f>
        <v>1.7106699734825213</v>
      </c>
      <c r="BX23" s="69">
        <f t="shared" si="45"/>
        <v>1.9826266023038837</v>
      </c>
      <c r="BZ23" t="str">
        <f t="shared" si="46"/>
        <v>53 Skilled construction and building trades</v>
      </c>
      <c r="CA23" s="69">
        <v>2.1919030932080181</v>
      </c>
      <c r="CB23" s="69">
        <v>1.9581377692751596</v>
      </c>
      <c r="CC23" s="69">
        <v>1.7212416362489664</v>
      </c>
      <c r="CD23" s="69">
        <v>1.9186608615636869</v>
      </c>
      <c r="CE23" s="69">
        <v>1.8106928168417715</v>
      </c>
      <c r="CF23" s="69"/>
      <c r="CG23" s="69">
        <f t="shared" si="47"/>
        <v>8.9451180592805102E-2</v>
      </c>
      <c r="CH23" s="69">
        <f>'RD T1'!E254</f>
        <v>0.73434063307579744</v>
      </c>
      <c r="CI23" s="69">
        <f t="shared" si="48"/>
        <v>0.82379181366860255</v>
      </c>
      <c r="CK23" t="str">
        <f t="shared" si="49"/>
        <v>53 Skilled construction and building trades</v>
      </c>
      <c r="CL23" s="69">
        <v>0.95603367937804684</v>
      </c>
      <c r="CM23" s="69">
        <v>0.96361294081523996</v>
      </c>
      <c r="CN23" s="69">
        <v>0.761667159227715</v>
      </c>
      <c r="CO23" s="69">
        <v>0.72780442118909106</v>
      </c>
      <c r="CP23" s="69">
        <v>0.29943469928600314</v>
      </c>
      <c r="CQ23" s="69"/>
      <c r="CR23" s="69">
        <f t="shared" si="50"/>
        <v>-0.46223245994171186</v>
      </c>
      <c r="CS23" s="69">
        <f>'RD T1'!E283</f>
        <v>0.154045948757073</v>
      </c>
      <c r="CT23" s="69">
        <f t="shared" si="51"/>
        <v>-0.30818651118463886</v>
      </c>
    </row>
    <row r="24" spans="1:98" x14ac:dyDescent="0.2">
      <c r="A24" s="10" t="str">
        <f>name!D20</f>
        <v>54 Textiles, printing and other skilled trades</v>
      </c>
      <c r="B24" s="69">
        <v>3.302597450541566E-2</v>
      </c>
      <c r="C24" s="69">
        <v>3.7005711732949878E-2</v>
      </c>
      <c r="D24" s="69">
        <v>3.9894795845574565E-2</v>
      </c>
      <c r="E24" s="69">
        <v>5.1621066140394634E-2</v>
      </c>
      <c r="F24" s="69">
        <v>7.1128234000280746E-2</v>
      </c>
      <c r="G24" s="11"/>
      <c r="H24" s="69">
        <f t="shared" si="26"/>
        <v>3.1233438154706181E-2</v>
      </c>
      <c r="I24" s="69">
        <f>'RD T1'!E52</f>
        <v>2.9604678763545094E-2</v>
      </c>
      <c r="J24" s="69">
        <f t="shared" si="27"/>
        <v>6.0838116918251278E-2</v>
      </c>
      <c r="L24" t="str">
        <f t="shared" si="28"/>
        <v>54 Textiles, printing and other skilled trades</v>
      </c>
      <c r="M24" s="69">
        <v>0.34367352553225328</v>
      </c>
      <c r="N24" s="69">
        <v>0.40059028081478287</v>
      </c>
      <c r="O24" s="69">
        <v>0.42594222816527993</v>
      </c>
      <c r="P24" s="69">
        <v>0.53890179406442995</v>
      </c>
      <c r="Q24" s="69">
        <v>0.76532693577685162</v>
      </c>
      <c r="R24" s="11"/>
      <c r="S24" s="69">
        <f t="shared" si="29"/>
        <v>0.33938470761157169</v>
      </c>
      <c r="T24" s="69">
        <f>'RD T1'!E81</f>
        <v>0.33974758589348919</v>
      </c>
      <c r="U24" s="69">
        <f t="shared" si="30"/>
        <v>0.67913229350506088</v>
      </c>
      <c r="W24" t="str">
        <f t="shared" si="31"/>
        <v>54 Textiles, printing and other skilled trades</v>
      </c>
      <c r="X24" s="69">
        <v>1.0612033173555671</v>
      </c>
      <c r="Y24" s="69">
        <v>1.1166903281706679</v>
      </c>
      <c r="Z24" s="69">
        <v>1.057022866979747</v>
      </c>
      <c r="AA24" s="69">
        <v>1.2938307588492979</v>
      </c>
      <c r="AB24" s="69">
        <v>1.650270768921239</v>
      </c>
      <c r="AC24" s="69"/>
      <c r="AD24" s="69">
        <f t="shared" si="32"/>
        <v>0.59324790194149202</v>
      </c>
      <c r="AE24" s="69">
        <f>'RD T1'!E110</f>
        <v>0.78103206433218941</v>
      </c>
      <c r="AF24" s="69">
        <f t="shared" si="33"/>
        <v>1.3742799662736815</v>
      </c>
      <c r="AH24" t="str">
        <f t="shared" si="34"/>
        <v>54 Textiles, printing and other skilled trades</v>
      </c>
      <c r="AI24" s="69">
        <v>0.37377187832979303</v>
      </c>
      <c r="AJ24" s="69">
        <v>0.37805711491223409</v>
      </c>
      <c r="AK24" s="69">
        <v>0.36222847916674672</v>
      </c>
      <c r="AL24" s="69">
        <v>0.38717476082132796</v>
      </c>
      <c r="AM24" s="69">
        <v>0.47368224477956766</v>
      </c>
      <c r="AN24" s="69"/>
      <c r="AO24" s="69">
        <f t="shared" si="35"/>
        <v>0.11145376561282094</v>
      </c>
      <c r="AP24" s="69">
        <f>'RD T1'!E139</f>
        <v>0.226701865522907</v>
      </c>
      <c r="AQ24" s="69">
        <f t="shared" si="36"/>
        <v>0.33815563113572794</v>
      </c>
      <c r="AS24" t="str">
        <f t="shared" si="37"/>
        <v>54 Textiles, printing and other skilled trades</v>
      </c>
      <c r="AT24" s="69">
        <v>0.46387480576480439</v>
      </c>
      <c r="AU24" s="69">
        <v>0.47777069963157281</v>
      </c>
      <c r="AV24" s="69">
        <v>0.45603324299777431</v>
      </c>
      <c r="AW24" s="69">
        <v>0.531715625261453</v>
      </c>
      <c r="AX24" s="69">
        <v>0.65283061455174207</v>
      </c>
      <c r="AY24" s="69"/>
      <c r="AZ24" s="69">
        <f t="shared" si="38"/>
        <v>0.19679737155396776</v>
      </c>
      <c r="BA24" s="69">
        <f>'RD T1'!E168</f>
        <v>0.30709300275549639</v>
      </c>
      <c r="BB24" s="69">
        <f t="shared" si="39"/>
        <v>0.50389037430946415</v>
      </c>
      <c r="BD24" t="str">
        <f t="shared" si="40"/>
        <v>54 Textiles, printing and other skilled trades</v>
      </c>
      <c r="BE24" s="69">
        <v>2.9026216771335092</v>
      </c>
      <c r="BF24" s="69">
        <v>2.7185615130874514</v>
      </c>
      <c r="BG24" s="69">
        <v>2.6302731855984676</v>
      </c>
      <c r="BH24" s="69">
        <v>2.844539054178008</v>
      </c>
      <c r="BI24" s="69">
        <v>3.0802862096992381</v>
      </c>
      <c r="BJ24" s="69"/>
      <c r="BK24" s="69">
        <f t="shared" si="41"/>
        <v>0.45001302410077049</v>
      </c>
      <c r="BL24" s="69">
        <f>'RD T1'!E197</f>
        <v>1.2071207382618812</v>
      </c>
      <c r="BM24" s="69">
        <f t="shared" si="42"/>
        <v>1.6571337623626516</v>
      </c>
      <c r="BO24" t="str">
        <f t="shared" si="43"/>
        <v>54 Textiles, printing and other skilled trades</v>
      </c>
      <c r="BP24" s="69">
        <v>2.8217255639753178</v>
      </c>
      <c r="BQ24" s="69">
        <v>2.4685139516750878</v>
      </c>
      <c r="BR24" s="69">
        <v>2.2458062831821994</v>
      </c>
      <c r="BS24" s="69">
        <v>2.0153166122170716</v>
      </c>
      <c r="BT24" s="69">
        <v>1.765610541176752</v>
      </c>
      <c r="BU24" s="69"/>
      <c r="BV24" s="69">
        <f t="shared" si="44"/>
        <v>-0.48019574200544746</v>
      </c>
      <c r="BW24" s="69">
        <f>'RD T1'!E226</f>
        <v>0.76970849887594406</v>
      </c>
      <c r="BX24" s="69">
        <f t="shared" si="45"/>
        <v>0.2895127568704966</v>
      </c>
      <c r="BZ24" t="str">
        <f t="shared" si="46"/>
        <v>54 Textiles, printing and other skilled trades</v>
      </c>
      <c r="CA24" s="69">
        <v>2.512076215878714</v>
      </c>
      <c r="CB24" s="69">
        <v>2.1792514415615107</v>
      </c>
      <c r="CC24" s="69">
        <v>1.8845354436427191</v>
      </c>
      <c r="CD24" s="69">
        <v>1.9489213940297379</v>
      </c>
      <c r="CE24" s="69">
        <v>1.6434252066780739</v>
      </c>
      <c r="CF24" s="69"/>
      <c r="CG24" s="69">
        <f t="shared" si="47"/>
        <v>-0.24111023696464517</v>
      </c>
      <c r="CH24" s="69">
        <f>'RD T1'!E255</f>
        <v>0.67772832303478636</v>
      </c>
      <c r="CI24" s="69">
        <f t="shared" si="48"/>
        <v>0.43661808607014119</v>
      </c>
      <c r="CK24" t="str">
        <f t="shared" si="49"/>
        <v>54 Textiles, printing and other skilled trades</v>
      </c>
      <c r="CL24" s="69">
        <v>0.84054488467437305</v>
      </c>
      <c r="CM24" s="69">
        <v>0.81850033007712919</v>
      </c>
      <c r="CN24" s="69">
        <v>0.71351418468701422</v>
      </c>
      <c r="CO24" s="69">
        <v>0.57874375244427345</v>
      </c>
      <c r="CP24" s="69">
        <v>0.42660196224820213</v>
      </c>
      <c r="CQ24" s="69"/>
      <c r="CR24" s="69">
        <f t="shared" si="50"/>
        <v>-0.28691222243881209</v>
      </c>
      <c r="CS24" s="69">
        <f>'RD T1'!E284</f>
        <v>0.14571523002179895</v>
      </c>
      <c r="CT24" s="69">
        <f t="shared" si="51"/>
        <v>-0.14119699241701314</v>
      </c>
    </row>
    <row r="25" spans="1:98" x14ac:dyDescent="0.2">
      <c r="A25" s="10" t="str">
        <f>name!D21</f>
        <v>61 Caring personal service occupations</v>
      </c>
      <c r="B25" s="69">
        <v>2.736747070834776E-2</v>
      </c>
      <c r="C25" s="69">
        <v>3.5655492344964936E-2</v>
      </c>
      <c r="D25" s="69">
        <v>3.583856078913604E-2</v>
      </c>
      <c r="E25" s="69">
        <v>4.8727991497175743E-2</v>
      </c>
      <c r="F25" s="69">
        <v>6.8293630035063557E-2</v>
      </c>
      <c r="G25" s="11"/>
      <c r="H25" s="69">
        <f t="shared" si="26"/>
        <v>3.2455069245927518E-2</v>
      </c>
      <c r="I25" s="69">
        <f>'RD T1'!E53</f>
        <v>2.9847387805833809E-2</v>
      </c>
      <c r="J25" s="69">
        <f t="shared" si="27"/>
        <v>6.2302457051761323E-2</v>
      </c>
      <c r="L25" t="str">
        <f t="shared" si="28"/>
        <v>61 Caring personal service occupations</v>
      </c>
      <c r="M25" s="69">
        <v>1.3119735952610079</v>
      </c>
      <c r="N25" s="69">
        <v>1.9309616431523895</v>
      </c>
      <c r="O25" s="69">
        <v>1.9297030007840006</v>
      </c>
      <c r="P25" s="69">
        <v>2.5416212051558644</v>
      </c>
      <c r="Q25" s="69">
        <v>3.4389800144540623</v>
      </c>
      <c r="R25" s="11"/>
      <c r="S25" s="69">
        <f t="shared" si="29"/>
        <v>1.5092770136700617</v>
      </c>
      <c r="T25" s="69">
        <f>'RD T1'!E82</f>
        <v>1.6409757749330589</v>
      </c>
      <c r="U25" s="69">
        <f t="shared" si="30"/>
        <v>3.1502527886031206</v>
      </c>
      <c r="W25" t="str">
        <f t="shared" si="31"/>
        <v>61 Caring personal service occupations</v>
      </c>
      <c r="X25" s="69">
        <v>4.109061182642372</v>
      </c>
      <c r="Y25" s="69">
        <v>5.2883256557924438</v>
      </c>
      <c r="Z25" s="69">
        <v>4.9268597679186064</v>
      </c>
      <c r="AA25" s="69">
        <v>5.8709065187568532</v>
      </c>
      <c r="AB25" s="69">
        <v>7.0003655375271965</v>
      </c>
      <c r="AC25" s="69"/>
      <c r="AD25" s="69">
        <f t="shared" si="32"/>
        <v>2.0735057696085901</v>
      </c>
      <c r="AE25" s="69">
        <f>'RD T1'!E111</f>
        <v>3.9095961628896347</v>
      </c>
      <c r="AF25" s="69">
        <f t="shared" si="33"/>
        <v>5.9831019324982249</v>
      </c>
      <c r="AH25" t="str">
        <f t="shared" si="34"/>
        <v>61 Caring personal service occupations</v>
      </c>
      <c r="AI25" s="69">
        <v>3.5824008520243558</v>
      </c>
      <c r="AJ25" s="69">
        <v>4.064734274361947</v>
      </c>
      <c r="AK25" s="69">
        <v>3.8576316915474114</v>
      </c>
      <c r="AL25" s="69">
        <v>4.1163398219445693</v>
      </c>
      <c r="AM25" s="69">
        <v>4.3751251954760617</v>
      </c>
      <c r="AN25" s="69"/>
      <c r="AO25" s="69">
        <f t="shared" si="35"/>
        <v>0.51749350392865034</v>
      </c>
      <c r="AP25" s="69">
        <f>'RD T1'!E140</f>
        <v>2.3937905763828002</v>
      </c>
      <c r="AQ25" s="69">
        <f t="shared" si="36"/>
        <v>2.9112840803114506</v>
      </c>
      <c r="AS25" t="str">
        <f t="shared" si="37"/>
        <v>61 Caring personal service occupations</v>
      </c>
      <c r="AT25" s="69">
        <v>1.8885500073554733</v>
      </c>
      <c r="AU25" s="69">
        <v>2.2664000981354895</v>
      </c>
      <c r="AV25" s="69">
        <v>2.162879491428602</v>
      </c>
      <c r="AW25" s="69">
        <v>2.3031033729194825</v>
      </c>
      <c r="AX25" s="69">
        <v>2.4635486317193886</v>
      </c>
      <c r="AY25" s="69"/>
      <c r="AZ25" s="69">
        <f t="shared" si="38"/>
        <v>0.30066914029078662</v>
      </c>
      <c r="BA25" s="69">
        <f>'RD T1'!E169</f>
        <v>1.3724541781014765</v>
      </c>
      <c r="BB25" s="69">
        <f t="shared" si="39"/>
        <v>1.6731233183922631</v>
      </c>
      <c r="BD25" t="str">
        <f t="shared" si="40"/>
        <v>61 Caring personal service occupations</v>
      </c>
      <c r="BE25" s="69">
        <v>10.751320804333069</v>
      </c>
      <c r="BF25" s="69">
        <v>12.160284375201291</v>
      </c>
      <c r="BG25" s="69">
        <v>12.068864002697987</v>
      </c>
      <c r="BH25" s="69">
        <v>12.91970489567373</v>
      </c>
      <c r="BI25" s="69">
        <v>14.724946623514898</v>
      </c>
      <c r="BJ25" s="69"/>
      <c r="BK25" s="69">
        <f t="shared" si="41"/>
        <v>2.6560826208169104</v>
      </c>
      <c r="BL25" s="69">
        <f>'RD T1'!E198</f>
        <v>7.5850112357868351</v>
      </c>
      <c r="BM25" s="69">
        <f t="shared" si="42"/>
        <v>10.241093856603745</v>
      </c>
      <c r="BO25" t="str">
        <f t="shared" si="43"/>
        <v>61 Caring personal service occupations</v>
      </c>
      <c r="BP25" s="69">
        <v>8.1046881128101873</v>
      </c>
      <c r="BQ25" s="69">
        <v>8.1170371123086635</v>
      </c>
      <c r="BR25" s="69">
        <v>7.3646297508166905</v>
      </c>
      <c r="BS25" s="69">
        <v>7.3813336964807608</v>
      </c>
      <c r="BT25" s="69">
        <v>6.1183045752000353</v>
      </c>
      <c r="BU25" s="69"/>
      <c r="BV25" s="69">
        <f t="shared" si="44"/>
        <v>-1.2463251756166551</v>
      </c>
      <c r="BW25" s="69">
        <f>'RD T1'!E227</f>
        <v>3.2439793639757819</v>
      </c>
      <c r="BX25" s="69">
        <f t="shared" si="45"/>
        <v>1.9976541883591268</v>
      </c>
      <c r="BZ25" t="str">
        <f t="shared" si="46"/>
        <v>61 Caring personal service occupations</v>
      </c>
      <c r="CA25" s="69">
        <v>2.7863577121972529</v>
      </c>
      <c r="CB25" s="69">
        <v>1.9082501482037402</v>
      </c>
      <c r="CC25" s="69">
        <v>1.5604451454514889</v>
      </c>
      <c r="CD25" s="69">
        <v>1.3372825227026426</v>
      </c>
      <c r="CE25" s="69">
        <v>1.1496482109691191</v>
      </c>
      <c r="CF25" s="69"/>
      <c r="CG25" s="69">
        <f t="shared" si="47"/>
        <v>-0.41079693448236987</v>
      </c>
      <c r="CH25" s="69">
        <f>'RD T1'!E256</f>
        <v>0.42191659045978602</v>
      </c>
      <c r="CI25" s="69">
        <f t="shared" si="48"/>
        <v>1.1119655977416154E-2</v>
      </c>
      <c r="CK25" t="str">
        <f t="shared" si="49"/>
        <v>61 Caring personal service occupations</v>
      </c>
      <c r="CL25" s="69">
        <v>0.36135410032329002</v>
      </c>
      <c r="CM25" s="69">
        <v>0.33406882887059225</v>
      </c>
      <c r="CN25" s="69">
        <v>0.33258908330029524</v>
      </c>
      <c r="CO25" s="69">
        <v>0.43011457563035554</v>
      </c>
      <c r="CP25" s="69">
        <v>0.55482691458144229</v>
      </c>
      <c r="CQ25" s="69"/>
      <c r="CR25" s="69">
        <f t="shared" si="50"/>
        <v>0.22223783128114705</v>
      </c>
      <c r="CS25" s="69">
        <f>'RD T1'!E285</f>
        <v>0.11688354074876621</v>
      </c>
      <c r="CT25" s="69">
        <f t="shared" si="51"/>
        <v>0.33912137202991327</v>
      </c>
    </row>
    <row r="26" spans="1:98" x14ac:dyDescent="0.2">
      <c r="A26" s="10" t="str">
        <f>name!D22</f>
        <v>62 Leisure, travel and related personal service occupations</v>
      </c>
      <c r="B26" s="69">
        <v>1.5756997853785887E-2</v>
      </c>
      <c r="C26" s="69">
        <v>2.2784926925503879E-2</v>
      </c>
      <c r="D26" s="69">
        <v>2.4238227605458289E-2</v>
      </c>
      <c r="E26" s="69">
        <v>2.9105405348610041E-2</v>
      </c>
      <c r="F26" s="69">
        <v>3.8770764466664095E-2</v>
      </c>
      <c r="G26" s="11"/>
      <c r="H26" s="69">
        <f t="shared" si="26"/>
        <v>1.4532536861205807E-2</v>
      </c>
      <c r="I26" s="69">
        <f>'RD T1'!E54</f>
        <v>1.7506866770364192E-2</v>
      </c>
      <c r="J26" s="69">
        <f t="shared" si="27"/>
        <v>3.2039403631569999E-2</v>
      </c>
      <c r="L26" t="str">
        <f t="shared" si="28"/>
        <v>62 Leisure, travel and related personal service occupations</v>
      </c>
      <c r="M26" s="69">
        <v>0.29703366036174123</v>
      </c>
      <c r="N26" s="69">
        <v>0.38302530784247074</v>
      </c>
      <c r="O26" s="69">
        <v>0.36778389937305056</v>
      </c>
      <c r="P26" s="69">
        <v>0.45883410068465258</v>
      </c>
      <c r="Q26" s="69">
        <v>0.6136047779250613</v>
      </c>
      <c r="R26" s="11"/>
      <c r="S26" s="69">
        <f t="shared" si="29"/>
        <v>0.24582087855201074</v>
      </c>
      <c r="T26" s="69">
        <f>'RD T1'!E83</f>
        <v>0.27918994888152293</v>
      </c>
      <c r="U26" s="69">
        <f t="shared" si="30"/>
        <v>0.52501082743353367</v>
      </c>
      <c r="W26" t="str">
        <f t="shared" si="31"/>
        <v>62 Leisure, travel and related personal service occupations</v>
      </c>
      <c r="X26" s="69">
        <v>1.4172876515921</v>
      </c>
      <c r="Y26" s="69">
        <v>1.8172991399479947</v>
      </c>
      <c r="Z26" s="69">
        <v>1.6346612882961826</v>
      </c>
      <c r="AA26" s="69">
        <v>2.0129786243163998</v>
      </c>
      <c r="AB26" s="69">
        <v>2.694946038564515</v>
      </c>
      <c r="AC26" s="69"/>
      <c r="AD26" s="69">
        <f t="shared" si="32"/>
        <v>1.0602847502683324</v>
      </c>
      <c r="AE26" s="69">
        <f>'RD T1'!E112</f>
        <v>1.3344825243734864</v>
      </c>
      <c r="AF26" s="69">
        <f t="shared" si="33"/>
        <v>2.3947672746418185</v>
      </c>
      <c r="AH26" t="str">
        <f t="shared" si="34"/>
        <v>62 Leisure, travel and related personal service occupations</v>
      </c>
      <c r="AI26" s="69">
        <v>0.8349241873706591</v>
      </c>
      <c r="AJ26" s="69">
        <v>1.018658567545466</v>
      </c>
      <c r="AK26" s="69">
        <v>0.93203260445893676</v>
      </c>
      <c r="AL26" s="69">
        <v>1.0442512499674286</v>
      </c>
      <c r="AM26" s="69">
        <v>1.3648651226813249</v>
      </c>
      <c r="AN26" s="69"/>
      <c r="AO26" s="69">
        <f t="shared" si="35"/>
        <v>0.43283251822238811</v>
      </c>
      <c r="AP26" s="69">
        <f>'RD T1'!E141</f>
        <v>0.69621058294217575</v>
      </c>
      <c r="AQ26" s="69">
        <f t="shared" si="36"/>
        <v>1.1290431011645639</v>
      </c>
      <c r="AS26" t="str">
        <f t="shared" si="37"/>
        <v>62 Leisure, travel and related personal service occupations</v>
      </c>
      <c r="AT26" s="69">
        <v>1.026566468494867</v>
      </c>
      <c r="AU26" s="69">
        <v>1.265557704698157</v>
      </c>
      <c r="AV26" s="69">
        <v>1.2514586951109792</v>
      </c>
      <c r="AW26" s="69">
        <v>1.453527212795827</v>
      </c>
      <c r="AX26" s="69">
        <v>2.0009583451380504</v>
      </c>
      <c r="AY26" s="69"/>
      <c r="AZ26" s="69">
        <f t="shared" si="38"/>
        <v>0.7494996500270712</v>
      </c>
      <c r="BA26" s="69">
        <f>'RD T1'!E170</f>
        <v>1.0053537098225687</v>
      </c>
      <c r="BB26" s="69">
        <f t="shared" si="39"/>
        <v>1.7548533598496399</v>
      </c>
      <c r="BD26" t="str">
        <f t="shared" si="40"/>
        <v>62 Leisure, travel and related personal service occupations</v>
      </c>
      <c r="BE26" s="69">
        <v>3.732616855316456</v>
      </c>
      <c r="BF26" s="69">
        <v>3.5391305433573508</v>
      </c>
      <c r="BG26" s="69">
        <v>3.4703566077927337</v>
      </c>
      <c r="BH26" s="69">
        <v>3.314088858341699</v>
      </c>
      <c r="BI26" s="69">
        <v>3.0697974223343558</v>
      </c>
      <c r="BJ26" s="69"/>
      <c r="BK26" s="69">
        <f t="shared" si="41"/>
        <v>-0.40055918545837788</v>
      </c>
      <c r="BL26" s="69">
        <f>'RD T1'!E199</f>
        <v>1.5082160006213226</v>
      </c>
      <c r="BM26" s="69">
        <f t="shared" si="42"/>
        <v>1.1076568151629447</v>
      </c>
      <c r="BO26" t="str">
        <f t="shared" si="43"/>
        <v>62 Leisure, travel and related personal service occupations</v>
      </c>
      <c r="BP26" s="69">
        <v>3.5561142277876301</v>
      </c>
      <c r="BQ26" s="69">
        <v>3.307095242491592</v>
      </c>
      <c r="BR26" s="69">
        <v>2.984523316606706</v>
      </c>
      <c r="BS26" s="69">
        <v>2.7148982061198232</v>
      </c>
      <c r="BT26" s="69">
        <v>2.1717873155606928</v>
      </c>
      <c r="BU26" s="69"/>
      <c r="BV26" s="69">
        <f t="shared" si="44"/>
        <v>-0.81273600104601318</v>
      </c>
      <c r="BW26" s="69">
        <f>'RD T1'!E228</f>
        <v>1.1458051113726493</v>
      </c>
      <c r="BX26" s="69">
        <f t="shared" si="45"/>
        <v>0.33306911032663611</v>
      </c>
      <c r="BZ26" t="str">
        <f t="shared" si="46"/>
        <v>62 Leisure, travel and related personal service occupations</v>
      </c>
      <c r="CA26" s="69">
        <v>2.17323182502777</v>
      </c>
      <c r="CB26" s="69">
        <v>2.2123984827399865</v>
      </c>
      <c r="CC26" s="69">
        <v>1.8181387714167967</v>
      </c>
      <c r="CD26" s="69">
        <v>1.8156464076913865</v>
      </c>
      <c r="CE26" s="69">
        <v>1.3789856171325636</v>
      </c>
      <c r="CF26" s="69"/>
      <c r="CG26" s="69">
        <f t="shared" si="47"/>
        <v>-0.43915315428423307</v>
      </c>
      <c r="CH26" s="69">
        <f>'RD T1'!E257</f>
        <v>0.69579091102939661</v>
      </c>
      <c r="CI26" s="69">
        <f t="shared" si="48"/>
        <v>0.25663775674516354</v>
      </c>
      <c r="CK26" t="str">
        <f t="shared" si="49"/>
        <v>62 Leisure, travel and related personal service occupations</v>
      </c>
      <c r="CL26" s="69">
        <v>0.64907810758982176</v>
      </c>
      <c r="CM26" s="69">
        <v>0.68706036798800374</v>
      </c>
      <c r="CN26" s="69">
        <v>0.5838967912419909</v>
      </c>
      <c r="CO26" s="69">
        <v>0.54519696042173094</v>
      </c>
      <c r="CP26" s="69">
        <v>0.5550702928234168</v>
      </c>
      <c r="CQ26" s="69"/>
      <c r="CR26" s="69">
        <f t="shared" si="50"/>
        <v>-2.8826498418574098E-2</v>
      </c>
      <c r="CS26" s="69">
        <f>'RD T1'!E286</f>
        <v>0.16172069129462383</v>
      </c>
      <c r="CT26" s="69">
        <f t="shared" si="51"/>
        <v>0.13289419287604973</v>
      </c>
    </row>
    <row r="27" spans="1:98" x14ac:dyDescent="0.2">
      <c r="A27" s="10" t="str">
        <f>name!D23</f>
        <v>63 Community and civil enforcement occupations</v>
      </c>
      <c r="B27" s="69">
        <v>1.4996840747599429E-3</v>
      </c>
      <c r="C27" s="69">
        <v>1.6987788381084212E-3</v>
      </c>
      <c r="D27" s="69">
        <v>1.694707565708519E-3</v>
      </c>
      <c r="E27" s="69">
        <v>2.0963436350617034E-3</v>
      </c>
      <c r="F27" s="69">
        <v>2.8983225308963916E-3</v>
      </c>
      <c r="G27" s="11"/>
      <c r="H27" s="69">
        <f t="shared" si="26"/>
        <v>1.2036149651878725E-3</v>
      </c>
      <c r="I27" s="69">
        <f>'RD T1'!E55</f>
        <v>1.3182762845629797E-3</v>
      </c>
      <c r="J27" s="69">
        <f t="shared" si="27"/>
        <v>2.521891249750852E-3</v>
      </c>
      <c r="L27" t="str">
        <f t="shared" si="28"/>
        <v>63 Community and civil enforcement occupations</v>
      </c>
      <c r="M27" s="69">
        <v>2.528601625276241E-2</v>
      </c>
      <c r="N27" s="69">
        <v>2.507666010122972E-2</v>
      </c>
      <c r="O27" s="69">
        <v>3.507444028927241E-2</v>
      </c>
      <c r="P27" s="69">
        <v>3.2162489935903087E-2</v>
      </c>
      <c r="Q27" s="69">
        <v>4.4385246355709229E-2</v>
      </c>
      <c r="R27" s="11"/>
      <c r="S27" s="69">
        <f t="shared" si="29"/>
        <v>9.3108060664368192E-3</v>
      </c>
      <c r="T27" s="69">
        <f>'RD T1'!E84</f>
        <v>1.9583503420422685E-2</v>
      </c>
      <c r="U27" s="69">
        <f t="shared" si="30"/>
        <v>2.8894309486859504E-2</v>
      </c>
      <c r="W27" t="str">
        <f t="shared" si="31"/>
        <v>63 Community and civil enforcement occupations</v>
      </c>
      <c r="X27" s="69">
        <v>0.11098529860378473</v>
      </c>
      <c r="Y27" s="69">
        <v>0.11049271871590249</v>
      </c>
      <c r="Z27" s="69">
        <v>0.12131432841611564</v>
      </c>
      <c r="AA27" s="69">
        <v>0.1279608753391403</v>
      </c>
      <c r="AB27" s="69">
        <v>0.15376169179314314</v>
      </c>
      <c r="AC27" s="69"/>
      <c r="AD27" s="69">
        <f t="shared" si="32"/>
        <v>3.2447363377027499E-2</v>
      </c>
      <c r="AE27" s="69">
        <f>'RD T1'!E113</f>
        <v>8.4324067641280712E-2</v>
      </c>
      <c r="AF27" s="69">
        <f t="shared" si="33"/>
        <v>0.11677143101830821</v>
      </c>
      <c r="AH27" t="str">
        <f t="shared" si="34"/>
        <v>63 Community and civil enforcement occupations</v>
      </c>
      <c r="AI27" s="69">
        <v>2.9542720167620991E-2</v>
      </c>
      <c r="AJ27" s="69">
        <v>2.759932349256396E-2</v>
      </c>
      <c r="AK27" s="69">
        <v>3.6007370623079862E-2</v>
      </c>
      <c r="AL27" s="69">
        <v>2.9452243146034472E-2</v>
      </c>
      <c r="AM27" s="69">
        <v>3.426244609013001E-2</v>
      </c>
      <c r="AN27" s="69"/>
      <c r="AO27" s="69">
        <f t="shared" si="35"/>
        <v>-1.7449245329498528E-3</v>
      </c>
      <c r="AP27" s="69">
        <f>'RD T1'!E142</f>
        <v>1.8482449222601529E-2</v>
      </c>
      <c r="AQ27" s="69">
        <f t="shared" si="36"/>
        <v>1.6737524689651676E-2</v>
      </c>
      <c r="AS27" t="str">
        <f t="shared" si="37"/>
        <v>63 Community and civil enforcement occupations</v>
      </c>
      <c r="AT27" s="69">
        <v>3.0450084901794787E-2</v>
      </c>
      <c r="AU27" s="69">
        <v>2.5717768644450054E-2</v>
      </c>
      <c r="AV27" s="69">
        <v>3.1636417667750362E-2</v>
      </c>
      <c r="AW27" s="69">
        <v>2.5200163031537444E-2</v>
      </c>
      <c r="AX27" s="69">
        <v>2.6265240589473091E-2</v>
      </c>
      <c r="AY27" s="69"/>
      <c r="AZ27" s="69">
        <f t="shared" si="38"/>
        <v>-5.3711770782772714E-3</v>
      </c>
      <c r="BA27" s="69">
        <f>'RD T1'!E171</f>
        <v>1.5285030136750713E-2</v>
      </c>
      <c r="BB27" s="69">
        <f t="shared" si="39"/>
        <v>9.9138530584734416E-3</v>
      </c>
      <c r="BD27" t="str">
        <f t="shared" si="40"/>
        <v>63 Community and civil enforcement occupations</v>
      </c>
      <c r="BE27" s="69">
        <v>0.10557035350166472</v>
      </c>
      <c r="BF27" s="69">
        <v>6.8150985040709031E-2</v>
      </c>
      <c r="BG27" s="69">
        <v>0.10265083395006826</v>
      </c>
      <c r="BH27" s="69">
        <v>6.6903376204968432E-2</v>
      </c>
      <c r="BI27" s="69">
        <v>7.0622906296259461E-2</v>
      </c>
      <c r="BJ27" s="69"/>
      <c r="BK27" s="69">
        <f t="shared" si="41"/>
        <v>-3.2027927653808796E-2</v>
      </c>
      <c r="BL27" s="69">
        <f>'RD T1'!E200</f>
        <v>2.7054087412310461E-2</v>
      </c>
      <c r="BM27" s="69">
        <f t="shared" si="42"/>
        <v>-4.9738402414983354E-3</v>
      </c>
      <c r="BO27" t="str">
        <f t="shared" si="43"/>
        <v>63 Community and civil enforcement occupations</v>
      </c>
      <c r="BP27" s="69">
        <v>0.14073664247621451</v>
      </c>
      <c r="BQ27" s="69">
        <v>0.12299952833933075</v>
      </c>
      <c r="BR27" s="69">
        <v>0.14724402750687324</v>
      </c>
      <c r="BS27" s="69">
        <v>0.1115961654334998</v>
      </c>
      <c r="BT27" s="69">
        <v>0.10829177722665237</v>
      </c>
      <c r="BU27" s="69"/>
      <c r="BV27" s="69">
        <f t="shared" si="44"/>
        <v>-3.8952250280220868E-2</v>
      </c>
      <c r="BW27" s="69">
        <f>'RD T1'!E229</f>
        <v>4.6318966190245461E-2</v>
      </c>
      <c r="BX27" s="69">
        <f t="shared" si="45"/>
        <v>7.3667159100245933E-3</v>
      </c>
      <c r="BZ27" t="str">
        <f t="shared" si="46"/>
        <v>63 Community and civil enforcement occupations</v>
      </c>
      <c r="CA27" s="69">
        <v>0.11710051057968743</v>
      </c>
      <c r="CB27" s="69">
        <v>9.5765649360012542E-2</v>
      </c>
      <c r="CC27" s="69">
        <v>0.1170721845987692</v>
      </c>
      <c r="CD27" s="69">
        <v>9.3068006144006857E-2</v>
      </c>
      <c r="CE27" s="69">
        <v>8.1936130031177695E-2</v>
      </c>
      <c r="CF27" s="69"/>
      <c r="CG27" s="69">
        <f t="shared" si="47"/>
        <v>-3.5136054567591501E-2</v>
      </c>
      <c r="CH27" s="69">
        <f>'RD T1'!E258</f>
        <v>3.5706176019334707E-2</v>
      </c>
      <c r="CI27" s="69">
        <f t="shared" si="48"/>
        <v>5.7012145174320517E-4</v>
      </c>
      <c r="CK27" t="str">
        <f t="shared" si="49"/>
        <v>63 Community and civil enforcement occupations</v>
      </c>
      <c r="CL27" s="69">
        <v>3.0618491340572439E-2</v>
      </c>
      <c r="CM27" s="69">
        <v>2.3244700658837342E-2</v>
      </c>
      <c r="CN27" s="69">
        <v>3.0970902514286702E-2</v>
      </c>
      <c r="CO27" s="69">
        <v>1.7784623893945903E-2</v>
      </c>
      <c r="CP27" s="69">
        <v>1.4439471699271336E-2</v>
      </c>
      <c r="CQ27" s="69"/>
      <c r="CR27" s="69">
        <f t="shared" si="50"/>
        <v>-1.6531430815015367E-2</v>
      </c>
      <c r="CS27" s="69">
        <f>'RD T1'!E287</f>
        <v>4.2744621318432574E-3</v>
      </c>
      <c r="CT27" s="69">
        <f t="shared" si="51"/>
        <v>-1.2256968683172109E-2</v>
      </c>
    </row>
    <row r="28" spans="1:98" x14ac:dyDescent="0.2">
      <c r="A28" s="10" t="str">
        <f>name!D24</f>
        <v>71 Sales occupations</v>
      </c>
      <c r="B28" s="69">
        <v>0.10171255722037505</v>
      </c>
      <c r="C28" s="69">
        <v>0.12001640628334173</v>
      </c>
      <c r="D28" s="69">
        <v>0.11124795522514686</v>
      </c>
      <c r="E28" s="69">
        <v>0.12281092018147602</v>
      </c>
      <c r="F28" s="69">
        <v>0.15547405498192876</v>
      </c>
      <c r="G28" s="11"/>
      <c r="H28" s="69">
        <f t="shared" si="26"/>
        <v>4.4226099756781906E-2</v>
      </c>
      <c r="I28" s="69">
        <f>'RD T1'!E56</f>
        <v>6.3369632568177195E-2</v>
      </c>
      <c r="J28" s="69">
        <f t="shared" si="27"/>
        <v>0.1075957323249591</v>
      </c>
      <c r="L28" t="str">
        <f t="shared" si="28"/>
        <v>71 Sales occupations</v>
      </c>
      <c r="M28" s="69">
        <v>1.1817211091040525</v>
      </c>
      <c r="N28" s="69">
        <v>1.4166688532245821</v>
      </c>
      <c r="O28" s="69">
        <v>1.5427274825799218</v>
      </c>
      <c r="P28" s="69">
        <v>1.7388188694362541</v>
      </c>
      <c r="Q28" s="69">
        <v>2.3875192331862833</v>
      </c>
      <c r="R28" s="11"/>
      <c r="S28" s="69">
        <f t="shared" si="29"/>
        <v>0.84479175060636158</v>
      </c>
      <c r="T28" s="69">
        <f>'RD T1'!E85</f>
        <v>0.93725862708912921</v>
      </c>
      <c r="U28" s="69">
        <f t="shared" si="30"/>
        <v>1.7820503776954908</v>
      </c>
      <c r="W28" t="str">
        <f t="shared" si="31"/>
        <v>71 Sales occupations</v>
      </c>
      <c r="X28" s="69">
        <v>4.51076276576278</v>
      </c>
      <c r="Y28" s="69">
        <v>5.0869686817155424</v>
      </c>
      <c r="Z28" s="69">
        <v>5.1850003070459323</v>
      </c>
      <c r="AA28" s="69">
        <v>5.4771583612048573</v>
      </c>
      <c r="AB28" s="69">
        <v>6.8355782815988864</v>
      </c>
      <c r="AC28" s="69"/>
      <c r="AD28" s="69">
        <f t="shared" si="32"/>
        <v>1.6505779745529541</v>
      </c>
      <c r="AE28" s="69">
        <f>'RD T1'!E114</f>
        <v>3.101222273318252</v>
      </c>
      <c r="AF28" s="69">
        <f t="shared" si="33"/>
        <v>4.7518002478712056</v>
      </c>
      <c r="AH28" t="str">
        <f t="shared" si="34"/>
        <v>71 Sales occupations</v>
      </c>
      <c r="AI28" s="69">
        <v>1.4513364669118574</v>
      </c>
      <c r="AJ28" s="69">
        <v>1.5322121908493704</v>
      </c>
      <c r="AK28" s="69">
        <v>1.5774053090157829</v>
      </c>
      <c r="AL28" s="69">
        <v>1.5727957180222396</v>
      </c>
      <c r="AM28" s="69">
        <v>1.8443194032891801</v>
      </c>
      <c r="AN28" s="69"/>
      <c r="AO28" s="69">
        <f t="shared" si="35"/>
        <v>0.26691409427339718</v>
      </c>
      <c r="AP28" s="69">
        <f>'RD T1'!E143</f>
        <v>0.86498363949157153</v>
      </c>
      <c r="AQ28" s="69">
        <f t="shared" si="36"/>
        <v>1.1318977337649687</v>
      </c>
      <c r="AS28" t="str">
        <f t="shared" si="37"/>
        <v>71 Sales occupations</v>
      </c>
      <c r="AT28" s="69">
        <v>1.2574415179707461</v>
      </c>
      <c r="AU28" s="69">
        <v>1.2802549331675073</v>
      </c>
      <c r="AV28" s="69">
        <v>1.2983663758583037</v>
      </c>
      <c r="AW28" s="69">
        <v>1.2458148214075027</v>
      </c>
      <c r="AX28" s="69">
        <v>1.4420120983266183</v>
      </c>
      <c r="AY28" s="69"/>
      <c r="AZ28" s="69">
        <f t="shared" si="38"/>
        <v>0.14364572246831453</v>
      </c>
      <c r="BA28" s="69">
        <f>'RD T1'!E172</f>
        <v>0.58907320322260392</v>
      </c>
      <c r="BB28" s="69">
        <f t="shared" si="39"/>
        <v>0.73271892569091845</v>
      </c>
      <c r="BD28" t="str">
        <f t="shared" si="40"/>
        <v>71 Sales occupations</v>
      </c>
      <c r="BE28" s="69">
        <v>9.1760790705819968</v>
      </c>
      <c r="BF28" s="69">
        <v>8.7250958760816726</v>
      </c>
      <c r="BG28" s="69">
        <v>9.527353784438672</v>
      </c>
      <c r="BH28" s="69">
        <v>8.8765856086818395</v>
      </c>
      <c r="BI28" s="69">
        <v>9.1000305363021443</v>
      </c>
      <c r="BJ28" s="69"/>
      <c r="BK28" s="69">
        <f t="shared" si="41"/>
        <v>-0.42732324813652767</v>
      </c>
      <c r="BL28" s="69">
        <f>'RD T1'!E201</f>
        <v>3.9747381342631902</v>
      </c>
      <c r="BM28" s="69">
        <f t="shared" si="42"/>
        <v>3.5474148861266626</v>
      </c>
      <c r="BO28" t="str">
        <f t="shared" si="43"/>
        <v>71 Sales occupations</v>
      </c>
      <c r="BP28" s="69">
        <v>9.1816712994796976</v>
      </c>
      <c r="BQ28" s="69">
        <v>8.3394299725920948</v>
      </c>
      <c r="BR28" s="69">
        <v>7.9166472620948465</v>
      </c>
      <c r="BS28" s="69">
        <v>6.8977281200519975</v>
      </c>
      <c r="BT28" s="69">
        <v>5.358185769167676</v>
      </c>
      <c r="BU28" s="69"/>
      <c r="BV28" s="69">
        <f t="shared" si="44"/>
        <v>-2.5584614929271705</v>
      </c>
      <c r="BW28" s="69">
        <f>'RD T1'!E230</f>
        <v>2.7401286244294227</v>
      </c>
      <c r="BX28" s="69">
        <f t="shared" si="45"/>
        <v>0.18166713150225222</v>
      </c>
      <c r="BZ28" t="str">
        <f t="shared" si="46"/>
        <v>71 Sales occupations</v>
      </c>
      <c r="CA28" s="69">
        <v>6.277937292730436</v>
      </c>
      <c r="CB28" s="69">
        <v>5.8805499960971108</v>
      </c>
      <c r="CC28" s="69">
        <v>5.1334591155175664</v>
      </c>
      <c r="CD28" s="69">
        <v>4.1870192824191275</v>
      </c>
      <c r="CE28" s="69">
        <v>1.7087475817276152</v>
      </c>
      <c r="CF28" s="69"/>
      <c r="CG28" s="69">
        <f t="shared" si="47"/>
        <v>-3.4247115337899512</v>
      </c>
      <c r="CH28" s="69">
        <f>'RD T1'!E259</f>
        <v>1.1505302553095411</v>
      </c>
      <c r="CI28" s="69">
        <f t="shared" si="48"/>
        <v>-2.2741812784804099</v>
      </c>
      <c r="CK28" t="str">
        <f t="shared" si="49"/>
        <v>71 Sales occupations</v>
      </c>
      <c r="CL28" s="69">
        <v>2.1205714091925998</v>
      </c>
      <c r="CM28" s="69">
        <v>2.1032685058820966</v>
      </c>
      <c r="CN28" s="69">
        <v>1.8751035608190552</v>
      </c>
      <c r="CO28" s="69">
        <v>1.6814588220780118</v>
      </c>
      <c r="CP28" s="69">
        <v>1.4025808281786412</v>
      </c>
      <c r="CQ28" s="69"/>
      <c r="CR28" s="69">
        <f t="shared" si="50"/>
        <v>-0.472522732640414</v>
      </c>
      <c r="CS28" s="69">
        <f>'RD T1'!E288</f>
        <v>0.38844780960352582</v>
      </c>
      <c r="CT28" s="69">
        <f t="shared" si="51"/>
        <v>-8.4074923036888183E-2</v>
      </c>
    </row>
    <row r="29" spans="1:98" x14ac:dyDescent="0.2">
      <c r="A29" s="10" t="str">
        <f>name!D25</f>
        <v>72 Customer service occupations</v>
      </c>
      <c r="B29" s="69">
        <v>2.8681480784893954E-2</v>
      </c>
      <c r="C29" s="69">
        <v>3.4699972710353418E-2</v>
      </c>
      <c r="D29" s="69">
        <v>4.0192966606812083E-2</v>
      </c>
      <c r="E29" s="69">
        <v>5.9970533787959447E-2</v>
      </c>
      <c r="F29" s="69">
        <v>8.2453924639579776E-2</v>
      </c>
      <c r="G29" s="11"/>
      <c r="H29" s="69">
        <f>F29-D29</f>
        <v>4.2260958032767693E-2</v>
      </c>
      <c r="I29" s="69">
        <f>'RD T1'!E57</f>
        <v>3.017540863941829E-2</v>
      </c>
      <c r="J29" s="69">
        <f t="shared" si="27"/>
        <v>7.2436366672185976E-2</v>
      </c>
      <c r="L29" t="str">
        <f t="shared" si="28"/>
        <v>72 Customer service occupations</v>
      </c>
      <c r="M29" s="69">
        <v>0.40069629104417503</v>
      </c>
      <c r="N29" s="69">
        <v>0.51115284263608174</v>
      </c>
      <c r="O29" s="69">
        <v>0.53790665329710807</v>
      </c>
      <c r="P29" s="69">
        <v>0.80837680123373423</v>
      </c>
      <c r="Q29" s="69">
        <v>1.1234187702223759</v>
      </c>
      <c r="R29" s="11"/>
      <c r="S29" s="69">
        <f t="shared" si="29"/>
        <v>0.58551211692526783</v>
      </c>
      <c r="T29" s="69">
        <f>'RD T1'!E86</f>
        <v>0.42693384462185691</v>
      </c>
      <c r="U29" s="69">
        <f t="shared" si="30"/>
        <v>1.0124459615471246</v>
      </c>
      <c r="W29" t="str">
        <f t="shared" si="31"/>
        <v>72 Customer service occupations</v>
      </c>
      <c r="X29" s="69">
        <v>1.4951112720584119</v>
      </c>
      <c r="Y29" s="69">
        <v>1.7502684779493323</v>
      </c>
      <c r="Z29" s="69">
        <v>1.798383186122426</v>
      </c>
      <c r="AA29" s="69">
        <v>2.4520670702451692</v>
      </c>
      <c r="AB29" s="69">
        <v>3.1808508289988371</v>
      </c>
      <c r="AC29" s="69"/>
      <c r="AD29" s="69">
        <f t="shared" si="32"/>
        <v>1.3824676428764111</v>
      </c>
      <c r="AE29" s="69">
        <f>'RD T1'!E115</f>
        <v>1.3132361366419103</v>
      </c>
      <c r="AF29" s="69">
        <f t="shared" si="33"/>
        <v>2.6957037795183214</v>
      </c>
      <c r="AH29" t="str">
        <f t="shared" si="34"/>
        <v>72 Customer service occupations</v>
      </c>
      <c r="AI29" s="69">
        <v>0.4284247641027687</v>
      </c>
      <c r="AJ29" s="69">
        <v>0.52217319140239937</v>
      </c>
      <c r="AK29" s="69">
        <v>0.57779093347809385</v>
      </c>
      <c r="AL29" s="69">
        <v>0.78610222309138911</v>
      </c>
      <c r="AM29" s="69">
        <v>0.99811526046808863</v>
      </c>
      <c r="AN29" s="69"/>
      <c r="AO29" s="69">
        <f t="shared" si="35"/>
        <v>0.42032432698999478</v>
      </c>
      <c r="AP29" s="69">
        <f>'RD T1'!E144</f>
        <v>0.4554408647946937</v>
      </c>
      <c r="AQ29" s="69">
        <f t="shared" si="36"/>
        <v>0.87576519178468848</v>
      </c>
      <c r="AS29" t="str">
        <f t="shared" si="37"/>
        <v>72 Customer service occupations</v>
      </c>
      <c r="AT29" s="69">
        <v>0.56466849953615617</v>
      </c>
      <c r="AU29" s="69">
        <v>0.66613799973619336</v>
      </c>
      <c r="AV29" s="69">
        <v>0.67898165761444773</v>
      </c>
      <c r="AW29" s="69">
        <v>0.86375710894807856</v>
      </c>
      <c r="AX29" s="69">
        <v>0.99537393712090905</v>
      </c>
      <c r="AY29" s="69"/>
      <c r="AZ29" s="69">
        <f t="shared" si="38"/>
        <v>0.31639227950646132</v>
      </c>
      <c r="BA29" s="69">
        <f>'RD T1'!E173</f>
        <v>0.44620181556343586</v>
      </c>
      <c r="BB29" s="69">
        <f t="shared" si="39"/>
        <v>0.76259409506989717</v>
      </c>
      <c r="BD29" t="str">
        <f t="shared" si="40"/>
        <v>72 Customer service occupations</v>
      </c>
      <c r="BE29" s="69">
        <v>2.2031070555614005</v>
      </c>
      <c r="BF29" s="69">
        <v>2.2227650741776226</v>
      </c>
      <c r="BG29" s="69">
        <v>2.3810155914260127</v>
      </c>
      <c r="BH29" s="69">
        <v>2.8257012730838529</v>
      </c>
      <c r="BI29" s="69">
        <v>3.0487824848525213</v>
      </c>
      <c r="BJ29" s="69"/>
      <c r="BK29" s="69">
        <f t="shared" si="41"/>
        <v>0.66776689342650863</v>
      </c>
      <c r="BL29" s="69">
        <f>'RD T1'!E202</f>
        <v>1.2602755856519765</v>
      </c>
      <c r="BM29" s="69">
        <f t="shared" si="42"/>
        <v>1.9280424790784851</v>
      </c>
      <c r="BO29" t="str">
        <f t="shared" si="43"/>
        <v>72 Customer service occupations</v>
      </c>
      <c r="BP29" s="69">
        <v>2.2179713412608915</v>
      </c>
      <c r="BQ29" s="69">
        <v>2.3014222346941433</v>
      </c>
      <c r="BR29" s="69">
        <v>2.2273221044227971</v>
      </c>
      <c r="BS29" s="69">
        <v>2.7043005013103869</v>
      </c>
      <c r="BT29" s="69">
        <v>2.5834901460640145</v>
      </c>
      <c r="BU29" s="69"/>
      <c r="BV29" s="69">
        <f t="shared" si="44"/>
        <v>0.3561680416412174</v>
      </c>
      <c r="BW29" s="69">
        <f>'RD T1'!E231</f>
        <v>1.1775273846262642</v>
      </c>
      <c r="BX29" s="69">
        <f t="shared" si="45"/>
        <v>1.5336954262674816</v>
      </c>
      <c r="BZ29" t="str">
        <f t="shared" si="46"/>
        <v>72 Customer service occupations</v>
      </c>
      <c r="CA29" s="69">
        <v>1.208405051642953</v>
      </c>
      <c r="CB29" s="69">
        <v>1.1867660601630443</v>
      </c>
      <c r="CC29" s="69">
        <v>1.0760594728323389</v>
      </c>
      <c r="CD29" s="69">
        <v>1.2386295194402652</v>
      </c>
      <c r="CE29" s="69">
        <v>1.0903706134790301</v>
      </c>
      <c r="CF29" s="69"/>
      <c r="CG29" s="69">
        <f t="shared" si="47"/>
        <v>1.4311140646691145E-2</v>
      </c>
      <c r="CH29" s="69">
        <f>'RD T1'!E260</f>
        <v>0.39040128573220884</v>
      </c>
      <c r="CI29" s="69">
        <f t="shared" si="48"/>
        <v>0.40471242637889998</v>
      </c>
      <c r="CK29" t="str">
        <f t="shared" si="49"/>
        <v>72 Customer service occupations</v>
      </c>
      <c r="CL29" s="69">
        <v>0.30616495176328723</v>
      </c>
      <c r="CM29" s="69">
        <v>0.41112474783767566</v>
      </c>
      <c r="CN29" s="69">
        <v>0.40969962955428596</v>
      </c>
      <c r="CO29" s="69">
        <v>0.715919052494154</v>
      </c>
      <c r="CP29" s="69">
        <v>1.0636636267877626</v>
      </c>
      <c r="CQ29" s="69"/>
      <c r="CR29" s="69">
        <f t="shared" si="50"/>
        <v>0.65396399723347665</v>
      </c>
      <c r="CS29" s="69">
        <f>'RD T1'!E289</f>
        <v>0.23260655419284296</v>
      </c>
      <c r="CT29" s="69">
        <f t="shared" si="51"/>
        <v>0.88657055142631958</v>
      </c>
    </row>
    <row r="30" spans="1:98" x14ac:dyDescent="0.2">
      <c r="A30" s="10" t="str">
        <f>name!D26</f>
        <v>81 Process, plant and machine operatives</v>
      </c>
      <c r="B30" s="69">
        <v>1.6848233803184409E-2</v>
      </c>
      <c r="C30" s="69">
        <v>2.2531044957031697E-2</v>
      </c>
      <c r="D30" s="69">
        <v>2.1020455191241644E-2</v>
      </c>
      <c r="E30" s="69">
        <v>3.024359662121643E-2</v>
      </c>
      <c r="F30" s="69">
        <v>4.6775705975818725E-2</v>
      </c>
      <c r="G30" s="11"/>
      <c r="H30" s="69">
        <f t="shared" si="26"/>
        <v>2.5755250784577081E-2</v>
      </c>
      <c r="I30" s="69">
        <f>'RD T1'!E58</f>
        <v>1.7675275863639667E-2</v>
      </c>
      <c r="J30" s="69">
        <f t="shared" si="27"/>
        <v>4.3430526648216748E-2</v>
      </c>
      <c r="L30" t="str">
        <f t="shared" si="28"/>
        <v>81 Process, plant and machine operatives</v>
      </c>
      <c r="M30" s="69">
        <v>0.10877291006016702</v>
      </c>
      <c r="N30" s="69">
        <v>0.13430015355063932</v>
      </c>
      <c r="O30" s="69">
        <v>0.13529641660319261</v>
      </c>
      <c r="P30" s="69">
        <v>0.20862239183328146</v>
      </c>
      <c r="Q30" s="69">
        <v>0.33411364135408705</v>
      </c>
      <c r="R30" s="11"/>
      <c r="S30" s="69">
        <f t="shared" si="29"/>
        <v>0.19881722475089444</v>
      </c>
      <c r="T30" s="69">
        <f>'RD T1'!E87</f>
        <v>0.11282594590027756</v>
      </c>
      <c r="U30" s="69">
        <f t="shared" si="30"/>
        <v>0.31164317065117197</v>
      </c>
      <c r="W30" t="str">
        <f t="shared" si="31"/>
        <v>81 Process, plant and machine operatives</v>
      </c>
      <c r="X30" s="69">
        <v>0.3417403516844455</v>
      </c>
      <c r="Y30" s="69">
        <v>0.36109013208533014</v>
      </c>
      <c r="Z30" s="69">
        <v>0.32849211702084369</v>
      </c>
      <c r="AA30" s="69">
        <v>0.49806603669520699</v>
      </c>
      <c r="AB30" s="69">
        <v>0.74487361857625356</v>
      </c>
      <c r="AC30" s="69"/>
      <c r="AD30" s="69">
        <f t="shared" si="32"/>
        <v>0.41638150155540987</v>
      </c>
      <c r="AE30" s="69">
        <f>'RD T1'!E116</f>
        <v>0.27093618395630503</v>
      </c>
      <c r="AF30" s="69">
        <f t="shared" si="33"/>
        <v>0.6873176855117149</v>
      </c>
      <c r="AH30" t="str">
        <f t="shared" si="34"/>
        <v>81 Process, plant and machine operatives</v>
      </c>
      <c r="AI30" s="69">
        <v>0.14916840809799198</v>
      </c>
      <c r="AJ30" s="69">
        <v>0.16857498899174966</v>
      </c>
      <c r="AK30" s="69">
        <v>0.16032988501985806</v>
      </c>
      <c r="AL30" s="69">
        <v>0.24281469908237566</v>
      </c>
      <c r="AM30" s="69">
        <v>0.3782188946241144</v>
      </c>
      <c r="AN30" s="69"/>
      <c r="AO30" s="69">
        <f t="shared" si="35"/>
        <v>0.21788900960425633</v>
      </c>
      <c r="AP30" s="69">
        <f>'RD T1'!E145</f>
        <v>0.13516552901014653</v>
      </c>
      <c r="AQ30" s="69">
        <f t="shared" si="36"/>
        <v>0.35305453861440284</v>
      </c>
      <c r="AS30" t="str">
        <f t="shared" si="37"/>
        <v>81 Process, plant and machine operatives</v>
      </c>
      <c r="AT30" s="69">
        <v>0.33889701776802111</v>
      </c>
      <c r="AU30" s="69">
        <v>0.37415044323277125</v>
      </c>
      <c r="AV30" s="69">
        <v>0.34798384892741707</v>
      </c>
      <c r="AW30" s="69">
        <v>0.49606954117189128</v>
      </c>
      <c r="AX30" s="69">
        <v>0.66986387029963146</v>
      </c>
      <c r="AY30" s="69"/>
      <c r="AZ30" s="69">
        <f t="shared" si="38"/>
        <v>0.32188002137221439</v>
      </c>
      <c r="BA30" s="69">
        <f>'RD T1'!E174</f>
        <v>0.25776853850792364</v>
      </c>
      <c r="BB30" s="69">
        <f t="shared" si="39"/>
        <v>0.57964855988013797</v>
      </c>
      <c r="BD30" t="str">
        <f t="shared" si="40"/>
        <v>81 Process, plant and machine operatives</v>
      </c>
      <c r="BE30" s="69">
        <v>1.8928333424592052</v>
      </c>
      <c r="BF30" s="69">
        <v>1.9173996907253943</v>
      </c>
      <c r="BG30" s="69">
        <v>1.8201412113901894</v>
      </c>
      <c r="BH30" s="69">
        <v>2.3923186187031766</v>
      </c>
      <c r="BI30" s="69">
        <v>2.823749965813199</v>
      </c>
      <c r="BJ30" s="69"/>
      <c r="BK30" s="69">
        <f t="shared" si="41"/>
        <v>1.0036087544230097</v>
      </c>
      <c r="BL30" s="69">
        <f>'RD T1'!E203</f>
        <v>0.90865032144871638</v>
      </c>
      <c r="BM30" s="69">
        <f t="shared" si="42"/>
        <v>1.9122590758717259</v>
      </c>
      <c r="BO30" t="str">
        <f t="shared" si="43"/>
        <v>81 Process, plant and machine operatives</v>
      </c>
      <c r="BP30" s="69">
        <v>2.2553946979252792</v>
      </c>
      <c r="BQ30" s="69">
        <v>2.5458288473792194</v>
      </c>
      <c r="BR30" s="69">
        <v>2.0630508962060738</v>
      </c>
      <c r="BS30" s="69">
        <v>2.6732254741040014</v>
      </c>
      <c r="BT30" s="69">
        <v>2.6443709296805018</v>
      </c>
      <c r="BU30" s="69"/>
      <c r="BV30" s="69">
        <f t="shared" si="44"/>
        <v>0.58132003347442796</v>
      </c>
      <c r="BW30" s="69">
        <f>'RD T1'!E232</f>
        <v>0.99042242402695557</v>
      </c>
      <c r="BX30" s="69">
        <f t="shared" si="45"/>
        <v>1.5717424575013834</v>
      </c>
      <c r="BZ30" t="str">
        <f t="shared" si="46"/>
        <v>81 Process, plant and machine operatives</v>
      </c>
      <c r="CA30" s="69">
        <v>2.1135323563272106</v>
      </c>
      <c r="CB30" s="69">
        <v>1.8440848790123605</v>
      </c>
      <c r="CC30" s="69">
        <v>1.5393091098376943</v>
      </c>
      <c r="CD30" s="69">
        <v>1.6886060085385353</v>
      </c>
      <c r="CE30" s="69">
        <v>0.74376465623584365</v>
      </c>
      <c r="CF30" s="69"/>
      <c r="CG30" s="69">
        <f t="shared" si="47"/>
        <v>-0.79554445360185067</v>
      </c>
      <c r="CH30" s="69">
        <f>'RD T1'!E261</f>
        <v>0.44703828320181505</v>
      </c>
      <c r="CI30" s="69">
        <f t="shared" si="48"/>
        <v>-0.34850617040003562</v>
      </c>
      <c r="CK30" t="str">
        <f t="shared" si="49"/>
        <v>81 Process, plant and machine operatives</v>
      </c>
      <c r="CL30" s="69">
        <v>0.80883533929656748</v>
      </c>
      <c r="CM30" s="69">
        <v>0.75789244552693202</v>
      </c>
      <c r="CN30" s="69">
        <v>0.6050190855534664</v>
      </c>
      <c r="CO30" s="69">
        <v>0.48840013052650405</v>
      </c>
      <c r="CP30" s="69">
        <v>0.37070139053064949</v>
      </c>
      <c r="CQ30" s="69"/>
      <c r="CR30" s="69">
        <f t="shared" si="50"/>
        <v>-0.23431769502281691</v>
      </c>
      <c r="CS30" s="69">
        <f>'RD T1'!E290</f>
        <v>0.10392986401707223</v>
      </c>
      <c r="CT30" s="69">
        <f t="shared" si="51"/>
        <v>-0.13038783100574469</v>
      </c>
    </row>
    <row r="31" spans="1:98" x14ac:dyDescent="0.2">
      <c r="A31" s="10" t="str">
        <f>name!D27</f>
        <v>82 Transport and mobile machine drivers and operatives</v>
      </c>
      <c r="B31" s="69">
        <v>4.1030283709443942E-2</v>
      </c>
      <c r="C31" s="69">
        <v>5.5260887939701971E-2</v>
      </c>
      <c r="D31" s="69">
        <v>5.0307247205517609E-2</v>
      </c>
      <c r="E31" s="69">
        <v>6.9019224852971336E-2</v>
      </c>
      <c r="F31" s="69">
        <v>9.5705482858496338E-2</v>
      </c>
      <c r="G31" s="11"/>
      <c r="H31" s="69">
        <f t="shared" si="26"/>
        <v>4.5398235652978729E-2</v>
      </c>
      <c r="I31" s="69">
        <f>'RD T1'!E59</f>
        <v>4.9710261990519124E-2</v>
      </c>
      <c r="J31" s="69">
        <f t="shared" si="27"/>
        <v>9.5108497643497852E-2</v>
      </c>
      <c r="L31" t="str">
        <f t="shared" si="28"/>
        <v>82 Transport and mobile machine drivers and operatives</v>
      </c>
      <c r="M31" s="69">
        <v>0.31496733310065744</v>
      </c>
      <c r="N31" s="69">
        <v>0.45063739438687395</v>
      </c>
      <c r="O31" s="69">
        <v>0.44144044302375124</v>
      </c>
      <c r="P31" s="69">
        <v>0.5501378343821407</v>
      </c>
      <c r="Q31" s="69">
        <v>0.75455446680958649</v>
      </c>
      <c r="R31" s="11"/>
      <c r="S31" s="69">
        <f t="shared" si="29"/>
        <v>0.31311402378583525</v>
      </c>
      <c r="T31" s="69">
        <f>'RD T1'!E88</f>
        <v>0.38839147966970944</v>
      </c>
      <c r="U31" s="69">
        <f t="shared" si="30"/>
        <v>0.70150550345554463</v>
      </c>
      <c r="W31" t="str">
        <f t="shared" si="31"/>
        <v>82 Transport and mobile machine drivers and operatives</v>
      </c>
      <c r="X31" s="69">
        <v>0.84760228067388876</v>
      </c>
      <c r="Y31" s="69">
        <v>1.1378154063600554</v>
      </c>
      <c r="Z31" s="69">
        <v>0.97404460684696825</v>
      </c>
      <c r="AA31" s="69">
        <v>1.1097205165953021</v>
      </c>
      <c r="AB31" s="69">
        <v>1.4333536173393042</v>
      </c>
      <c r="AC31" s="69"/>
      <c r="AD31" s="69">
        <f t="shared" si="32"/>
        <v>0.45930901049233597</v>
      </c>
      <c r="AE31" s="69">
        <f>'RD T1'!E117</f>
        <v>0.80273811571750708</v>
      </c>
      <c r="AF31" s="69">
        <f t="shared" si="33"/>
        <v>1.2620471262098429</v>
      </c>
      <c r="AH31" t="str">
        <f t="shared" si="34"/>
        <v>82 Transport and mobile machine drivers and operatives</v>
      </c>
      <c r="AI31" s="69">
        <v>0.38786765342924823</v>
      </c>
      <c r="AJ31" s="69">
        <v>0.51126581530026094</v>
      </c>
      <c r="AK31" s="69">
        <v>0.43954631826309115</v>
      </c>
      <c r="AL31" s="69">
        <v>0.51384865631260879</v>
      </c>
      <c r="AM31" s="69">
        <v>0.62622028538835062</v>
      </c>
      <c r="AN31" s="69"/>
      <c r="AO31" s="69">
        <f t="shared" si="35"/>
        <v>0.18667396712525947</v>
      </c>
      <c r="AP31" s="69">
        <f>'RD T1'!E146</f>
        <v>0.36550682949780894</v>
      </c>
      <c r="AQ31" s="69">
        <f t="shared" si="36"/>
        <v>0.5521807966230684</v>
      </c>
      <c r="AS31" t="str">
        <f t="shared" si="37"/>
        <v>82 Transport and mobile machine drivers and operatives</v>
      </c>
      <c r="AT31" s="69">
        <v>0.64750462789295471</v>
      </c>
      <c r="AU31" s="69">
        <v>0.82915415619230404</v>
      </c>
      <c r="AV31" s="69">
        <v>0.75583780685101509</v>
      </c>
      <c r="AW31" s="69">
        <v>0.8445255996601998</v>
      </c>
      <c r="AX31" s="69">
        <v>0.99353306586500234</v>
      </c>
      <c r="AY31" s="69"/>
      <c r="AZ31" s="69">
        <f t="shared" si="38"/>
        <v>0.23769525901398725</v>
      </c>
      <c r="BA31" s="69">
        <f>'RD T1'!E175</f>
        <v>0.60229192731568282</v>
      </c>
      <c r="BB31" s="69">
        <f t="shared" si="39"/>
        <v>0.83998718632967007</v>
      </c>
      <c r="BD31" t="str">
        <f t="shared" si="40"/>
        <v>82 Transport and mobile machine drivers and operatives</v>
      </c>
      <c r="BE31" s="69">
        <v>3.5942422171094521</v>
      </c>
      <c r="BF31" s="69">
        <v>3.9295153810630086</v>
      </c>
      <c r="BG31" s="69">
        <v>3.6524501163510501</v>
      </c>
      <c r="BH31" s="69">
        <v>4.0449086185958851</v>
      </c>
      <c r="BI31" s="69">
        <v>4.6053723523963459</v>
      </c>
      <c r="BJ31" s="69"/>
      <c r="BK31" s="69">
        <f t="shared" si="41"/>
        <v>0.9529222360452958</v>
      </c>
      <c r="BL31" s="69">
        <f>'RD T1'!E204</f>
        <v>2.1323588406019618</v>
      </c>
      <c r="BM31" s="69">
        <f t="shared" si="42"/>
        <v>3.0852810766472576</v>
      </c>
      <c r="BO31" t="str">
        <f t="shared" si="43"/>
        <v>82 Transport and mobile machine drivers and operatives</v>
      </c>
      <c r="BP31" s="69">
        <v>5.0792485101338745</v>
      </c>
      <c r="BQ31" s="69">
        <v>6.069685313235194</v>
      </c>
      <c r="BR31" s="69">
        <v>4.6477891183953171</v>
      </c>
      <c r="BS31" s="69">
        <v>5.0573214122248089</v>
      </c>
      <c r="BT31" s="69">
        <v>4.9028562266128439</v>
      </c>
      <c r="BU31" s="69"/>
      <c r="BV31" s="69">
        <f t="shared" si="44"/>
        <v>0.25506710821752687</v>
      </c>
      <c r="BW31" s="69">
        <f>'RD T1'!E233</f>
        <v>2.6528397436697233</v>
      </c>
      <c r="BX31" s="69">
        <f t="shared" si="45"/>
        <v>2.9079068518872502</v>
      </c>
      <c r="BZ31" t="str">
        <f t="shared" si="46"/>
        <v>82 Transport and mobile machine drivers and operatives</v>
      </c>
      <c r="CA31" s="69">
        <v>5.0838426823814054</v>
      </c>
      <c r="CB31" s="69">
        <v>4.6240808213342888</v>
      </c>
      <c r="CC31" s="69">
        <v>3.5194060963419274</v>
      </c>
      <c r="CD31" s="69">
        <v>3.4703423034768903</v>
      </c>
      <c r="CE31" s="69">
        <v>2.626186284907293</v>
      </c>
      <c r="CF31" s="69"/>
      <c r="CG31" s="69">
        <f t="shared" si="47"/>
        <v>-0.89321981143463436</v>
      </c>
      <c r="CH31" s="69">
        <f>'RD T1'!E262</f>
        <v>1.4394579709230761</v>
      </c>
      <c r="CI31" s="69">
        <f t="shared" si="48"/>
        <v>0.54623815948844179</v>
      </c>
      <c r="CK31" t="str">
        <f t="shared" si="49"/>
        <v>82 Transport and mobile machine drivers and operatives</v>
      </c>
      <c r="CL31" s="69">
        <v>1.7422093595973023</v>
      </c>
      <c r="CM31" s="69">
        <v>2.1315533811413019</v>
      </c>
      <c r="CN31" s="69">
        <v>1.675991626373323</v>
      </c>
      <c r="CO31" s="69">
        <v>1.7899947161917971</v>
      </c>
      <c r="CP31" s="69">
        <v>1.4164621579916774</v>
      </c>
      <c r="CQ31" s="69"/>
      <c r="CR31" s="69">
        <f t="shared" si="50"/>
        <v>-0.25952946838164559</v>
      </c>
      <c r="CS31" s="69">
        <f>'RD T1'!E291</f>
        <v>0.61955670319693157</v>
      </c>
      <c r="CT31" s="69">
        <f t="shared" si="51"/>
        <v>0.36002723481528598</v>
      </c>
    </row>
    <row r="32" spans="1:98" x14ac:dyDescent="0.2">
      <c r="A32" s="10" t="str">
        <f>name!D28</f>
        <v>91 Elementary trades and related occupations</v>
      </c>
      <c r="B32" s="69">
        <v>5.4090934287606164E-4</v>
      </c>
      <c r="C32" s="69">
        <v>4.1815319612444225E-4</v>
      </c>
      <c r="D32" s="69">
        <v>4.2167638960439237E-4</v>
      </c>
      <c r="E32" s="69">
        <v>3.8010413272227071E-4</v>
      </c>
      <c r="F32" s="69">
        <v>4.4296517768669877E-4</v>
      </c>
      <c r="G32" s="11"/>
      <c r="H32" s="69">
        <f t="shared" si="26"/>
        <v>2.1288788082306394E-5</v>
      </c>
      <c r="I32" s="69">
        <f>'RD T1'!E60</f>
        <v>2.3403781501266191E-4</v>
      </c>
      <c r="J32" s="69">
        <f t="shared" si="27"/>
        <v>2.5532660309496834E-4</v>
      </c>
      <c r="L32" t="str">
        <f t="shared" si="28"/>
        <v>91 Elementary trades and related occupations</v>
      </c>
      <c r="M32" s="69">
        <v>6.4491516107008845E-2</v>
      </c>
      <c r="N32" s="69">
        <v>7.9442158115195435E-2</v>
      </c>
      <c r="O32" s="69">
        <v>7.4703923510384351E-2</v>
      </c>
      <c r="P32" s="69">
        <v>7.6296299799382905E-2</v>
      </c>
      <c r="Q32" s="69">
        <v>0.10572716969150271</v>
      </c>
      <c r="R32" s="11"/>
      <c r="S32" s="69">
        <f t="shared" si="29"/>
        <v>3.1023246181118361E-2</v>
      </c>
      <c r="T32" s="69">
        <f>'RD T1'!E89</f>
        <v>4.1561996969249698E-2</v>
      </c>
      <c r="U32" s="69">
        <f t="shared" si="30"/>
        <v>7.2585243150368059E-2</v>
      </c>
      <c r="W32" t="str">
        <f t="shared" si="31"/>
        <v>91 Elementary trades and related occupations</v>
      </c>
      <c r="X32" s="69">
        <v>0.29100780713691454</v>
      </c>
      <c r="Y32" s="69">
        <v>0.31396491261685089</v>
      </c>
      <c r="Z32" s="69">
        <v>0.27317303059852632</v>
      </c>
      <c r="AA32" s="69">
        <v>0.23633464638894414</v>
      </c>
      <c r="AB32" s="69">
        <v>0.26059555956773212</v>
      </c>
      <c r="AC32" s="69"/>
      <c r="AD32" s="69">
        <f t="shared" si="32"/>
        <v>-1.2577471030794207E-2</v>
      </c>
      <c r="AE32" s="69">
        <f>'RD T1'!E118</f>
        <v>0.13842845747647636</v>
      </c>
      <c r="AF32" s="69">
        <f t="shared" si="33"/>
        <v>0.12585098644568216</v>
      </c>
      <c r="AH32" t="str">
        <f t="shared" si="34"/>
        <v>91 Elementary trades and related occupations</v>
      </c>
      <c r="AI32" s="69">
        <v>0.21027555520358457</v>
      </c>
      <c r="AJ32" s="69">
        <v>0.24913058149632017</v>
      </c>
      <c r="AK32" s="69">
        <v>0.20390405014162483</v>
      </c>
      <c r="AL32" s="69">
        <v>0.20224481582155432</v>
      </c>
      <c r="AM32" s="69">
        <v>0.27574347384480974</v>
      </c>
      <c r="AN32" s="69"/>
      <c r="AO32" s="69">
        <f t="shared" si="35"/>
        <v>7.1839423703184913E-2</v>
      </c>
      <c r="AP32" s="69">
        <f>'RD T1'!E147</f>
        <v>0.11731689725794053</v>
      </c>
      <c r="AQ32" s="69">
        <f t="shared" si="36"/>
        <v>0.18915632096112545</v>
      </c>
      <c r="AS32" t="str">
        <f t="shared" si="37"/>
        <v>91 Elementary trades and related occupations</v>
      </c>
      <c r="AT32" s="69">
        <v>0.22490366649581672</v>
      </c>
      <c r="AU32" s="69">
        <v>0.2279086907327797</v>
      </c>
      <c r="AV32" s="69">
        <v>0.22824241674742249</v>
      </c>
      <c r="AW32" s="69">
        <v>0.19864806249096187</v>
      </c>
      <c r="AX32" s="69">
        <v>0.21724499189116017</v>
      </c>
      <c r="AY32" s="69"/>
      <c r="AZ32" s="69">
        <f t="shared" si="38"/>
        <v>-1.0997424856262317E-2</v>
      </c>
      <c r="BA32" s="69">
        <f>'RD T1'!E176</f>
        <v>0.10251899661065163</v>
      </c>
      <c r="BB32" s="69">
        <f t="shared" si="39"/>
        <v>9.1521571754389311E-2</v>
      </c>
      <c r="BD32" t="str">
        <f t="shared" si="40"/>
        <v>91 Elementary trades and related occupations</v>
      </c>
      <c r="BE32" s="69">
        <v>1.1639858804643943</v>
      </c>
      <c r="BF32" s="69">
        <v>1.0103769374509881</v>
      </c>
      <c r="BG32" s="69">
        <v>0.98661228670642342</v>
      </c>
      <c r="BH32" s="69">
        <v>0.91445919830967937</v>
      </c>
      <c r="BI32" s="69">
        <v>1.029616170960818</v>
      </c>
      <c r="BJ32" s="69"/>
      <c r="BK32" s="69">
        <f t="shared" si="41"/>
        <v>4.3003884254394609E-2</v>
      </c>
      <c r="BL32" s="69">
        <f>'RD T1'!E205</f>
        <v>0.33256179210299969</v>
      </c>
      <c r="BM32" s="69">
        <f t="shared" si="42"/>
        <v>0.3755656763573943</v>
      </c>
      <c r="BO32" t="str">
        <f t="shared" si="43"/>
        <v>91 Elementary trades and related occupations</v>
      </c>
      <c r="BP32" s="69">
        <v>1.8369598883273111</v>
      </c>
      <c r="BQ32" s="69">
        <v>1.7886559493443839</v>
      </c>
      <c r="BR32" s="69">
        <v>1.4997962801989042</v>
      </c>
      <c r="BS32" s="69">
        <v>1.2518420544273059</v>
      </c>
      <c r="BT32" s="69">
        <v>1.1604105062273016</v>
      </c>
      <c r="BU32" s="69"/>
      <c r="BV32" s="69">
        <f t="shared" si="44"/>
        <v>-0.33938577397160263</v>
      </c>
      <c r="BW32" s="69">
        <f>'RD T1'!E234</f>
        <v>0.44632860073359282</v>
      </c>
      <c r="BX32" s="69">
        <f t="shared" si="45"/>
        <v>0.10694282676199018</v>
      </c>
      <c r="BZ32" t="str">
        <f t="shared" si="46"/>
        <v>91 Elementary trades and related occupations</v>
      </c>
      <c r="CA32" s="69">
        <v>2.3404346762698358</v>
      </c>
      <c r="CB32" s="69">
        <v>1.9498950080779076</v>
      </c>
      <c r="CC32" s="69">
        <v>1.6372538969600163</v>
      </c>
      <c r="CD32" s="69">
        <v>1.3115390408301109</v>
      </c>
      <c r="CE32" s="69">
        <v>0.97949798418496559</v>
      </c>
      <c r="CF32" s="69"/>
      <c r="CG32" s="69">
        <f t="shared" si="47"/>
        <v>-0.65775591277505074</v>
      </c>
      <c r="CH32" s="69">
        <f>'RD T1'!E263</f>
        <v>0.42374538837249226</v>
      </c>
      <c r="CI32" s="69">
        <f t="shared" si="48"/>
        <v>-0.23401052440255848</v>
      </c>
      <c r="CK32" t="str">
        <f t="shared" si="49"/>
        <v>91 Elementary trades and related occupations</v>
      </c>
      <c r="CL32" s="69">
        <v>0.93071069382239413</v>
      </c>
      <c r="CM32" s="69">
        <v>0.84154501912565649</v>
      </c>
      <c r="CN32" s="69">
        <v>0.7535849911066812</v>
      </c>
      <c r="CO32" s="69">
        <v>0.58951945823573171</v>
      </c>
      <c r="CP32" s="69">
        <v>0.44486286391961349</v>
      </c>
      <c r="CQ32" s="69"/>
      <c r="CR32" s="69">
        <f t="shared" si="50"/>
        <v>-0.30872212718706771</v>
      </c>
      <c r="CS32" s="69">
        <f>'RD T1'!E292</f>
        <v>0.15765400649267325</v>
      </c>
      <c r="CT32" s="69">
        <f t="shared" si="51"/>
        <v>-0.15106812069439446</v>
      </c>
    </row>
    <row r="33" spans="1:98" x14ac:dyDescent="0.2">
      <c r="A33" s="10" t="str">
        <f>name!D29</f>
        <v>92 Elementary administration and service occupations</v>
      </c>
      <c r="B33" s="69">
        <v>3.3111678434145288E-2</v>
      </c>
      <c r="C33" s="69">
        <v>4.2489486396496655E-2</v>
      </c>
      <c r="D33" s="69">
        <v>4.4868481937625875E-2</v>
      </c>
      <c r="E33" s="69">
        <v>5.4707054410942611E-2</v>
      </c>
      <c r="F33" s="69">
        <v>7.0736821911923459E-2</v>
      </c>
      <c r="G33" s="11"/>
      <c r="H33" s="69">
        <f t="shared" ref="H33" si="52">F33-D33</f>
        <v>2.5868339974297584E-2</v>
      </c>
      <c r="I33" s="69">
        <f>'RD T1'!E61</f>
        <v>3.3146678961441994E-2</v>
      </c>
      <c r="J33" s="69">
        <f t="shared" ref="J33" si="53">SUM(H33:I33)</f>
        <v>5.9015018935739579E-2</v>
      </c>
      <c r="L33" t="str">
        <f t="shared" ref="L33" si="54">A33</f>
        <v>92 Elementary administration and service occupations</v>
      </c>
      <c r="M33" s="69">
        <v>0.90500539530218849</v>
      </c>
      <c r="N33" s="69">
        <v>1.3052394459767831</v>
      </c>
      <c r="O33" s="69">
        <v>1.4038535284945359</v>
      </c>
      <c r="P33" s="69">
        <v>1.8104588961959684</v>
      </c>
      <c r="Q33" s="69">
        <v>2.5494470705119707</v>
      </c>
      <c r="R33" s="11"/>
      <c r="S33" s="69">
        <f t="shared" ref="S33" si="55">Q33-O33</f>
        <v>1.1455935420174348</v>
      </c>
      <c r="T33" s="69">
        <f>'RD T1'!E90</f>
        <v>1.1394114824833352</v>
      </c>
      <c r="U33" s="69">
        <f t="shared" ref="U33" si="56">SUM(S33:T33)</f>
        <v>2.2850050245007703</v>
      </c>
      <c r="W33" t="str">
        <f t="shared" ref="W33" si="57">A33</f>
        <v>92 Elementary administration and service occupations</v>
      </c>
      <c r="X33" s="69">
        <v>3.4271981295790912</v>
      </c>
      <c r="Y33" s="69">
        <v>4.4554351421673024</v>
      </c>
      <c r="Z33" s="69">
        <v>4.3497577190859067</v>
      </c>
      <c r="AA33" s="69">
        <v>5.1376066167028371</v>
      </c>
      <c r="AB33" s="69">
        <v>6.6218266191090951</v>
      </c>
      <c r="AC33" s="69"/>
      <c r="AD33" s="69">
        <f t="shared" ref="AD33" si="58">AB33-Z33</f>
        <v>2.2720689000231884</v>
      </c>
      <c r="AE33" s="69">
        <f>'RD T1'!E119</f>
        <v>3.4930087462562991</v>
      </c>
      <c r="AF33" s="69">
        <f t="shared" ref="AF33" si="59">SUM(AD33:AE33)</f>
        <v>5.7650776462794875</v>
      </c>
      <c r="AH33" t="str">
        <f t="shared" ref="AH33" si="60">L33</f>
        <v>92 Elementary administration and service occupations</v>
      </c>
      <c r="AI33" s="69">
        <v>1.7495071140432463</v>
      </c>
      <c r="AJ33" s="69">
        <v>2.3393218102070823</v>
      </c>
      <c r="AK33" s="69">
        <v>2.3109895933861995</v>
      </c>
      <c r="AL33" s="69">
        <v>2.6921440769884826</v>
      </c>
      <c r="AM33" s="69">
        <v>3.5217359541214384</v>
      </c>
      <c r="AN33" s="69"/>
      <c r="AO33" s="69">
        <f t="shared" ref="AO33" si="61">AM33-AK33</f>
        <v>1.2107463607352389</v>
      </c>
      <c r="AP33" s="69">
        <f>'RD T1'!E148</f>
        <v>1.7873197009056441</v>
      </c>
      <c r="AQ33" s="69">
        <f t="shared" ref="AQ33" si="62">SUM(AO33:AP33)</f>
        <v>2.9980660616408832</v>
      </c>
      <c r="AS33" t="str">
        <f t="shared" ref="AS33" si="63">W33</f>
        <v>92 Elementary administration and service occupations</v>
      </c>
      <c r="AT33" s="69">
        <v>1.5903505014874457</v>
      </c>
      <c r="AU33" s="69">
        <v>1.9418968274267332</v>
      </c>
      <c r="AV33" s="69">
        <v>1.9919709862063835</v>
      </c>
      <c r="AW33" s="69">
        <v>2.2813693516510725</v>
      </c>
      <c r="AX33" s="69">
        <v>2.9599070463752342</v>
      </c>
      <c r="AY33" s="69"/>
      <c r="AZ33" s="69">
        <f t="shared" ref="AZ33" si="64">AX33-AV33</f>
        <v>0.9679360601688507</v>
      </c>
      <c r="BA33" s="69">
        <f>'RD T1'!E177</f>
        <v>1.5048236286079675</v>
      </c>
      <c r="BB33" s="69">
        <f t="shared" ref="BB33" si="65">SUM(AZ33:BA33)</f>
        <v>2.4727596887768182</v>
      </c>
      <c r="BD33" t="str">
        <f t="shared" ref="BD33" si="66">AH33</f>
        <v>92 Elementary administration and service occupations</v>
      </c>
      <c r="BE33" s="69">
        <v>9.9123531109476808</v>
      </c>
      <c r="BF33" s="69">
        <v>9.4818961250773324</v>
      </c>
      <c r="BG33" s="69">
        <v>9.5142556072457527</v>
      </c>
      <c r="BH33" s="69">
        <v>9.2937331630841786</v>
      </c>
      <c r="BI33" s="69">
        <v>9.1671821187017937</v>
      </c>
      <c r="BJ33" s="69"/>
      <c r="BK33" s="69">
        <f t="shared" ref="BK33" si="67">BI33-BG33</f>
        <v>-0.34707348854395903</v>
      </c>
      <c r="BL33" s="69">
        <f>'RD T1'!E206</f>
        <v>4.7125573523265949</v>
      </c>
      <c r="BM33" s="69">
        <f t="shared" ref="BM33" si="68">SUM(BK33:BL33)</f>
        <v>4.3654838637826359</v>
      </c>
      <c r="BO33" t="str">
        <f t="shared" ref="BO33" si="69">AS33</f>
        <v>92 Elementary administration and service occupations</v>
      </c>
      <c r="BP33" s="69">
        <v>14.85017395895405</v>
      </c>
      <c r="BQ33" s="69">
        <v>16.0276542753009</v>
      </c>
      <c r="BR33" s="69">
        <v>14.053500807004511</v>
      </c>
      <c r="BS33" s="69">
        <v>14.728177077561922</v>
      </c>
      <c r="BT33" s="69">
        <v>13.297889610134529</v>
      </c>
      <c r="BU33" s="69"/>
      <c r="BV33" s="69">
        <f t="shared" ref="BV33" si="70">BT33-BR33</f>
        <v>-0.75561119686998168</v>
      </c>
      <c r="BW33" s="69">
        <f>'RD T1'!E235</f>
        <v>6.5124643298850895</v>
      </c>
      <c r="BX33" s="69">
        <f t="shared" ref="BX33" si="71">SUM(BV33:BW33)</f>
        <v>5.7568531330151078</v>
      </c>
      <c r="BZ33" t="str">
        <f t="shared" ref="BZ33" si="72">BD33</f>
        <v>92 Elementary administration and service occupations</v>
      </c>
      <c r="CA33" s="69">
        <v>13.91044177058566</v>
      </c>
      <c r="CB33" s="69">
        <v>14.340433654920799</v>
      </c>
      <c r="CC33" s="69">
        <v>11.969136910940408</v>
      </c>
      <c r="CD33" s="69">
        <v>12.40640133204705</v>
      </c>
      <c r="CE33" s="69">
        <v>9.1348491400841585</v>
      </c>
      <c r="CF33" s="69"/>
      <c r="CG33" s="69">
        <f t="shared" ref="CG33" si="73">CE33-CC33</f>
        <v>-2.8342877708562497</v>
      </c>
      <c r="CH33" s="69">
        <f>'RD T1'!E264</f>
        <v>4.4488009513017204</v>
      </c>
      <c r="CI33" s="69">
        <f t="shared" ref="CI33" si="74">SUM(CG33:CH33)</f>
        <v>1.6145131804454707</v>
      </c>
      <c r="CK33" t="str">
        <f t="shared" ref="CK33" si="75">BO33</f>
        <v>92 Elementary administration and service occupations</v>
      </c>
      <c r="CL33" s="69">
        <v>5.4932334674041234</v>
      </c>
      <c r="CM33" s="69">
        <v>5.3287320613790818</v>
      </c>
      <c r="CN33" s="69">
        <v>4.4752452909032234</v>
      </c>
      <c r="CO33" s="69">
        <v>3.2718409253541432</v>
      </c>
      <c r="CP33" s="69">
        <v>2.1998109233169121</v>
      </c>
      <c r="CQ33" s="69"/>
      <c r="CR33" s="69">
        <f t="shared" ref="CR33" si="76">CP33-CN33</f>
        <v>-2.2754343675863113</v>
      </c>
      <c r="CS33" s="69">
        <f>'RD T1'!E293</f>
        <v>0.73894203214796372</v>
      </c>
      <c r="CT33" s="69">
        <f t="shared" ref="CT33" si="77">SUM(CR33:CS33)</f>
        <v>-1.5364923354383477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7.6983806062820337</v>
      </c>
      <c r="C35" s="67">
        <f t="shared" ref="C35:F35" si="78">SUM(C8:C33)</f>
        <v>9.79939652298075</v>
      </c>
      <c r="D35" s="67">
        <f t="shared" si="78"/>
        <v>10.506597764644374</v>
      </c>
      <c r="E35" s="67">
        <f t="shared" si="78"/>
        <v>12.171764062693933</v>
      </c>
      <c r="F35" s="67">
        <f t="shared" si="78"/>
        <v>15.526227918291331</v>
      </c>
      <c r="G35" s="11"/>
      <c r="H35" s="67">
        <f>F35-D35</f>
        <v>5.0196301536469576</v>
      </c>
      <c r="I35" s="67">
        <f>SUM(I8:I33)</f>
        <v>6.3045464530511595</v>
      </c>
      <c r="J35" s="67">
        <f>SUM(H35:I35)</f>
        <v>11.324176606698117</v>
      </c>
      <c r="L35" s="24" t="str">
        <f>A35</f>
        <v>All occupations</v>
      </c>
      <c r="M35" s="67">
        <f>SUM(M8:M33)</f>
        <v>56.678582699713957</v>
      </c>
      <c r="N35" s="67">
        <f t="shared" ref="N35:Q35" si="79">SUM(N8:N33)</f>
        <v>72.832538667443345</v>
      </c>
      <c r="O35" s="67">
        <f t="shared" si="79"/>
        <v>78.549444689582984</v>
      </c>
      <c r="P35" s="67">
        <f t="shared" si="79"/>
        <v>91.774847434349184</v>
      </c>
      <c r="Q35" s="67">
        <f t="shared" si="79"/>
        <v>117.81709282826051</v>
      </c>
      <c r="R35" s="11"/>
      <c r="S35" s="67">
        <f t="shared" si="29"/>
        <v>39.267648138677529</v>
      </c>
      <c r="T35" s="67">
        <f>SUM(T8:T33)</f>
        <v>49.482321270510212</v>
      </c>
      <c r="U35" s="67">
        <f>SUM(S35:T35)</f>
        <v>88.749969409187742</v>
      </c>
      <c r="W35" s="24" t="str">
        <f>A35</f>
        <v>All occupations</v>
      </c>
      <c r="X35" s="67">
        <f>SUM(X8:X33)</f>
        <v>121.67881259569961</v>
      </c>
      <c r="Y35" s="67">
        <f t="shared" ref="Y35:AB35" si="80">SUM(Y8:Y33)</f>
        <v>139.94899541986788</v>
      </c>
      <c r="Z35" s="67">
        <f t="shared" si="80"/>
        <v>137.43717550069221</v>
      </c>
      <c r="AA35" s="67">
        <f t="shared" si="80"/>
        <v>147.57709032948807</v>
      </c>
      <c r="AB35" s="67">
        <f t="shared" si="80"/>
        <v>167.88250918042334</v>
      </c>
      <c r="AC35" s="69"/>
      <c r="AD35" s="67">
        <f t="shared" ref="AD35" si="81">AB35-Z35</f>
        <v>30.445333679731135</v>
      </c>
      <c r="AE35" s="67">
        <f>SUM(AE8:AE33)</f>
        <v>80.342085153115647</v>
      </c>
      <c r="AF35" s="67">
        <f>SUM(AD35:AE35)</f>
        <v>110.78741883284678</v>
      </c>
      <c r="AH35" s="24" t="str">
        <f>L35</f>
        <v>All occupations</v>
      </c>
      <c r="AI35" s="67">
        <f>SUM(AI8:AI33)</f>
        <v>30.674162500592562</v>
      </c>
      <c r="AJ35" s="67">
        <f t="shared" ref="AJ35:AM35" si="82">SUM(AJ8:AJ33)</f>
        <v>34.018257757942166</v>
      </c>
      <c r="AK35" s="67">
        <f t="shared" si="82"/>
        <v>33.748349491952958</v>
      </c>
      <c r="AL35" s="67">
        <f t="shared" si="82"/>
        <v>34.538282092793082</v>
      </c>
      <c r="AM35" s="67">
        <f t="shared" si="82"/>
        <v>39.037890707886518</v>
      </c>
      <c r="AN35" s="69"/>
      <c r="AO35" s="67">
        <f t="shared" ref="AO35" si="83">AM35-AK35</f>
        <v>5.2895412159335606</v>
      </c>
      <c r="AP35" s="67">
        <f>SUM(AP8:AP33)</f>
        <v>18.796475286038426</v>
      </c>
      <c r="AQ35" s="67">
        <f>SUM(AO35:AP35)</f>
        <v>24.086016501971987</v>
      </c>
      <c r="AS35" s="24" t="str">
        <f>W35</f>
        <v>All occupations</v>
      </c>
      <c r="AT35" s="67">
        <f>SUM(AT8:AT33)</f>
        <v>32.887932949175543</v>
      </c>
      <c r="AU35" s="67">
        <f t="shared" ref="AU35:AX35" si="84">SUM(AU8:AU33)</f>
        <v>37.262974079025625</v>
      </c>
      <c r="AV35" s="67">
        <f t="shared" si="84"/>
        <v>36.935098865270895</v>
      </c>
      <c r="AW35" s="67">
        <f t="shared" si="84"/>
        <v>38.212261058070176</v>
      </c>
      <c r="AX35" s="67">
        <f t="shared" si="84"/>
        <v>43.158980523585591</v>
      </c>
      <c r="AY35" s="69"/>
      <c r="AZ35" s="67">
        <f t="shared" ref="AZ35" si="85">AX35-AV35</f>
        <v>6.2238816583146956</v>
      </c>
      <c r="BA35" s="67">
        <f>SUM(BA8:BA33)</f>
        <v>20.427924304873621</v>
      </c>
      <c r="BB35" s="67">
        <f>SUM(AZ35:BA35)</f>
        <v>26.651805963188316</v>
      </c>
      <c r="BD35" s="24" t="str">
        <f>AH35</f>
        <v>All occupations</v>
      </c>
      <c r="BE35" s="67">
        <f>SUM(BE8:BE33)</f>
        <v>107.53229420626832</v>
      </c>
      <c r="BF35" s="67">
        <f t="shared" ref="BF35:BI35" si="86">SUM(BF8:BF33)</f>
        <v>105.95311679162789</v>
      </c>
      <c r="BG35" s="67">
        <f t="shared" si="86"/>
        <v>109.61370100939615</v>
      </c>
      <c r="BH35" s="67">
        <f t="shared" si="86"/>
        <v>107.00391128898619</v>
      </c>
      <c r="BI35" s="67">
        <f t="shared" si="86"/>
        <v>106.80703855470099</v>
      </c>
      <c r="BJ35" s="69"/>
      <c r="BK35" s="67">
        <f t="shared" ref="BK35" si="87">BI35-BG35</f>
        <v>-2.8066624546951573</v>
      </c>
      <c r="BL35" s="67">
        <f>SUM(BL8:BL33)</f>
        <v>48.850163657766672</v>
      </c>
      <c r="BM35" s="67">
        <f>SUM(BK35:BL35)</f>
        <v>46.043501203071514</v>
      </c>
      <c r="BO35" s="24" t="str">
        <f>AS35</f>
        <v>All occupations</v>
      </c>
      <c r="BP35" s="67">
        <f>SUM(BP8:BP33)</f>
        <v>103.44183217612454</v>
      </c>
      <c r="BQ35" s="67">
        <f t="shared" ref="BQ35:BT35" si="88">SUM(BQ8:BQ33)</f>
        <v>104.93591783574919</v>
      </c>
      <c r="BR35" s="67">
        <f t="shared" si="88"/>
        <v>95.157288614698601</v>
      </c>
      <c r="BS35" s="67">
        <f t="shared" si="88"/>
        <v>93.176912614039807</v>
      </c>
      <c r="BT35" s="67">
        <f t="shared" si="88"/>
        <v>78.726507363313488</v>
      </c>
      <c r="BU35" s="69"/>
      <c r="BV35" s="67">
        <f t="shared" ref="BV35" si="89">BT35-BR35</f>
        <v>-16.430781251385113</v>
      </c>
      <c r="BW35" s="67">
        <f>SUM(BW8:BW33)</f>
        <v>38.567401675100186</v>
      </c>
      <c r="BX35" s="67">
        <f>SUM(BV35:BW35)</f>
        <v>22.136620423715073</v>
      </c>
      <c r="BZ35" s="24" t="str">
        <f>BD35</f>
        <v>All occupations</v>
      </c>
      <c r="CA35" s="67">
        <f>SUM(CA8:CA33)</f>
        <v>73.344689052395069</v>
      </c>
      <c r="CB35" s="67">
        <f t="shared" ref="CB35:CE35" si="90">SUM(CB8:CB33)</f>
        <v>69.317943955533721</v>
      </c>
      <c r="CC35" s="67">
        <f t="shared" si="90"/>
        <v>59.900292788662945</v>
      </c>
      <c r="CD35" s="67">
        <f t="shared" si="90"/>
        <v>57.615299786736827</v>
      </c>
      <c r="CE35" s="67">
        <f t="shared" si="90"/>
        <v>39.919386947220154</v>
      </c>
      <c r="CF35" s="69"/>
      <c r="CG35" s="67">
        <f t="shared" ref="CG35" si="91">CE35-CC35</f>
        <v>-19.980905841442791</v>
      </c>
      <c r="CH35" s="67">
        <f>SUM(CH8:CH33)</f>
        <v>19.756036079814997</v>
      </c>
      <c r="CI35" s="67">
        <f>SUM(CG35:CH35)</f>
        <v>-0.22486976162779371</v>
      </c>
      <c r="CK35" s="24" t="str">
        <f>BO35</f>
        <v>All occupations</v>
      </c>
      <c r="CL35" s="67">
        <f>SUM(CL8:CL33)</f>
        <v>20.36231321374834</v>
      </c>
      <c r="CM35" s="67">
        <f t="shared" ref="CM35:CP35" si="92">SUM(CM8:CM33)</f>
        <v>21.811858969829505</v>
      </c>
      <c r="CN35" s="67">
        <f t="shared" si="92"/>
        <v>19.033051275098838</v>
      </c>
      <c r="CO35" s="67">
        <f t="shared" si="92"/>
        <v>19.014631332842679</v>
      </c>
      <c r="CP35" s="67">
        <f t="shared" si="92"/>
        <v>19.071365976318219</v>
      </c>
      <c r="CQ35" s="69"/>
      <c r="CR35" s="67">
        <f t="shared" ref="CR35" si="93">CP35-CN35</f>
        <v>3.8314701219380964E-2</v>
      </c>
      <c r="CS35" s="67">
        <f>SUM(CS8:CS33)</f>
        <v>5.5278940532395948</v>
      </c>
      <c r="CT35" s="67">
        <f>SUM(CR35:CS35)</f>
        <v>5.5662087544589758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Thames Valley Berkshire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Thames Valley Berkshire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Thames Valley Berkshire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Thames Valley Berkshire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Thames Valley Berkshire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Thames Valley Berkshire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Thames Valley Berkshire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Thames Valley Berkshire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Thames Valley Berkshire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8.422120500460192</v>
      </c>
      <c r="C45" s="18">
        <f t="shared" si="104"/>
        <v>8.3247016382619758</v>
      </c>
      <c r="D45" s="18">
        <f t="shared" si="104"/>
        <v>8.8530357948711771</v>
      </c>
      <c r="E45" s="18">
        <f t="shared" si="104"/>
        <v>8.1155253248263399</v>
      </c>
      <c r="F45" s="18">
        <f t="shared" si="104"/>
        <v>8.4174572411826709</v>
      </c>
      <c r="H45" s="68">
        <f t="shared" ref="H45:H70" si="105">IF(D8&gt;0,(H8/D8)*100,0)</f>
        <v>40.50524930795924</v>
      </c>
      <c r="I45" s="69">
        <f t="shared" ref="I45:I70" si="106">IF(D8&gt;0,I8/D8*100,0)</f>
        <v>63.288121866689259</v>
      </c>
      <c r="J45" s="69">
        <f t="shared" ref="J45:J70" si="107">IF(D8&gt;0,(J8/D8)*100,0)</f>
        <v>103.79337117464848</v>
      </c>
      <c r="L45" t="str">
        <f>A45</f>
        <v>11 Corporate managers and directors</v>
      </c>
      <c r="M45" s="18">
        <f t="shared" ref="M45:Q54" si="108">M8/M$35*100</f>
        <v>9.8279523520820113</v>
      </c>
      <c r="N45" s="18">
        <f t="shared" si="108"/>
        <v>10.140008886177004</v>
      </c>
      <c r="O45" s="18">
        <f t="shared" si="108"/>
        <v>10.288629076890322</v>
      </c>
      <c r="P45" s="18">
        <f t="shared" si="108"/>
        <v>9.1997222475946661</v>
      </c>
      <c r="Q45" s="18">
        <f t="shared" si="108"/>
        <v>9.4159856452081474</v>
      </c>
      <c r="S45" s="68">
        <f t="shared" ref="S45:S70" si="109">IF(O8&gt;0,(S8/O8)*100,0)</f>
        <v>37.269313077851592</v>
      </c>
      <c r="T45" s="69">
        <f t="shared" ref="T45:T70" si="110">IF(O8&gt;0,T8/O8*100,0)</f>
        <v>61.449101638223006</v>
      </c>
      <c r="U45" s="69">
        <f t="shared" ref="U45:U70" si="111">IF(O8&gt;0,(U8/O8)*100,0)</f>
        <v>98.718414716074591</v>
      </c>
      <c r="W45" t="str">
        <f>A45</f>
        <v>11 Corporate managers and directors</v>
      </c>
      <c r="X45" s="18">
        <f t="shared" ref="X45:AB54" si="112">X8/X$35*100</f>
        <v>11.918871380785776</v>
      </c>
      <c r="Y45" s="18">
        <f t="shared" si="112"/>
        <v>12.752276873875628</v>
      </c>
      <c r="Z45" s="18">
        <f t="shared" si="112"/>
        <v>12.435595884626682</v>
      </c>
      <c r="AA45" s="18">
        <f t="shared" si="112"/>
        <v>11.260270621917842</v>
      </c>
      <c r="AB45" s="18">
        <f t="shared" si="112"/>
        <v>11.336499622876934</v>
      </c>
      <c r="AD45" s="68">
        <f t="shared" ref="AD45:AD70" si="113">IF(Z8&gt;0,(AD8/Z8)*100,0)</f>
        <v>11.355996250402448</v>
      </c>
      <c r="AE45" s="69">
        <f t="shared" ref="AE45:AE70" si="114">IF(Z8&gt;0,AE8/Z8*100,0)</f>
        <v>57.935820411826036</v>
      </c>
      <c r="AF45" s="69">
        <f t="shared" ref="AF45:AF70" si="115">IF(Z8&gt;0,(AF8/Z8)*100,0)</f>
        <v>69.291816662228484</v>
      </c>
      <c r="AH45" t="str">
        <f>L45</f>
        <v>11 Corporate managers and directors</v>
      </c>
      <c r="AI45" s="18">
        <f t="shared" ref="AI45:AM54" si="116">AI8/AI$35*100</f>
        <v>8.0340950162227678</v>
      </c>
      <c r="AJ45" s="18">
        <f t="shared" si="116"/>
        <v>8.9856180152419522</v>
      </c>
      <c r="AK45" s="18">
        <f t="shared" si="116"/>
        <v>9.2957930258898589</v>
      </c>
      <c r="AL45" s="18">
        <f t="shared" si="116"/>
        <v>8.4726875966098785</v>
      </c>
      <c r="AM45" s="18">
        <f t="shared" si="116"/>
        <v>8.4463975531619937</v>
      </c>
      <c r="AO45" s="68">
        <f t="shared" ref="AO45:AO70" si="117">IF(AK8&gt;0,(AO8/AK8)*100,0)</f>
        <v>5.1039116218936513</v>
      </c>
      <c r="AP45" s="69">
        <f t="shared" ref="AP45:AP70" si="118">IF(AK8&gt;0,AP8/AK8*100,0)</f>
        <v>51.486094705664584</v>
      </c>
      <c r="AQ45" s="69">
        <f t="shared" ref="AQ45:AQ70" si="119">IF(AK8&gt;0,(AQ8/AK8)*100,0)</f>
        <v>56.590006327558243</v>
      </c>
      <c r="AS45" t="str">
        <f>W45</f>
        <v>11 Corporate managers and directors</v>
      </c>
      <c r="AT45" s="18">
        <f t="shared" ref="AT45:AX54" si="120">AT8/AT$35*100</f>
        <v>12.125813356240538</v>
      </c>
      <c r="AU45" s="18">
        <f t="shared" si="120"/>
        <v>12.993257110135961</v>
      </c>
      <c r="AV45" s="18">
        <f t="shared" si="120"/>
        <v>12.92889864144863</v>
      </c>
      <c r="AW45" s="18">
        <f t="shared" si="120"/>
        <v>11.36433601012447</v>
      </c>
      <c r="AX45" s="18">
        <f t="shared" si="120"/>
        <v>11.100534416597672</v>
      </c>
      <c r="AZ45" s="68">
        <f t="shared" ref="AZ45:AZ70" si="121">IF(AV8&gt;0,(AZ8/AV8)*100,0)</f>
        <v>0.32617817908585256</v>
      </c>
      <c r="BA45" s="69">
        <f t="shared" ref="BA45:BA70" si="122">IF(AV8&gt;0,BA8/AV8*100,0)</f>
        <v>50.768308753804646</v>
      </c>
      <c r="BB45" s="69">
        <f t="shared" ref="BB45:BB70" si="123">IF(AV8&gt;0,(BB8/AV8)*100,0)</f>
        <v>51.094486932890504</v>
      </c>
      <c r="BD45" t="str">
        <f>AH45</f>
        <v>11 Corporate managers and directors</v>
      </c>
      <c r="BE45" s="18">
        <f t="shared" ref="BE45:BI54" si="124">BE8/BE$35*100</f>
        <v>7.4703656990956917</v>
      </c>
      <c r="BF45" s="18">
        <f t="shared" si="124"/>
        <v>8.072573398477239</v>
      </c>
      <c r="BG45" s="18">
        <f t="shared" si="124"/>
        <v>8.3332968917765182</v>
      </c>
      <c r="BH45" s="18">
        <f t="shared" si="124"/>
        <v>7.3183225423391338</v>
      </c>
      <c r="BI45" s="18">
        <f t="shared" si="124"/>
        <v>7.818664479831047</v>
      </c>
      <c r="BK45" s="68">
        <f t="shared" ref="BK45:BK70" si="125">IF(BG8&gt;0,(BK8/BG8)*100,0)</f>
        <v>-8.5779924188277352</v>
      </c>
      <c r="BL45" s="69">
        <f t="shared" ref="BL45:BL70" si="126">IF(BG8&gt;0,BL8/BG8*100,0)</f>
        <v>40.46281685004103</v>
      </c>
      <c r="BM45" s="69">
        <f t="shared" ref="BM45:BM70" si="127">IF(BG8&gt;0,(BM8/BG8)*100,0)</f>
        <v>31.884824431213293</v>
      </c>
      <c r="BO45" t="str">
        <f>AS45</f>
        <v>11 Corporate managers and directors</v>
      </c>
      <c r="BP45" s="18">
        <f t="shared" ref="BP45:BT54" si="128">BP8/BP$35*100</f>
        <v>6.525174101229883</v>
      </c>
      <c r="BQ45" s="18">
        <f t="shared" si="128"/>
        <v>7.1953031082811663</v>
      </c>
      <c r="BR45" s="18">
        <f t="shared" si="128"/>
        <v>7.3289429519887319</v>
      </c>
      <c r="BS45" s="18">
        <f t="shared" si="128"/>
        <v>6.7245743768956521</v>
      </c>
      <c r="BT45" s="18">
        <f t="shared" si="128"/>
        <v>6.6647532009644284</v>
      </c>
      <c r="BV45" s="68">
        <f t="shared" ref="BV45:BV70" si="129">IF(BR8&gt;0,(BV8/BR8)*100,0)</f>
        <v>-24.764700078471893</v>
      </c>
      <c r="BW45" s="69">
        <f t="shared" ref="BW45:BW70" si="130">IF(BR8&gt;0,BW8/BR8*100,0)</f>
        <v>38.423248661421702</v>
      </c>
      <c r="BX45" s="69">
        <f t="shared" ref="BX45:BX70" si="131">IF(BR8&gt;0,(BX8/BR8)*100,0)</f>
        <v>13.658548582949811</v>
      </c>
      <c r="BZ45" t="str">
        <f>BD45</f>
        <v>11 Corporate managers and directors</v>
      </c>
      <c r="CA45" s="18">
        <f t="shared" ref="CA45:CE54" si="132">CA8/CA$35*100</f>
        <v>6.2040043195707311</v>
      </c>
      <c r="CB45" s="18">
        <f t="shared" si="132"/>
        <v>6.7973386567239809</v>
      </c>
      <c r="CC45" s="18">
        <f t="shared" si="132"/>
        <v>7.552192603737705</v>
      </c>
      <c r="CD45" s="18">
        <f t="shared" si="132"/>
        <v>7.7535769503559822</v>
      </c>
      <c r="CE45" s="18">
        <f t="shared" si="132"/>
        <v>8.7386326655463158</v>
      </c>
      <c r="CG45" s="68">
        <f t="shared" ref="CG45:CG70" si="133">IF(CC8&gt;0,(CG8/CC8)*100,0)</f>
        <v>-22.887400345522551</v>
      </c>
      <c r="CH45" s="69">
        <f t="shared" ref="CH45:CH70" si="134">IF(CC8&gt;0,CH8/CC8*100,0)</f>
        <v>39.435947882066849</v>
      </c>
      <c r="CI45" s="69">
        <f t="shared" ref="CI45:CI70" si="135">IF(CC8&gt;0,(CI8/CC8)*100,0)</f>
        <v>16.548547536544298</v>
      </c>
      <c r="CK45" t="str">
        <f>BO45</f>
        <v>11 Corporate managers and directors</v>
      </c>
      <c r="CL45" s="18">
        <f t="shared" ref="CL45:CP54" si="136">CL8/CL$35*100</f>
        <v>3.1988750695785129</v>
      </c>
      <c r="CM45" s="18">
        <f t="shared" si="136"/>
        <v>3.8344803683066848</v>
      </c>
      <c r="CN45" s="18">
        <f t="shared" si="136"/>
        <v>4.0057954196962848</v>
      </c>
      <c r="CO45" s="18">
        <f t="shared" si="136"/>
        <v>4.2834333554908666</v>
      </c>
      <c r="CP45" s="18">
        <f t="shared" si="136"/>
        <v>5.7606464184391006</v>
      </c>
      <c r="CR45" s="68">
        <f t="shared" ref="CR45:CR70" si="137">IF(CN8&gt;0,(CR8/CN8)*100,0)</f>
        <v>44.097297757999996</v>
      </c>
      <c r="CS45" s="69">
        <f t="shared" ref="CS45:CS70" si="138">IF(CN8&gt;0,CS8/CN8*100,0)</f>
        <v>35.75096244041594</v>
      </c>
      <c r="CT45" s="69">
        <f t="shared" ref="CT45:CT70" si="139">IF(CN8&gt;0,(CT8/CN8)*100,0)</f>
        <v>79.848260198415929</v>
      </c>
    </row>
    <row r="46" spans="1:98" x14ac:dyDescent="0.2">
      <c r="A46" t="str">
        <f t="shared" si="103"/>
        <v>12 Other managers and proprietors</v>
      </c>
      <c r="B46" s="18">
        <f t="shared" si="104"/>
        <v>3.1567491980168754</v>
      </c>
      <c r="C46" s="18">
        <f t="shared" si="104"/>
        <v>3.4024607097167601</v>
      </c>
      <c r="D46" s="18">
        <f t="shared" si="104"/>
        <v>3.2720931424596</v>
      </c>
      <c r="E46" s="18">
        <f t="shared" si="104"/>
        <v>3.9948430006241749</v>
      </c>
      <c r="F46" s="18">
        <f t="shared" si="104"/>
        <v>4.3172541399910784</v>
      </c>
      <c r="H46" s="68">
        <f t="shared" si="105"/>
        <v>94.978088356164548</v>
      </c>
      <c r="I46" s="69">
        <f t="shared" si="106"/>
        <v>95.943864850772471</v>
      </c>
      <c r="J46" s="69">
        <f t="shared" si="107"/>
        <v>190.92195320693702</v>
      </c>
      <c r="L46" t="str">
        <f t="shared" ref="L46:L69" si="140">A46</f>
        <v>12 Other managers and proprietors</v>
      </c>
      <c r="M46" s="18">
        <f t="shared" si="108"/>
        <v>3.491692392266573</v>
      </c>
      <c r="N46" s="18">
        <f t="shared" si="108"/>
        <v>3.5101956029347749</v>
      </c>
      <c r="O46" s="18">
        <f t="shared" si="108"/>
        <v>3.5183482271028499</v>
      </c>
      <c r="P46" s="18">
        <f t="shared" si="108"/>
        <v>4.246696478662022</v>
      </c>
      <c r="Q46" s="18">
        <f t="shared" si="108"/>
        <v>4.626754886254199</v>
      </c>
      <c r="S46" s="68">
        <f t="shared" si="109"/>
        <v>97.243569804643883</v>
      </c>
      <c r="T46" s="69">
        <f t="shared" si="110"/>
        <v>94.846793729933694</v>
      </c>
      <c r="U46" s="69">
        <f t="shared" si="111"/>
        <v>192.09036353457759</v>
      </c>
      <c r="W46" t="str">
        <f t="shared" ref="W46:W69" si="141">A46</f>
        <v>12 Other managers and proprietors</v>
      </c>
      <c r="X46" s="18">
        <f t="shared" si="112"/>
        <v>3.8575600649816404</v>
      </c>
      <c r="Y46" s="18">
        <f t="shared" si="112"/>
        <v>3.8375092012907221</v>
      </c>
      <c r="Z46" s="18">
        <f t="shared" si="112"/>
        <v>3.720968544619069</v>
      </c>
      <c r="AA46" s="18">
        <f t="shared" si="112"/>
        <v>4.5120478299818609</v>
      </c>
      <c r="AB46" s="18">
        <f t="shared" si="112"/>
        <v>4.861961598645637</v>
      </c>
      <c r="AD46" s="68">
        <f t="shared" si="113"/>
        <v>59.608771873314303</v>
      </c>
      <c r="AE46" s="69">
        <f t="shared" si="114"/>
        <v>87.459970808799937</v>
      </c>
      <c r="AF46" s="69">
        <f t="shared" si="115"/>
        <v>147.06874268211422</v>
      </c>
      <c r="AH46" t="str">
        <f t="shared" ref="AH46:AH69" si="142">L46</f>
        <v>12 Other managers and proprietors</v>
      </c>
      <c r="AI46" s="18">
        <f t="shared" si="116"/>
        <v>3.9386793579102353</v>
      </c>
      <c r="AJ46" s="18">
        <f t="shared" si="116"/>
        <v>4.2170660483649733</v>
      </c>
      <c r="AK46" s="18">
        <f t="shared" si="116"/>
        <v>4.3455140348074526</v>
      </c>
      <c r="AL46" s="18">
        <f t="shared" si="116"/>
        <v>5.275674505356438</v>
      </c>
      <c r="AM46" s="18">
        <f t="shared" si="116"/>
        <v>5.7301537016581605</v>
      </c>
      <c r="AO46" s="68">
        <f t="shared" si="117"/>
        <v>52.531281966554879</v>
      </c>
      <c r="AP46" s="69">
        <f t="shared" si="118"/>
        <v>85.352413765174532</v>
      </c>
      <c r="AQ46" s="69">
        <f t="shared" si="119"/>
        <v>137.8836957317294</v>
      </c>
      <c r="AS46" t="str">
        <f t="shared" ref="AS46:AS69" si="143">W46</f>
        <v>12 Other managers and proprietors</v>
      </c>
      <c r="AT46" s="18">
        <f t="shared" si="120"/>
        <v>4.520260118493276</v>
      </c>
      <c r="AU46" s="18">
        <f t="shared" si="120"/>
        <v>4.5861836401965483</v>
      </c>
      <c r="AV46" s="18">
        <f t="shared" si="120"/>
        <v>4.5091218657865326</v>
      </c>
      <c r="AW46" s="18">
        <f t="shared" si="120"/>
        <v>5.5877198268575343</v>
      </c>
      <c r="AX46" s="18">
        <f t="shared" si="120"/>
        <v>5.9032512801493766</v>
      </c>
      <c r="AZ46" s="68">
        <f t="shared" si="121"/>
        <v>52.978785479408721</v>
      </c>
      <c r="BA46" s="69">
        <f t="shared" si="122"/>
        <v>80.877444837888874</v>
      </c>
      <c r="BB46" s="69">
        <f t="shared" si="123"/>
        <v>133.85623031729762</v>
      </c>
      <c r="BD46" t="str">
        <f t="shared" ref="BD46:BD69" si="144">AH46</f>
        <v>12 Other managers and proprietors</v>
      </c>
      <c r="BE46" s="18">
        <f t="shared" si="124"/>
        <v>3.3692963879641025</v>
      </c>
      <c r="BF46" s="18">
        <f t="shared" si="124"/>
        <v>3.1460502938343153</v>
      </c>
      <c r="BG46" s="18">
        <f t="shared" si="124"/>
        <v>3.2037658469582548</v>
      </c>
      <c r="BH46" s="18">
        <f t="shared" si="124"/>
        <v>3.7703307691178507</v>
      </c>
      <c r="BI46" s="18">
        <f t="shared" si="124"/>
        <v>4.0628284904961651</v>
      </c>
      <c r="BK46" s="68">
        <f t="shared" si="125"/>
        <v>23.567071414602925</v>
      </c>
      <c r="BL46" s="69">
        <f t="shared" si="126"/>
        <v>57.27073370006044</v>
      </c>
      <c r="BM46" s="69">
        <f t="shared" si="127"/>
        <v>80.837805114663368</v>
      </c>
      <c r="BO46" t="str">
        <f t="shared" ref="BO46:BO69" si="145">AS46</f>
        <v>12 Other managers and proprietors</v>
      </c>
      <c r="BP46" s="18">
        <f t="shared" si="128"/>
        <v>3.3669307424341737</v>
      </c>
      <c r="BQ46" s="18">
        <f t="shared" si="128"/>
        <v>3.3958564959375526</v>
      </c>
      <c r="BR46" s="18">
        <f t="shared" si="128"/>
        <v>3.5370966793179615</v>
      </c>
      <c r="BS46" s="18">
        <f t="shared" si="128"/>
        <v>4.4991374382449667</v>
      </c>
      <c r="BT46" s="18">
        <f t="shared" si="128"/>
        <v>5.2750238415490198</v>
      </c>
      <c r="BV46" s="68">
        <f t="shared" si="129"/>
        <v>23.38331151582172</v>
      </c>
      <c r="BW46" s="69">
        <f t="shared" si="130"/>
        <v>65.20955518430199</v>
      </c>
      <c r="BX46" s="69">
        <f t="shared" si="131"/>
        <v>88.592866700123707</v>
      </c>
      <c r="BZ46" t="str">
        <f t="shared" ref="BZ46:BZ69" si="146">BD46</f>
        <v>12 Other managers and proprietors</v>
      </c>
      <c r="CA46" s="18">
        <f t="shared" si="132"/>
        <v>2.9599328970442844</v>
      </c>
      <c r="CB46" s="18">
        <f t="shared" si="132"/>
        <v>2.9621054839048635</v>
      </c>
      <c r="CC46" s="18">
        <f t="shared" si="132"/>
        <v>2.9440660670540644</v>
      </c>
      <c r="CD46" s="18">
        <f t="shared" si="132"/>
        <v>3.6221620068572866</v>
      </c>
      <c r="CE46" s="18">
        <f t="shared" si="132"/>
        <v>4.1787683897314656</v>
      </c>
      <c r="CG46" s="68">
        <f t="shared" si="133"/>
        <v>-5.4077257799222798</v>
      </c>
      <c r="CH46" s="69">
        <f t="shared" si="134"/>
        <v>48.531838007768982</v>
      </c>
      <c r="CI46" s="69">
        <f t="shared" si="135"/>
        <v>43.124112227846702</v>
      </c>
      <c r="CK46" t="str">
        <f t="shared" ref="CK46:CK69" si="147">BO46</f>
        <v>12 Other managers and proprietors</v>
      </c>
      <c r="CL46" s="18">
        <f t="shared" si="136"/>
        <v>3.0406472793894137</v>
      </c>
      <c r="CM46" s="18">
        <f t="shared" si="136"/>
        <v>3.1114292359329951</v>
      </c>
      <c r="CN46" s="18">
        <f t="shared" si="136"/>
        <v>3.1229924971123193</v>
      </c>
      <c r="CO46" s="18">
        <f t="shared" si="136"/>
        <v>4.6436828626491984</v>
      </c>
      <c r="CP46" s="18">
        <f t="shared" si="136"/>
        <v>6.1718830488097485</v>
      </c>
      <c r="CR46" s="68">
        <f t="shared" si="137"/>
        <v>98.025049185356337</v>
      </c>
      <c r="CS46" s="69">
        <f t="shared" si="138"/>
        <v>53.90678369952807</v>
      </c>
      <c r="CT46" s="69">
        <f t="shared" si="139"/>
        <v>151.93183288488441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27.015082981715882</v>
      </c>
      <c r="C47" s="18">
        <f t="shared" si="104"/>
        <v>26.937069710457205</v>
      </c>
      <c r="D47" s="18">
        <f t="shared" si="104"/>
        <v>26.584893120238519</v>
      </c>
      <c r="E47" s="18">
        <f t="shared" si="104"/>
        <v>26.169641200082449</v>
      </c>
      <c r="F47" s="18">
        <f t="shared" si="104"/>
        <v>25.444111379509764</v>
      </c>
      <c r="H47" s="68">
        <f t="shared" si="105"/>
        <v>41.434780392978418</v>
      </c>
      <c r="I47" s="69">
        <f t="shared" si="106"/>
        <v>45.799617535080287</v>
      </c>
      <c r="J47" s="69">
        <f t="shared" si="107"/>
        <v>87.234397928058698</v>
      </c>
      <c r="L47" t="str">
        <f t="shared" si="140"/>
        <v>21 Science, research, engineering and technology professionals</v>
      </c>
      <c r="M47" s="18">
        <f t="shared" si="108"/>
        <v>17.27100380875099</v>
      </c>
      <c r="N47" s="18">
        <f t="shared" si="108"/>
        <v>17.439136604722897</v>
      </c>
      <c r="O47" s="18">
        <f t="shared" si="108"/>
        <v>18.44972288704481</v>
      </c>
      <c r="P47" s="18">
        <f t="shared" si="108"/>
        <v>19.085764195616168</v>
      </c>
      <c r="Q47" s="18">
        <f t="shared" si="108"/>
        <v>19.726709529266255</v>
      </c>
      <c r="S47" s="68">
        <f t="shared" si="109"/>
        <v>60.372531754313698</v>
      </c>
      <c r="T47" s="69">
        <f t="shared" si="110"/>
        <v>51.675405798064823</v>
      </c>
      <c r="U47" s="69">
        <f t="shared" si="111"/>
        <v>112.04793755237854</v>
      </c>
      <c r="W47" t="str">
        <f t="shared" si="141"/>
        <v>21 Science, research, engineering and technology professionals</v>
      </c>
      <c r="X47" s="18">
        <f t="shared" si="112"/>
        <v>15.847817840095502</v>
      </c>
      <c r="Y47" s="18">
        <f t="shared" si="112"/>
        <v>15.414881657199528</v>
      </c>
      <c r="Z47" s="18">
        <f t="shared" si="112"/>
        <v>15.373444116745155</v>
      </c>
      <c r="AA47" s="18">
        <f t="shared" si="112"/>
        <v>15.236592389561057</v>
      </c>
      <c r="AB47" s="18">
        <f t="shared" si="112"/>
        <v>14.045413782470991</v>
      </c>
      <c r="AD47" s="68">
        <f t="shared" si="113"/>
        <v>11.600102875990938</v>
      </c>
      <c r="AE47" s="69">
        <f t="shared" si="114"/>
        <v>42.551145065910795</v>
      </c>
      <c r="AF47" s="69">
        <f t="shared" si="115"/>
        <v>54.151247941901737</v>
      </c>
      <c r="AH47" t="str">
        <f t="shared" si="142"/>
        <v>21 Science, research, engineering and technology professionals</v>
      </c>
      <c r="AI47" s="18">
        <f t="shared" si="116"/>
        <v>6.3500237072147758</v>
      </c>
      <c r="AJ47" s="18">
        <f t="shared" si="116"/>
        <v>6.9297652165534824</v>
      </c>
      <c r="AK47" s="18">
        <f t="shared" si="116"/>
        <v>7.0673044880288378</v>
      </c>
      <c r="AL47" s="18">
        <f t="shared" si="116"/>
        <v>7.7251443536420634</v>
      </c>
      <c r="AM47" s="18">
        <f t="shared" si="116"/>
        <v>7.8887648832554005</v>
      </c>
      <c r="AO47" s="68">
        <f t="shared" si="117"/>
        <v>29.118661581701655</v>
      </c>
      <c r="AP47" s="69">
        <f t="shared" si="118"/>
        <v>43.496573100992812</v>
      </c>
      <c r="AQ47" s="69">
        <f t="shared" si="119"/>
        <v>72.615234682694464</v>
      </c>
      <c r="AS47" t="str">
        <f t="shared" si="143"/>
        <v>21 Science, research, engineering and technology professionals</v>
      </c>
      <c r="AT47" s="18">
        <f t="shared" si="120"/>
        <v>13.987686924168482</v>
      </c>
      <c r="AU47" s="18">
        <f t="shared" si="120"/>
        <v>13.425251304259122</v>
      </c>
      <c r="AV47" s="18">
        <f t="shared" si="120"/>
        <v>13.3356208960454</v>
      </c>
      <c r="AW47" s="18">
        <f t="shared" si="120"/>
        <v>12.715015747918947</v>
      </c>
      <c r="AX47" s="18">
        <f t="shared" si="120"/>
        <v>11.452549477755253</v>
      </c>
      <c r="AZ47" s="68">
        <f t="shared" si="121"/>
        <v>0.35080193766804879</v>
      </c>
      <c r="BA47" s="69">
        <f t="shared" si="122"/>
        <v>37.627016799696328</v>
      </c>
      <c r="BB47" s="69">
        <f t="shared" si="123"/>
        <v>37.97781873736438</v>
      </c>
      <c r="BD47" t="str">
        <f t="shared" si="144"/>
        <v>21 Science, research, engineering and technology professionals</v>
      </c>
      <c r="BE47" s="18">
        <f t="shared" si="124"/>
        <v>4.9891681692110366</v>
      </c>
      <c r="BF47" s="18">
        <f t="shared" si="124"/>
        <v>4.6082997924665792</v>
      </c>
      <c r="BG47" s="18">
        <f t="shared" si="124"/>
        <v>4.6898025083935941</v>
      </c>
      <c r="BH47" s="18">
        <f t="shared" si="124"/>
        <v>3.8225083316917785</v>
      </c>
      <c r="BI47" s="18">
        <f t="shared" si="124"/>
        <v>3.3835604884998469</v>
      </c>
      <c r="BK47" s="68">
        <f t="shared" si="125"/>
        <v>-29.700146137909762</v>
      </c>
      <c r="BL47" s="69">
        <f t="shared" si="126"/>
        <v>23.337926928137627</v>
      </c>
      <c r="BM47" s="69">
        <f t="shared" si="127"/>
        <v>-6.3622192097721353</v>
      </c>
      <c r="BO47" t="str">
        <f t="shared" si="145"/>
        <v>21 Science, research, engineering and technology professionals</v>
      </c>
      <c r="BP47" s="18">
        <f t="shared" si="128"/>
        <v>3.9103678570499123</v>
      </c>
      <c r="BQ47" s="18">
        <f t="shared" si="128"/>
        <v>3.786845138268645</v>
      </c>
      <c r="BR47" s="18">
        <f t="shared" si="128"/>
        <v>3.9551310943093014</v>
      </c>
      <c r="BS47" s="18">
        <f t="shared" si="128"/>
        <v>3.8129184492605495</v>
      </c>
      <c r="BT47" s="18">
        <f t="shared" si="128"/>
        <v>3.9300922715314512</v>
      </c>
      <c r="BV47" s="68">
        <f t="shared" si="129"/>
        <v>-17.790730356146319</v>
      </c>
      <c r="BW47" s="69">
        <f t="shared" si="130"/>
        <v>31.234087573350315</v>
      </c>
      <c r="BX47" s="69">
        <f t="shared" si="131"/>
        <v>13.443357217203996</v>
      </c>
      <c r="BZ47" t="str">
        <f t="shared" si="146"/>
        <v>21 Science, research, engineering and technology professionals</v>
      </c>
      <c r="CA47" s="18">
        <f t="shared" si="132"/>
        <v>4.3601977975520425</v>
      </c>
      <c r="CB47" s="18">
        <f t="shared" si="132"/>
        <v>4.4612515479839612</v>
      </c>
      <c r="CC47" s="18">
        <f t="shared" si="132"/>
        <v>4.8009688859157782</v>
      </c>
      <c r="CD47" s="18">
        <f t="shared" si="132"/>
        <v>5.7294899441539338</v>
      </c>
      <c r="CE47" s="18">
        <f t="shared" si="132"/>
        <v>6.3881251258337342</v>
      </c>
      <c r="CG47" s="68">
        <f t="shared" si="133"/>
        <v>-11.325358638637145</v>
      </c>
      <c r="CH47" s="69">
        <f t="shared" si="134"/>
        <v>29.867023246127562</v>
      </c>
      <c r="CI47" s="69">
        <f t="shared" si="135"/>
        <v>18.541664607490414</v>
      </c>
      <c r="CK47" t="str">
        <f t="shared" si="147"/>
        <v>21 Science, research, engineering and technology professionals</v>
      </c>
      <c r="CL47" s="18">
        <f t="shared" si="136"/>
        <v>2.3951079220948404</v>
      </c>
      <c r="CM47" s="18">
        <f t="shared" si="136"/>
        <v>3.1369383480885222</v>
      </c>
      <c r="CN47" s="18">
        <f t="shared" si="136"/>
        <v>3.5142714434315865</v>
      </c>
      <c r="CO47" s="18">
        <f t="shared" si="136"/>
        <v>5.7258004533116296</v>
      </c>
      <c r="CP47" s="18">
        <f t="shared" si="136"/>
        <v>9.2326325839072236</v>
      </c>
      <c r="CR47" s="68">
        <f t="shared" si="137"/>
        <v>163.24712217818259</v>
      </c>
      <c r="CS47" s="69">
        <f t="shared" si="138"/>
        <v>52.958268658408528</v>
      </c>
      <c r="CT47" s="69">
        <f t="shared" si="139"/>
        <v>216.20539083659111</v>
      </c>
    </row>
    <row r="48" spans="1:98" x14ac:dyDescent="0.2">
      <c r="A48" t="str">
        <f t="shared" si="103"/>
        <v>22 Health professionals</v>
      </c>
      <c r="B48" s="18">
        <f t="shared" si="104"/>
        <v>10.315748718654914</v>
      </c>
      <c r="C48" s="18">
        <f t="shared" si="104"/>
        <v>11.619564454922079</v>
      </c>
      <c r="D48" s="18">
        <f t="shared" si="104"/>
        <v>11.253592974767981</v>
      </c>
      <c r="E48" s="18">
        <f t="shared" si="104"/>
        <v>11.634763083992567</v>
      </c>
      <c r="F48" s="18">
        <f t="shared" si="104"/>
        <v>11.142724243433786</v>
      </c>
      <c r="H48" s="68">
        <f t="shared" si="105"/>
        <v>46.320113938326358</v>
      </c>
      <c r="I48" s="69">
        <f t="shared" si="106"/>
        <v>64.472543307806603</v>
      </c>
      <c r="J48" s="69">
        <f t="shared" si="107"/>
        <v>110.79265724613295</v>
      </c>
      <c r="L48" t="str">
        <f t="shared" si="140"/>
        <v>22 Health professionals</v>
      </c>
      <c r="M48" s="18">
        <f t="shared" si="108"/>
        <v>4.5969298364566322</v>
      </c>
      <c r="N48" s="18">
        <f t="shared" si="108"/>
        <v>5.220612454860424</v>
      </c>
      <c r="O48" s="18">
        <f t="shared" si="108"/>
        <v>5.0787367597826005</v>
      </c>
      <c r="P48" s="18">
        <f t="shared" si="108"/>
        <v>5.1313365679230376</v>
      </c>
      <c r="Q48" s="18">
        <f t="shared" si="108"/>
        <v>4.763617207646158</v>
      </c>
      <c r="S48" s="68">
        <f t="shared" si="109"/>
        <v>40.684527185339746</v>
      </c>
      <c r="T48" s="69">
        <f t="shared" si="110"/>
        <v>66.602036526311466</v>
      </c>
      <c r="U48" s="69">
        <f t="shared" si="111"/>
        <v>107.2865637116512</v>
      </c>
      <c r="W48" t="str">
        <f t="shared" si="141"/>
        <v>22 Health professionals</v>
      </c>
      <c r="X48" s="18">
        <f t="shared" si="112"/>
        <v>4.5931609742392823</v>
      </c>
      <c r="Y48" s="18">
        <f t="shared" si="112"/>
        <v>5.2278912722435571</v>
      </c>
      <c r="Z48" s="18">
        <f t="shared" si="112"/>
        <v>5.2033625956352045</v>
      </c>
      <c r="AA48" s="18">
        <f t="shared" si="112"/>
        <v>5.3287118177776645</v>
      </c>
      <c r="AB48" s="18">
        <f t="shared" si="112"/>
        <v>5.1103517174579984</v>
      </c>
      <c r="AD48" s="68">
        <f t="shared" si="113"/>
        <v>19.968693933974862</v>
      </c>
      <c r="AE48" s="69">
        <f t="shared" si="114"/>
        <v>63.711014365597826</v>
      </c>
      <c r="AF48" s="69">
        <f t="shared" si="115"/>
        <v>83.679708299572695</v>
      </c>
      <c r="AH48" t="str">
        <f t="shared" si="142"/>
        <v>22 Health professionals</v>
      </c>
      <c r="AI48" s="18">
        <f t="shared" si="116"/>
        <v>8.9567426790022129</v>
      </c>
      <c r="AJ48" s="18">
        <f t="shared" si="116"/>
        <v>7.2386930590483676</v>
      </c>
      <c r="AK48" s="18">
        <f t="shared" si="116"/>
        <v>6.4472014971293223</v>
      </c>
      <c r="AL48" s="18">
        <f t="shared" si="116"/>
        <v>3.8463163030010961</v>
      </c>
      <c r="AM48" s="18">
        <f t="shared" si="116"/>
        <v>1.3654368095803247</v>
      </c>
      <c r="AO48" s="68">
        <f t="shared" si="117"/>
        <v>-75.501800400491575</v>
      </c>
      <c r="AP48" s="69">
        <f t="shared" si="118"/>
        <v>20.436226881940648</v>
      </c>
      <c r="AQ48" s="69">
        <f t="shared" si="119"/>
        <v>-55.065573518550934</v>
      </c>
      <c r="AS48" t="str">
        <f t="shared" si="143"/>
        <v>22 Health professionals</v>
      </c>
      <c r="AT48" s="18">
        <f t="shared" si="120"/>
        <v>1.3744316660163469</v>
      </c>
      <c r="AU48" s="18">
        <f t="shared" si="120"/>
        <v>1.5862735386537004</v>
      </c>
      <c r="AV48" s="18">
        <f t="shared" si="120"/>
        <v>1.7669040279419659</v>
      </c>
      <c r="AW48" s="18">
        <f t="shared" si="120"/>
        <v>1.7808430238038606</v>
      </c>
      <c r="AX48" s="18">
        <f t="shared" si="120"/>
        <v>1.6978478849786274</v>
      </c>
      <c r="AZ48" s="68">
        <f t="shared" si="121"/>
        <v>12.283962069933438</v>
      </c>
      <c r="BA48" s="69">
        <f t="shared" si="122"/>
        <v>54.544141589626115</v>
      </c>
      <c r="BB48" s="69">
        <f t="shared" si="123"/>
        <v>66.828103659559559</v>
      </c>
      <c r="BD48" t="str">
        <f t="shared" si="144"/>
        <v>22 Health professionals</v>
      </c>
      <c r="BE48" s="18">
        <f t="shared" si="124"/>
        <v>1.4884258873617324</v>
      </c>
      <c r="BF48" s="18">
        <f t="shared" si="124"/>
        <v>1.8728832691779149</v>
      </c>
      <c r="BG48" s="18">
        <f t="shared" si="124"/>
        <v>1.9675769571880719</v>
      </c>
      <c r="BH48" s="18">
        <f t="shared" si="124"/>
        <v>2.1324247775595517</v>
      </c>
      <c r="BI48" s="18">
        <f t="shared" si="124"/>
        <v>2.3212773673050644</v>
      </c>
      <c r="BK48" s="68">
        <f t="shared" si="125"/>
        <v>14.955655226639941</v>
      </c>
      <c r="BL48" s="69">
        <f t="shared" si="126"/>
        <v>61.930712544539425</v>
      </c>
      <c r="BM48" s="69">
        <f t="shared" si="127"/>
        <v>76.886367771179366</v>
      </c>
      <c r="BO48" t="str">
        <f t="shared" si="145"/>
        <v>22 Health professionals</v>
      </c>
      <c r="BP48" s="18">
        <f t="shared" si="128"/>
        <v>1.1517442031316261</v>
      </c>
      <c r="BQ48" s="18">
        <f t="shared" si="128"/>
        <v>1.3482787624355914</v>
      </c>
      <c r="BR48" s="18">
        <f t="shared" si="128"/>
        <v>1.4680714790646183</v>
      </c>
      <c r="BS48" s="18">
        <f t="shared" si="128"/>
        <v>1.5265158368798186</v>
      </c>
      <c r="BT48" s="18">
        <f t="shared" si="128"/>
        <v>1.4647031020876371</v>
      </c>
      <c r="BV48" s="68">
        <f t="shared" si="129"/>
        <v>-17.456795378412306</v>
      </c>
      <c r="BW48" s="69">
        <f t="shared" si="130"/>
        <v>45.107723370178157</v>
      </c>
      <c r="BX48" s="69">
        <f t="shared" si="131"/>
        <v>27.650927991765855</v>
      </c>
      <c r="BZ48" t="str">
        <f t="shared" si="146"/>
        <v>22 Health professionals</v>
      </c>
      <c r="CA48" s="18">
        <f t="shared" si="132"/>
        <v>0.96164398184312305</v>
      </c>
      <c r="CB48" s="18">
        <f t="shared" si="132"/>
        <v>1.2910466180082469</v>
      </c>
      <c r="CC48" s="18">
        <f t="shared" si="132"/>
        <v>1.2325171396769459</v>
      </c>
      <c r="CD48" s="18">
        <f t="shared" si="132"/>
        <v>1.3710167700340967</v>
      </c>
      <c r="CE48" s="18">
        <f t="shared" si="132"/>
        <v>1.2671502862582209</v>
      </c>
      <c r="CG48" s="68">
        <f t="shared" si="133"/>
        <v>-31.484303563344362</v>
      </c>
      <c r="CH48" s="69">
        <f t="shared" si="134"/>
        <v>39.792654023950384</v>
      </c>
      <c r="CI48" s="69">
        <f t="shared" si="135"/>
        <v>8.3083504606060234</v>
      </c>
      <c r="CK48" t="str">
        <f t="shared" si="147"/>
        <v>22 Health professionals</v>
      </c>
      <c r="CL48" s="18">
        <f t="shared" si="136"/>
        <v>0.34336587672895003</v>
      </c>
      <c r="CM48" s="18">
        <f t="shared" si="136"/>
        <v>0.56993651432546755</v>
      </c>
      <c r="CN48" s="18">
        <f t="shared" si="136"/>
        <v>0.66249393444510374</v>
      </c>
      <c r="CO48" s="18">
        <f t="shared" si="136"/>
        <v>1.20475904526706</v>
      </c>
      <c r="CP48" s="18">
        <f t="shared" si="136"/>
        <v>2.4357647083779335</v>
      </c>
      <c r="CR48" s="68">
        <f t="shared" si="137"/>
        <v>268.40609784358122</v>
      </c>
      <c r="CS48" s="69">
        <f t="shared" si="138"/>
        <v>86.218640484444705</v>
      </c>
      <c r="CT48" s="69">
        <f t="shared" si="139"/>
        <v>354.6247383280259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23.670132790260016</v>
      </c>
      <c r="C49" s="18">
        <f t="shared" si="104"/>
        <v>22.48871207271219</v>
      </c>
      <c r="D49" s="18">
        <f t="shared" si="104"/>
        <v>21.713641850542313</v>
      </c>
      <c r="E49" s="18">
        <f t="shared" si="104"/>
        <v>20.788136649853872</v>
      </c>
      <c r="F49" s="18">
        <f t="shared" si="104"/>
        <v>19.278364270204911</v>
      </c>
      <c r="H49" s="68">
        <f t="shared" si="105"/>
        <v>31.202274222633726</v>
      </c>
      <c r="I49" s="69">
        <f t="shared" si="106"/>
        <v>59.312522627150734</v>
      </c>
      <c r="J49" s="69">
        <f t="shared" si="107"/>
        <v>90.514796849784446</v>
      </c>
      <c r="L49" t="str">
        <f t="shared" si="140"/>
        <v>23 Teaching and other educational professionals</v>
      </c>
      <c r="M49" s="18">
        <f t="shared" si="108"/>
        <v>18.357116545213927</v>
      </c>
      <c r="N49" s="18">
        <f t="shared" si="108"/>
        <v>17.703611954737699</v>
      </c>
      <c r="O49" s="18">
        <f t="shared" si="108"/>
        <v>16.571010689953265</v>
      </c>
      <c r="P49" s="18">
        <f t="shared" si="108"/>
        <v>15.690146971267763</v>
      </c>
      <c r="Q49" s="18">
        <f t="shared" si="108"/>
        <v>14.212311870737885</v>
      </c>
      <c r="S49" s="68">
        <f t="shared" si="109"/>
        <v>28.641446417152867</v>
      </c>
      <c r="T49" s="69">
        <f t="shared" si="110"/>
        <v>61.738788658604257</v>
      </c>
      <c r="U49" s="69">
        <f t="shared" si="111"/>
        <v>90.380235075757128</v>
      </c>
      <c r="W49" t="str">
        <f t="shared" si="141"/>
        <v>23 Teaching and other educational professionals</v>
      </c>
      <c r="X49" s="18">
        <f t="shared" si="112"/>
        <v>6.2322901982466314</v>
      </c>
      <c r="Y49" s="18">
        <f t="shared" si="112"/>
        <v>5.3591248672343168</v>
      </c>
      <c r="Z49" s="18">
        <f t="shared" si="112"/>
        <v>5.2329248957273062</v>
      </c>
      <c r="AA49" s="18">
        <f t="shared" si="112"/>
        <v>4.3622422590210519</v>
      </c>
      <c r="AB49" s="18">
        <f t="shared" si="112"/>
        <v>3.3965160907326744</v>
      </c>
      <c r="AD49" s="68">
        <f t="shared" si="113"/>
        <v>-20.715114204006184</v>
      </c>
      <c r="AE49" s="69">
        <f t="shared" si="114"/>
        <v>45.262973948840397</v>
      </c>
      <c r="AF49" s="69">
        <f t="shared" si="115"/>
        <v>24.547859744834213</v>
      </c>
      <c r="AH49" t="str">
        <f t="shared" si="142"/>
        <v>23 Teaching and other educational professionals</v>
      </c>
      <c r="AI49" s="18">
        <f t="shared" si="116"/>
        <v>3.2822551427479767</v>
      </c>
      <c r="AJ49" s="18">
        <f t="shared" si="116"/>
        <v>1.9614628473743783</v>
      </c>
      <c r="AK49" s="18">
        <f t="shared" si="116"/>
        <v>1.7146831366719135</v>
      </c>
      <c r="AL49" s="18">
        <f t="shared" si="116"/>
        <v>1.18288597480863</v>
      </c>
      <c r="AM49" s="18">
        <f t="shared" si="116"/>
        <v>1.0707393739575986</v>
      </c>
      <c r="AO49" s="68">
        <f t="shared" si="117"/>
        <v>-27.767324350372284</v>
      </c>
      <c r="AP49" s="69">
        <f t="shared" si="118"/>
        <v>22.628551365105185</v>
      </c>
      <c r="AQ49" s="69">
        <f t="shared" si="119"/>
        <v>-5.1387729852670994</v>
      </c>
      <c r="AS49" t="str">
        <f t="shared" si="143"/>
        <v>23 Teaching and other educational professionals</v>
      </c>
      <c r="AT49" s="18">
        <f t="shared" si="120"/>
        <v>0.81406044257785259</v>
      </c>
      <c r="AU49" s="18">
        <f t="shared" si="120"/>
        <v>0.80973800602253954</v>
      </c>
      <c r="AV49" s="18">
        <f t="shared" si="120"/>
        <v>0.80033405121943368</v>
      </c>
      <c r="AW49" s="18">
        <f t="shared" si="120"/>
        <v>0.66986866526521116</v>
      </c>
      <c r="AX49" s="18">
        <f t="shared" si="120"/>
        <v>0.55351040994031597</v>
      </c>
      <c r="AZ49" s="68">
        <f t="shared" si="121"/>
        <v>-19.186035995057889</v>
      </c>
      <c r="BA49" s="69">
        <f t="shared" si="122"/>
        <v>41.675082961213569</v>
      </c>
      <c r="BB49" s="69">
        <f t="shared" si="123"/>
        <v>22.489046966155684</v>
      </c>
      <c r="BD49" t="str">
        <f t="shared" si="144"/>
        <v>23 Teaching and other educational professionals</v>
      </c>
      <c r="BE49" s="18">
        <f t="shared" si="124"/>
        <v>0.88502155981165531</v>
      </c>
      <c r="BF49" s="18">
        <f t="shared" si="124"/>
        <v>0.90560659141262712</v>
      </c>
      <c r="BG49" s="18">
        <f t="shared" si="124"/>
        <v>0.98205973841153038</v>
      </c>
      <c r="BH49" s="18">
        <f t="shared" si="124"/>
        <v>1.0654466246056951</v>
      </c>
      <c r="BI49" s="18">
        <f t="shared" si="124"/>
        <v>1.288369526890087</v>
      </c>
      <c r="BK49" s="68">
        <f t="shared" si="125"/>
        <v>27.831407119586625</v>
      </c>
      <c r="BL49" s="69">
        <f t="shared" si="126"/>
        <v>46.911786731631594</v>
      </c>
      <c r="BM49" s="69">
        <f t="shared" si="127"/>
        <v>74.743193851218209</v>
      </c>
      <c r="BO49" t="str">
        <f t="shared" si="145"/>
        <v>23 Teaching and other educational professionals</v>
      </c>
      <c r="BP49" s="18">
        <f t="shared" si="128"/>
        <v>0.73980838887713063</v>
      </c>
      <c r="BQ49" s="18">
        <f t="shared" si="128"/>
        <v>0.74194003868398106</v>
      </c>
      <c r="BR49" s="18">
        <f t="shared" si="128"/>
        <v>0.81454425514873241</v>
      </c>
      <c r="BS49" s="18">
        <f t="shared" si="128"/>
        <v>0.82629761395458146</v>
      </c>
      <c r="BT49" s="18">
        <f t="shared" si="128"/>
        <v>0.92478344392162348</v>
      </c>
      <c r="BV49" s="68">
        <f t="shared" si="129"/>
        <v>-6.0700076464178538</v>
      </c>
      <c r="BW49" s="69">
        <f t="shared" si="130"/>
        <v>43.882079807786837</v>
      </c>
      <c r="BX49" s="69">
        <f t="shared" si="131"/>
        <v>37.812072161368988</v>
      </c>
      <c r="BZ49" t="str">
        <f t="shared" si="146"/>
        <v>23 Teaching and other educational professionals</v>
      </c>
      <c r="CA49" s="18">
        <f t="shared" si="132"/>
        <v>0.70626881391356966</v>
      </c>
      <c r="CB49" s="18">
        <f t="shared" si="132"/>
        <v>0.74113237147041522</v>
      </c>
      <c r="CC49" s="18">
        <f t="shared" si="132"/>
        <v>0.80565721874794693</v>
      </c>
      <c r="CD49" s="18">
        <f t="shared" si="132"/>
        <v>0.95889032491095794</v>
      </c>
      <c r="CE49" s="18">
        <f t="shared" si="132"/>
        <v>1.306008099389661</v>
      </c>
      <c r="CG49" s="68">
        <f t="shared" si="133"/>
        <v>8.0315196950964545</v>
      </c>
      <c r="CH49" s="69">
        <f t="shared" si="134"/>
        <v>47.197846094153135</v>
      </c>
      <c r="CI49" s="69">
        <f t="shared" si="135"/>
        <v>55.229365789249599</v>
      </c>
      <c r="CK49" t="str">
        <f t="shared" si="147"/>
        <v>23 Teaching and other educational professionals</v>
      </c>
      <c r="CL49" s="18">
        <f t="shared" si="136"/>
        <v>0.36874684538776642</v>
      </c>
      <c r="CM49" s="18">
        <f t="shared" si="136"/>
        <v>0.47723387217003116</v>
      </c>
      <c r="CN49" s="18">
        <f t="shared" si="136"/>
        <v>0.59504977570976558</v>
      </c>
      <c r="CO49" s="18">
        <f t="shared" si="136"/>
        <v>0.85596054488573914</v>
      </c>
      <c r="CP49" s="18">
        <f t="shared" si="136"/>
        <v>1.0213683342322339</v>
      </c>
      <c r="CR49" s="68">
        <f t="shared" si="137"/>
        <v>71.98971467561104</v>
      </c>
      <c r="CS49" s="69">
        <f t="shared" si="138"/>
        <v>50.741934446262334</v>
      </c>
      <c r="CT49" s="69">
        <f t="shared" si="139"/>
        <v>122.73164912187337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8.3136320002490276</v>
      </c>
      <c r="C50" s="18">
        <f t="shared" si="104"/>
        <v>8.2770059538484446</v>
      </c>
      <c r="D50" s="18">
        <f t="shared" si="104"/>
        <v>8.879086064860811</v>
      </c>
      <c r="E50" s="18">
        <f t="shared" si="104"/>
        <v>9.6547459160902438</v>
      </c>
      <c r="F50" s="18">
        <f t="shared" si="104"/>
        <v>10.291751521621633</v>
      </c>
      <c r="H50" s="68">
        <f t="shared" si="105"/>
        <v>71.287187261013727</v>
      </c>
      <c r="I50" s="69">
        <f t="shared" si="106"/>
        <v>68.051730607989754</v>
      </c>
      <c r="J50" s="69">
        <f t="shared" si="107"/>
        <v>139.3389178690035</v>
      </c>
      <c r="L50" t="str">
        <f t="shared" si="140"/>
        <v>24 Business, media and public service professionals</v>
      </c>
      <c r="M50" s="18">
        <f t="shared" si="108"/>
        <v>14.211578032755487</v>
      </c>
      <c r="N50" s="18">
        <f t="shared" si="108"/>
        <v>14.483180646236152</v>
      </c>
      <c r="O50" s="18">
        <f t="shared" si="108"/>
        <v>14.572162286735335</v>
      </c>
      <c r="P50" s="18">
        <f t="shared" si="108"/>
        <v>15.090610859488459</v>
      </c>
      <c r="Q50" s="18">
        <f t="shared" si="108"/>
        <v>14.969937440591908</v>
      </c>
      <c r="S50" s="68">
        <f t="shared" si="109"/>
        <v>54.085286166089865</v>
      </c>
      <c r="T50" s="69">
        <f t="shared" si="110"/>
        <v>64.200772914818941</v>
      </c>
      <c r="U50" s="69">
        <f t="shared" si="111"/>
        <v>118.28605908090879</v>
      </c>
      <c r="W50" t="str">
        <f t="shared" si="141"/>
        <v>24 Business, media and public service professionals</v>
      </c>
      <c r="X50" s="18">
        <f t="shared" si="112"/>
        <v>12.410574995533063</v>
      </c>
      <c r="Y50" s="18">
        <f t="shared" si="112"/>
        <v>12.415505175043142</v>
      </c>
      <c r="Z50" s="18">
        <f t="shared" si="112"/>
        <v>12.861074833007336</v>
      </c>
      <c r="AA50" s="18">
        <f t="shared" si="112"/>
        <v>13.356362490073574</v>
      </c>
      <c r="AB50" s="18">
        <f t="shared" si="112"/>
        <v>12.814784120605019</v>
      </c>
      <c r="AD50" s="68">
        <f t="shared" si="113"/>
        <v>21.712521425994453</v>
      </c>
      <c r="AE50" s="69">
        <f t="shared" si="114"/>
        <v>57.941523830769981</v>
      </c>
      <c r="AF50" s="69">
        <f t="shared" si="115"/>
        <v>79.654045256764434</v>
      </c>
      <c r="AH50" t="str">
        <f t="shared" si="142"/>
        <v>24 Business, media and public service professionals</v>
      </c>
      <c r="AI50" s="18">
        <f t="shared" si="116"/>
        <v>5.0863654905127769</v>
      </c>
      <c r="AJ50" s="18">
        <f t="shared" si="116"/>
        <v>4.9425695204954536</v>
      </c>
      <c r="AK50" s="18">
        <f t="shared" si="116"/>
        <v>5.2984071368634487</v>
      </c>
      <c r="AL50" s="18">
        <f t="shared" si="116"/>
        <v>5.2626709476367788</v>
      </c>
      <c r="AM50" s="18">
        <f t="shared" si="116"/>
        <v>5.0448240950049819</v>
      </c>
      <c r="AO50" s="68">
        <f t="shared" si="117"/>
        <v>10.137320534637576</v>
      </c>
      <c r="AP50" s="69">
        <f t="shared" si="118"/>
        <v>39.963483698098173</v>
      </c>
      <c r="AQ50" s="69">
        <f t="shared" si="119"/>
        <v>50.100804232735754</v>
      </c>
      <c r="AS50" t="str">
        <f t="shared" si="143"/>
        <v>24 Business, media and public service professionals</v>
      </c>
      <c r="AT50" s="18">
        <f t="shared" si="120"/>
        <v>6.9428104733153404</v>
      </c>
      <c r="AU50" s="18">
        <f t="shared" si="120"/>
        <v>6.9395235689390589</v>
      </c>
      <c r="AV50" s="18">
        <f t="shared" si="120"/>
        <v>7.28261303818151</v>
      </c>
      <c r="AW50" s="18">
        <f t="shared" si="120"/>
        <v>7.8350466838318313</v>
      </c>
      <c r="AX50" s="18">
        <f t="shared" si="120"/>
        <v>7.9564663164144402</v>
      </c>
      <c r="AZ50" s="68">
        <f t="shared" si="121"/>
        <v>27.662958843697766</v>
      </c>
      <c r="BA50" s="69">
        <f t="shared" si="122"/>
        <v>56.884065308477851</v>
      </c>
      <c r="BB50" s="69">
        <f t="shared" si="123"/>
        <v>84.547024152175609</v>
      </c>
      <c r="BD50" t="str">
        <f t="shared" si="144"/>
        <v>24 Business, media and public service professionals</v>
      </c>
      <c r="BE50" s="18">
        <f t="shared" si="124"/>
        <v>4.2133204447368868</v>
      </c>
      <c r="BF50" s="18">
        <f t="shared" si="124"/>
        <v>4.3791530805249366</v>
      </c>
      <c r="BG50" s="18">
        <f t="shared" si="124"/>
        <v>4.792257207445906</v>
      </c>
      <c r="BH50" s="18">
        <f t="shared" si="124"/>
        <v>5.3169541791403248</v>
      </c>
      <c r="BI50" s="18">
        <f t="shared" si="124"/>
        <v>5.6639787974757443</v>
      </c>
      <c r="BK50" s="68">
        <f t="shared" si="125"/>
        <v>15.163944532997602</v>
      </c>
      <c r="BL50" s="69">
        <f t="shared" si="126"/>
        <v>45.595288950551662</v>
      </c>
      <c r="BM50" s="69">
        <f t="shared" si="127"/>
        <v>60.759233483549266</v>
      </c>
      <c r="BO50" t="str">
        <f t="shared" si="145"/>
        <v>24 Business, media and public service professionals</v>
      </c>
      <c r="BP50" s="18">
        <f t="shared" si="128"/>
        <v>3.2345609281252199</v>
      </c>
      <c r="BQ50" s="18">
        <f t="shared" si="128"/>
        <v>3.4739839857385149</v>
      </c>
      <c r="BR50" s="18">
        <f t="shared" si="128"/>
        <v>3.7148586197923121</v>
      </c>
      <c r="BS50" s="18">
        <f t="shared" si="128"/>
        <v>3.998338345131168</v>
      </c>
      <c r="BT50" s="18">
        <f t="shared" si="128"/>
        <v>3.9868867119938671</v>
      </c>
      <c r="BV50" s="68">
        <f t="shared" si="129"/>
        <v>-11.208676165514477</v>
      </c>
      <c r="BW50" s="69">
        <f t="shared" si="130"/>
        <v>39.375013679769481</v>
      </c>
      <c r="BX50" s="69">
        <f t="shared" si="131"/>
        <v>28.166337514255002</v>
      </c>
      <c r="BZ50" t="str">
        <f t="shared" si="146"/>
        <v>24 Business, media and public service professionals</v>
      </c>
      <c r="CA50" s="18">
        <f t="shared" si="132"/>
        <v>2.8548255360145807</v>
      </c>
      <c r="CB50" s="18">
        <f t="shared" si="132"/>
        <v>3.1876695733539311</v>
      </c>
      <c r="CC50" s="18">
        <f t="shared" si="132"/>
        <v>3.539976188818156</v>
      </c>
      <c r="CD50" s="18">
        <f t="shared" si="132"/>
        <v>3.9651960522385927</v>
      </c>
      <c r="CE50" s="18">
        <f t="shared" si="132"/>
        <v>3.8107724845247901</v>
      </c>
      <c r="CG50" s="68">
        <f t="shared" si="133"/>
        <v>-28.258971618443713</v>
      </c>
      <c r="CH50" s="69">
        <f t="shared" si="134"/>
        <v>35.31105888970891</v>
      </c>
      <c r="CI50" s="69">
        <f t="shared" si="135"/>
        <v>7.0520872712651954</v>
      </c>
      <c r="CK50" t="str">
        <f t="shared" si="147"/>
        <v>24 Business, media and public service professionals</v>
      </c>
      <c r="CL50" s="18">
        <f t="shared" si="136"/>
        <v>1.7151048030874243</v>
      </c>
      <c r="CM50" s="18">
        <f t="shared" si="136"/>
        <v>2.088794099983236</v>
      </c>
      <c r="CN50" s="18">
        <f t="shared" si="136"/>
        <v>2.4036837829370965</v>
      </c>
      <c r="CO50" s="18">
        <f t="shared" si="136"/>
        <v>3.3286133571989818</v>
      </c>
      <c r="CP50" s="18">
        <f t="shared" si="136"/>
        <v>4.8974786795248377</v>
      </c>
      <c r="CR50" s="68">
        <f t="shared" si="137"/>
        <v>104.15903455119249</v>
      </c>
      <c r="CS50" s="69">
        <f t="shared" si="138"/>
        <v>49.113607025188301</v>
      </c>
      <c r="CT50" s="69">
        <f t="shared" si="139"/>
        <v>153.27264157638078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2.6514387596352162</v>
      </c>
      <c r="C51" s="18">
        <f t="shared" si="104"/>
        <v>3.0066984931640381</v>
      </c>
      <c r="D51" s="18">
        <f t="shared" si="104"/>
        <v>3.1482495435178177</v>
      </c>
      <c r="E51" s="18">
        <f t="shared" si="104"/>
        <v>2.9024949344476645</v>
      </c>
      <c r="F51" s="18">
        <f t="shared" si="104"/>
        <v>3.2443259304045751</v>
      </c>
      <c r="H51" s="68">
        <f t="shared" si="105"/>
        <v>52.285719565647867</v>
      </c>
      <c r="I51" s="69">
        <f t="shared" si="106"/>
        <v>57.476039793243473</v>
      </c>
      <c r="J51" s="69">
        <f t="shared" si="107"/>
        <v>109.76175935889137</v>
      </c>
      <c r="L51" t="str">
        <f t="shared" si="140"/>
        <v>31 Science, engineering and technology associate professionals</v>
      </c>
      <c r="M51" s="18">
        <f t="shared" si="108"/>
        <v>2.2324249583739655</v>
      </c>
      <c r="N51" s="18">
        <f t="shared" si="108"/>
        <v>2.3898166511763361</v>
      </c>
      <c r="O51" s="18">
        <f t="shared" si="108"/>
        <v>2.6034126471191699</v>
      </c>
      <c r="P51" s="18">
        <f t="shared" si="108"/>
        <v>2.1118101970850698</v>
      </c>
      <c r="Q51" s="18">
        <f t="shared" si="108"/>
        <v>2.0795969601210054</v>
      </c>
      <c r="S51" s="68">
        <f t="shared" si="109"/>
        <v>19.812283849397744</v>
      </c>
      <c r="T51" s="69">
        <f t="shared" si="110"/>
        <v>45.311438334014156</v>
      </c>
      <c r="U51" s="69">
        <f t="shared" si="111"/>
        <v>65.1237221834119</v>
      </c>
      <c r="W51" t="str">
        <f t="shared" si="141"/>
        <v>31 Science, engineering and technology associate professionals</v>
      </c>
      <c r="X51" s="18">
        <f t="shared" si="112"/>
        <v>3.0471819368342254</v>
      </c>
      <c r="Y51" s="18">
        <f t="shared" si="112"/>
        <v>3.332401052336134</v>
      </c>
      <c r="Z51" s="18">
        <f t="shared" si="112"/>
        <v>3.4650380698850665</v>
      </c>
      <c r="AA51" s="18">
        <f t="shared" si="112"/>
        <v>3.0421706498459504</v>
      </c>
      <c r="AB51" s="18">
        <f t="shared" si="112"/>
        <v>3.0594613624075171</v>
      </c>
      <c r="AD51" s="68">
        <f t="shared" si="113"/>
        <v>7.8544808386638634</v>
      </c>
      <c r="AE51" s="69">
        <f t="shared" si="114"/>
        <v>44.936977144576289</v>
      </c>
      <c r="AF51" s="69">
        <f t="shared" si="115"/>
        <v>52.79145798324015</v>
      </c>
      <c r="AH51" t="str">
        <f t="shared" si="142"/>
        <v>31 Science, engineering and technology associate professionals</v>
      </c>
      <c r="AI51" s="18">
        <f t="shared" si="116"/>
        <v>1.5400043090642193</v>
      </c>
      <c r="AJ51" s="18">
        <f t="shared" si="116"/>
        <v>1.7231625017319272</v>
      </c>
      <c r="AK51" s="18">
        <f t="shared" si="116"/>
        <v>1.9513319390069339</v>
      </c>
      <c r="AL51" s="18">
        <f t="shared" si="116"/>
        <v>2.0157057869340225</v>
      </c>
      <c r="AM51" s="18">
        <f t="shared" si="116"/>
        <v>2.4494607186081647</v>
      </c>
      <c r="AO51" s="68">
        <f t="shared" si="117"/>
        <v>45.202178441277461</v>
      </c>
      <c r="AP51" s="69">
        <f t="shared" si="118"/>
        <v>58.252602405644183</v>
      </c>
      <c r="AQ51" s="69">
        <f t="shared" si="119"/>
        <v>103.45478084692165</v>
      </c>
      <c r="AS51" t="str">
        <f t="shared" si="143"/>
        <v>31 Science, engineering and technology associate professionals</v>
      </c>
      <c r="AT51" s="18">
        <f t="shared" si="120"/>
        <v>3.5169081045003812</v>
      </c>
      <c r="AU51" s="18">
        <f t="shared" si="120"/>
        <v>3.3450130758342222</v>
      </c>
      <c r="AV51" s="18">
        <f t="shared" si="120"/>
        <v>3.4363444363290556</v>
      </c>
      <c r="AW51" s="18">
        <f t="shared" si="120"/>
        <v>2.8207803110996261</v>
      </c>
      <c r="AX51" s="18">
        <f t="shared" si="120"/>
        <v>2.5089905171755293</v>
      </c>
      <c r="AZ51" s="68">
        <f t="shared" si="121"/>
        <v>-14.683261783230975</v>
      </c>
      <c r="BA51" s="69">
        <f t="shared" si="122"/>
        <v>33.590929914278796</v>
      </c>
      <c r="BB51" s="69">
        <f t="shared" si="123"/>
        <v>18.907668131047817</v>
      </c>
      <c r="BD51" t="str">
        <f t="shared" si="144"/>
        <v>31 Science, engineering and technology associate professionals</v>
      </c>
      <c r="BE51" s="18">
        <f t="shared" si="124"/>
        <v>1.592706587172692</v>
      </c>
      <c r="BF51" s="18">
        <f t="shared" si="124"/>
        <v>1.4702747635547317</v>
      </c>
      <c r="BG51" s="18">
        <f t="shared" si="124"/>
        <v>1.686382164462995</v>
      </c>
      <c r="BH51" s="18">
        <f t="shared" si="124"/>
        <v>1.2748627674476811</v>
      </c>
      <c r="BI51" s="18">
        <f t="shared" si="124"/>
        <v>0.99564901099730552</v>
      </c>
      <c r="BK51" s="68">
        <f t="shared" si="125"/>
        <v>-42.47120223111262</v>
      </c>
      <c r="BL51" s="69">
        <f t="shared" si="126"/>
        <v>24.998380848051603</v>
      </c>
      <c r="BM51" s="69">
        <f t="shared" si="127"/>
        <v>-17.472821383061017</v>
      </c>
      <c r="BO51" t="str">
        <f t="shared" si="145"/>
        <v>31 Science, engineering and technology associate professionals</v>
      </c>
      <c r="BP51" s="18">
        <f t="shared" si="128"/>
        <v>1.2981384523331148</v>
      </c>
      <c r="BQ51" s="18">
        <f t="shared" si="128"/>
        <v>1.3680087845428939</v>
      </c>
      <c r="BR51" s="18">
        <f t="shared" si="128"/>
        <v>1.5232894546581661</v>
      </c>
      <c r="BS51" s="18">
        <f t="shared" si="128"/>
        <v>1.2861478454519442</v>
      </c>
      <c r="BT51" s="18">
        <f t="shared" si="128"/>
        <v>1.3667441830335003</v>
      </c>
      <c r="BV51" s="68">
        <f t="shared" si="129"/>
        <v>-25.769271204156507</v>
      </c>
      <c r="BW51" s="69">
        <f t="shared" si="130"/>
        <v>31.686330324665473</v>
      </c>
      <c r="BX51" s="69">
        <f t="shared" si="131"/>
        <v>5.9170591205089673</v>
      </c>
      <c r="BZ51" t="str">
        <f t="shared" si="146"/>
        <v>31 Science, engineering and technology associate professionals</v>
      </c>
      <c r="CA51" s="18">
        <f t="shared" si="132"/>
        <v>1.7039118885133597</v>
      </c>
      <c r="CB51" s="18">
        <f t="shared" si="132"/>
        <v>1.8841352045877575</v>
      </c>
      <c r="CC51" s="18">
        <f t="shared" si="132"/>
        <v>2.1704709544354115</v>
      </c>
      <c r="CD51" s="18">
        <f t="shared" si="132"/>
        <v>1.9989252471448196</v>
      </c>
      <c r="CE51" s="18">
        <f t="shared" si="132"/>
        <v>2.1818219325412791</v>
      </c>
      <c r="CG51" s="68">
        <f t="shared" si="133"/>
        <v>-33.008416630867188</v>
      </c>
      <c r="CH51" s="69">
        <f t="shared" si="134"/>
        <v>27.965724950050024</v>
      </c>
      <c r="CI51" s="69">
        <f t="shared" si="135"/>
        <v>-5.042691680817164</v>
      </c>
      <c r="CK51" t="str">
        <f t="shared" si="147"/>
        <v>31 Science, engineering and technology associate professionals</v>
      </c>
      <c r="CL51" s="18">
        <f t="shared" si="136"/>
        <v>0.90335618143096408</v>
      </c>
      <c r="CM51" s="18">
        <f t="shared" si="136"/>
        <v>1.2111542348664628</v>
      </c>
      <c r="CN51" s="18">
        <f t="shared" si="136"/>
        <v>1.6057900982199165</v>
      </c>
      <c r="CO51" s="18">
        <f t="shared" si="136"/>
        <v>2.1396374935784981</v>
      </c>
      <c r="CP51" s="18">
        <f t="shared" si="136"/>
        <v>3.4224632805822108</v>
      </c>
      <c r="CR51" s="68">
        <f t="shared" si="137"/>
        <v>113.56171726142558</v>
      </c>
      <c r="CS51" s="69">
        <f t="shared" si="138"/>
        <v>53.343549752861918</v>
      </c>
      <c r="CT51" s="69">
        <f t="shared" si="139"/>
        <v>166.90526701428749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0.45087650072658397</v>
      </c>
      <c r="C52" s="18">
        <f t="shared" si="104"/>
        <v>0.47339219441270353</v>
      </c>
      <c r="D52" s="18">
        <f t="shared" si="104"/>
        <v>0.43366685630689727</v>
      </c>
      <c r="E52" s="18">
        <f t="shared" si="104"/>
        <v>0.46713186820976388</v>
      </c>
      <c r="F52" s="18">
        <f t="shared" si="104"/>
        <v>0.48761889687097071</v>
      </c>
      <c r="H52" s="68">
        <f t="shared" si="105"/>
        <v>66.160636442325696</v>
      </c>
      <c r="I52" s="69">
        <f t="shared" si="106"/>
        <v>82.355941265022594</v>
      </c>
      <c r="J52" s="69">
        <f t="shared" si="107"/>
        <v>148.51657770734826</v>
      </c>
      <c r="L52" t="str">
        <f t="shared" si="140"/>
        <v>32 Health and social care associate professionals</v>
      </c>
      <c r="M52" s="18">
        <f t="shared" si="108"/>
        <v>1.219902151994579</v>
      </c>
      <c r="N52" s="18">
        <f t="shared" si="108"/>
        <v>1.3769328723349648</v>
      </c>
      <c r="O52" s="18">
        <f t="shared" si="108"/>
        <v>1.3364526101582725</v>
      </c>
      <c r="P52" s="18">
        <f t="shared" si="108"/>
        <v>1.3400493467205319</v>
      </c>
      <c r="Q52" s="18">
        <f t="shared" si="108"/>
        <v>1.3304916331532752</v>
      </c>
      <c r="S52" s="68">
        <f t="shared" si="109"/>
        <v>49.321989403472294</v>
      </c>
      <c r="T52" s="69">
        <f t="shared" si="110"/>
        <v>74.072617083737768</v>
      </c>
      <c r="U52" s="69">
        <f t="shared" si="111"/>
        <v>123.39460648721008</v>
      </c>
      <c r="W52" t="str">
        <f t="shared" si="141"/>
        <v>32 Health and social care associate professionals</v>
      </c>
      <c r="X52" s="18">
        <f t="shared" si="112"/>
        <v>1.6573623923339047</v>
      </c>
      <c r="Y52" s="18">
        <f t="shared" si="112"/>
        <v>1.8765242137526257</v>
      </c>
      <c r="Z52" s="18">
        <f t="shared" si="112"/>
        <v>1.9139190863597926</v>
      </c>
      <c r="AA52" s="18">
        <f t="shared" si="112"/>
        <v>1.9362974681818201</v>
      </c>
      <c r="AB52" s="18">
        <f t="shared" si="112"/>
        <v>1.9703805062801136</v>
      </c>
      <c r="AD52" s="68">
        <f t="shared" si="113"/>
        <v>25.755723186060585</v>
      </c>
      <c r="AE52" s="69">
        <f t="shared" si="114"/>
        <v>71.048551562273389</v>
      </c>
      <c r="AF52" s="69">
        <f t="shared" si="115"/>
        <v>96.804274748333967</v>
      </c>
      <c r="AH52" t="str">
        <f t="shared" si="142"/>
        <v>32 Health and social care associate professionals</v>
      </c>
      <c r="AI52" s="18">
        <f t="shared" si="116"/>
        <v>4.3065229004643744</v>
      </c>
      <c r="AJ52" s="18">
        <f t="shared" si="116"/>
        <v>3.7794889542364012</v>
      </c>
      <c r="AK52" s="18">
        <f t="shared" si="116"/>
        <v>3.6303326808480896</v>
      </c>
      <c r="AL52" s="18">
        <f t="shared" si="116"/>
        <v>2.5960125648491985</v>
      </c>
      <c r="AM52" s="18">
        <f t="shared" si="116"/>
        <v>1.4564903880088307</v>
      </c>
      <c r="AO52" s="68">
        <f t="shared" si="117"/>
        <v>-53.591770138014517</v>
      </c>
      <c r="AP52" s="69">
        <f t="shared" si="118"/>
        <v>28.926731919972887</v>
      </c>
      <c r="AQ52" s="69">
        <f t="shared" si="119"/>
        <v>-24.66503821804163</v>
      </c>
      <c r="AS52" t="str">
        <f t="shared" si="143"/>
        <v>32 Health and social care associate professionals</v>
      </c>
      <c r="AT52" s="18">
        <f t="shared" si="120"/>
        <v>1.0340275928367635</v>
      </c>
      <c r="AU52" s="18">
        <f t="shared" si="120"/>
        <v>1.1307754589127479</v>
      </c>
      <c r="AV52" s="18">
        <f t="shared" si="120"/>
        <v>1.271132341965864</v>
      </c>
      <c r="AW52" s="18">
        <f t="shared" si="120"/>
        <v>1.1686568745823527</v>
      </c>
      <c r="AX52" s="18">
        <f t="shared" si="120"/>
        <v>1.1147507422456622</v>
      </c>
      <c r="AZ52" s="68">
        <f t="shared" si="121"/>
        <v>2.4752326622493364</v>
      </c>
      <c r="BA52" s="69">
        <f t="shared" si="122"/>
        <v>55.832911345306492</v>
      </c>
      <c r="BB52" s="69">
        <f t="shared" si="123"/>
        <v>58.308144007555832</v>
      </c>
      <c r="BD52" t="str">
        <f t="shared" si="144"/>
        <v>32 Health and social care associate professionals</v>
      </c>
      <c r="BE52" s="18">
        <f t="shared" si="124"/>
        <v>1.1336057359947738</v>
      </c>
      <c r="BF52" s="18">
        <f t="shared" si="124"/>
        <v>1.4074101328107091</v>
      </c>
      <c r="BG52" s="18">
        <f t="shared" si="124"/>
        <v>1.4993452709872515</v>
      </c>
      <c r="BH52" s="18">
        <f t="shared" si="124"/>
        <v>1.5074358041006315</v>
      </c>
      <c r="BI52" s="18">
        <f t="shared" si="124"/>
        <v>1.722200130313319</v>
      </c>
      <c r="BK52" s="68">
        <f t="shared" si="125"/>
        <v>11.922395144928187</v>
      </c>
      <c r="BL52" s="69">
        <f t="shared" si="126"/>
        <v>61.098285035493561</v>
      </c>
      <c r="BM52" s="69">
        <f t="shared" si="127"/>
        <v>73.020680180421749</v>
      </c>
      <c r="BO52" t="str">
        <f t="shared" si="145"/>
        <v>32 Health and social care associate professionals</v>
      </c>
      <c r="BP52" s="18">
        <f t="shared" si="128"/>
        <v>0.9155278256403937</v>
      </c>
      <c r="BQ52" s="18">
        <f t="shared" si="128"/>
        <v>1.01790148565994</v>
      </c>
      <c r="BR52" s="18">
        <f t="shared" si="128"/>
        <v>1.1284623400187863</v>
      </c>
      <c r="BS52" s="18">
        <f t="shared" si="128"/>
        <v>1.0783645196888934</v>
      </c>
      <c r="BT52" s="18">
        <f t="shared" si="128"/>
        <v>1.0489160265108921</v>
      </c>
      <c r="BV52" s="68">
        <f t="shared" si="129"/>
        <v>-23.098895586744923</v>
      </c>
      <c r="BW52" s="69">
        <f t="shared" si="130"/>
        <v>45.026198426002381</v>
      </c>
      <c r="BX52" s="69">
        <f t="shared" si="131"/>
        <v>21.927302839257457</v>
      </c>
      <c r="BZ52" t="str">
        <f t="shared" si="146"/>
        <v>32 Health and social care associate professionals</v>
      </c>
      <c r="CA52" s="18">
        <f t="shared" si="132"/>
        <v>0.54859863456731017</v>
      </c>
      <c r="CB52" s="18">
        <f t="shared" si="132"/>
        <v>0.57895925240550816</v>
      </c>
      <c r="CC52" s="18">
        <f t="shared" si="132"/>
        <v>0.56654425149944043</v>
      </c>
      <c r="CD52" s="18">
        <f t="shared" si="132"/>
        <v>0.53613194970304123</v>
      </c>
      <c r="CE52" s="18">
        <f t="shared" si="132"/>
        <v>0.50438811162112329</v>
      </c>
      <c r="CG52" s="68">
        <f t="shared" si="133"/>
        <v>-40.668418826459138</v>
      </c>
      <c r="CH52" s="69">
        <f t="shared" si="134"/>
        <v>34.986619485365871</v>
      </c>
      <c r="CI52" s="69">
        <f t="shared" si="135"/>
        <v>-5.6817993410932628</v>
      </c>
      <c r="CK52" t="str">
        <f t="shared" si="147"/>
        <v>32 Health and social care associate professionals</v>
      </c>
      <c r="CL52" s="18">
        <f t="shared" si="136"/>
        <v>0.2378987071623451</v>
      </c>
      <c r="CM52" s="18">
        <f t="shared" si="136"/>
        <v>0.3157242611410242</v>
      </c>
      <c r="CN52" s="18">
        <f t="shared" si="136"/>
        <v>0.37873378774651567</v>
      </c>
      <c r="CO52" s="18">
        <f t="shared" si="136"/>
        <v>0.57543497579424652</v>
      </c>
      <c r="CP52" s="18">
        <f t="shared" si="136"/>
        <v>1.0959120840056487</v>
      </c>
      <c r="CR52" s="68">
        <f t="shared" si="137"/>
        <v>189.94461489034353</v>
      </c>
      <c r="CS52" s="69">
        <f t="shared" si="138"/>
        <v>73.811378540961243</v>
      </c>
      <c r="CT52" s="69">
        <f t="shared" si="139"/>
        <v>263.75599343130477</v>
      </c>
    </row>
    <row r="53" spans="1:98" x14ac:dyDescent="0.2">
      <c r="A53" t="str">
        <f t="shared" si="103"/>
        <v>33 Protective service occupations</v>
      </c>
      <c r="B53" s="18">
        <f t="shared" si="104"/>
        <v>0.30686115434059402</v>
      </c>
      <c r="C53" s="18">
        <f t="shared" si="104"/>
        <v>0.24924305496805346</v>
      </c>
      <c r="D53" s="18">
        <f t="shared" si="104"/>
        <v>0.25889604850149339</v>
      </c>
      <c r="E53" s="18">
        <f t="shared" si="104"/>
        <v>0.32821453009374679</v>
      </c>
      <c r="F53" s="18">
        <f t="shared" si="104"/>
        <v>0.40277785104015812</v>
      </c>
      <c r="H53" s="68">
        <f t="shared" si="105"/>
        <v>129.9026671677216</v>
      </c>
      <c r="I53" s="69">
        <f t="shared" si="106"/>
        <v>63.756744397464303</v>
      </c>
      <c r="J53" s="69">
        <f t="shared" si="107"/>
        <v>193.65941156518591</v>
      </c>
      <c r="L53" t="str">
        <f t="shared" si="140"/>
        <v>33 Protective service occupations</v>
      </c>
      <c r="M53" s="18">
        <f t="shared" si="108"/>
        <v>0.74787725398471561</v>
      </c>
      <c r="N53" s="18">
        <f t="shared" si="108"/>
        <v>0.64806718228859528</v>
      </c>
      <c r="O53" s="18">
        <f t="shared" si="108"/>
        <v>0.7192072043506833</v>
      </c>
      <c r="P53" s="18">
        <f t="shared" si="108"/>
        <v>0.8278946197042043</v>
      </c>
      <c r="Q53" s="18">
        <f t="shared" si="108"/>
        <v>0.95287698935049869</v>
      </c>
      <c r="S53" s="68">
        <f t="shared" si="109"/>
        <v>98.722935303641705</v>
      </c>
      <c r="T53" s="69">
        <f t="shared" si="110"/>
        <v>51.11509902232406</v>
      </c>
      <c r="U53" s="69">
        <f t="shared" si="111"/>
        <v>149.83803432596576</v>
      </c>
      <c r="W53" t="str">
        <f t="shared" si="141"/>
        <v>33 Protective service occupations</v>
      </c>
      <c r="X53" s="18">
        <f t="shared" si="112"/>
        <v>1.460481984052679</v>
      </c>
      <c r="Y53" s="18">
        <f t="shared" si="112"/>
        <v>1.3504012933786254</v>
      </c>
      <c r="Z53" s="18">
        <f t="shared" si="112"/>
        <v>1.4499449660738077</v>
      </c>
      <c r="AA53" s="18">
        <f t="shared" si="112"/>
        <v>1.7635024558100239</v>
      </c>
      <c r="AB53" s="18">
        <f t="shared" si="112"/>
        <v>2.0838374563343938</v>
      </c>
      <c r="AD53" s="68">
        <f t="shared" si="113"/>
        <v>75.555140938556718</v>
      </c>
      <c r="AE53" s="69">
        <f t="shared" si="114"/>
        <v>58.421485548220765</v>
      </c>
      <c r="AF53" s="69">
        <f t="shared" si="115"/>
        <v>133.97662648677749</v>
      </c>
      <c r="AH53" t="str">
        <f t="shared" si="142"/>
        <v>33 Protective service occupations</v>
      </c>
      <c r="AI53" s="18">
        <f t="shared" si="116"/>
        <v>1.4433293933585503</v>
      </c>
      <c r="AJ53" s="18">
        <f t="shared" si="116"/>
        <v>1.346487086593219</v>
      </c>
      <c r="AK53" s="18">
        <f t="shared" si="116"/>
        <v>1.4384347866318266</v>
      </c>
      <c r="AL53" s="18">
        <f t="shared" si="116"/>
        <v>1.7415085064953171</v>
      </c>
      <c r="AM53" s="18">
        <f t="shared" si="116"/>
        <v>1.9428865513327513</v>
      </c>
      <c r="AO53" s="68">
        <f t="shared" si="117"/>
        <v>56.239582826585</v>
      </c>
      <c r="AP53" s="69">
        <f t="shared" si="118"/>
        <v>48.974943035404785</v>
      </c>
      <c r="AQ53" s="69">
        <f t="shared" si="119"/>
        <v>105.2145258619898</v>
      </c>
      <c r="AS53" t="str">
        <f t="shared" si="143"/>
        <v>33 Protective service occupations</v>
      </c>
      <c r="AT53" s="18">
        <f t="shared" si="120"/>
        <v>1.3533234211769953</v>
      </c>
      <c r="AU53" s="18">
        <f t="shared" si="120"/>
        <v>1.0593562107440586</v>
      </c>
      <c r="AV53" s="18">
        <f t="shared" si="120"/>
        <v>1.1101460303715971</v>
      </c>
      <c r="AW53" s="18">
        <f t="shared" si="120"/>
        <v>1.195418735171877</v>
      </c>
      <c r="AX53" s="18">
        <f t="shared" si="120"/>
        <v>1.1501177248913204</v>
      </c>
      <c r="AZ53" s="68">
        <f t="shared" si="121"/>
        <v>21.058168146219561</v>
      </c>
      <c r="BA53" s="69">
        <f t="shared" si="122"/>
        <v>40.239927545719468</v>
      </c>
      <c r="BB53" s="69">
        <f t="shared" si="123"/>
        <v>61.298095691939039</v>
      </c>
      <c r="BD53" t="str">
        <f t="shared" si="144"/>
        <v>33 Protective service occupations</v>
      </c>
      <c r="BE53" s="18">
        <f t="shared" si="124"/>
        <v>1.2175855612633895</v>
      </c>
      <c r="BF53" s="18">
        <f t="shared" si="124"/>
        <v>0.97906474238153451</v>
      </c>
      <c r="BG53" s="18">
        <f t="shared" si="124"/>
        <v>1.0467339500649182</v>
      </c>
      <c r="BH53" s="18">
        <f t="shared" si="124"/>
        <v>1.2296841485561978</v>
      </c>
      <c r="BI53" s="18">
        <f t="shared" si="124"/>
        <v>1.2813575210928199</v>
      </c>
      <c r="BK53" s="68">
        <f t="shared" si="125"/>
        <v>19.280388214503006</v>
      </c>
      <c r="BL53" s="69">
        <f t="shared" si="126"/>
        <v>29.749697017808629</v>
      </c>
      <c r="BM53" s="69">
        <f t="shared" si="127"/>
        <v>49.030085232311635</v>
      </c>
      <c r="BO53" t="str">
        <f t="shared" si="145"/>
        <v>33 Protective service occupations</v>
      </c>
      <c r="BP53" s="18">
        <f t="shared" si="128"/>
        <v>1.4548804904306079</v>
      </c>
      <c r="BQ53" s="18">
        <f t="shared" si="128"/>
        <v>1.3598252564630415</v>
      </c>
      <c r="BR53" s="18">
        <f t="shared" si="128"/>
        <v>1.413498532050262</v>
      </c>
      <c r="BS53" s="18">
        <f t="shared" si="128"/>
        <v>1.6985685427763266</v>
      </c>
      <c r="BT53" s="18">
        <f t="shared" si="128"/>
        <v>1.7942042597621979</v>
      </c>
      <c r="BV53" s="68">
        <f t="shared" si="129"/>
        <v>5.0159940211126317</v>
      </c>
      <c r="BW53" s="69">
        <f t="shared" si="130"/>
        <v>32.094460318911096</v>
      </c>
      <c r="BX53" s="69">
        <f t="shared" si="131"/>
        <v>37.110454340023722</v>
      </c>
      <c r="BZ53" t="str">
        <f t="shared" si="146"/>
        <v>33 Protective service occupations</v>
      </c>
      <c r="CA53" s="18">
        <f t="shared" si="132"/>
        <v>1.1232823523448947</v>
      </c>
      <c r="CB53" s="18">
        <f t="shared" si="132"/>
        <v>0.97377882000618832</v>
      </c>
      <c r="CC53" s="18">
        <f t="shared" si="132"/>
        <v>1.0966756285342176</v>
      </c>
      <c r="CD53" s="18">
        <f t="shared" si="132"/>
        <v>1.2939439655917084</v>
      </c>
      <c r="CE53" s="18">
        <f t="shared" si="132"/>
        <v>1.504187775876388</v>
      </c>
      <c r="CG53" s="68">
        <f t="shared" si="133"/>
        <v>-8.5931420485095238</v>
      </c>
      <c r="CH53" s="69">
        <f t="shared" si="134"/>
        <v>36.813602843838503</v>
      </c>
      <c r="CI53" s="69">
        <f t="shared" si="135"/>
        <v>28.220460795328979</v>
      </c>
      <c r="CK53" t="str">
        <f t="shared" si="147"/>
        <v>33 Protective service occupations</v>
      </c>
      <c r="CL53" s="18">
        <f t="shared" si="136"/>
        <v>0.52123204363759157</v>
      </c>
      <c r="CM53" s="18">
        <f t="shared" si="136"/>
        <v>0.42462732101983414</v>
      </c>
      <c r="CN53" s="18">
        <f t="shared" si="136"/>
        <v>0.47233822489761346</v>
      </c>
      <c r="CO53" s="18">
        <f t="shared" si="136"/>
        <v>0.38787489315171064</v>
      </c>
      <c r="CP53" s="18">
        <f t="shared" si="136"/>
        <v>0.37923863509201777</v>
      </c>
      <c r="CR53" s="68">
        <f t="shared" si="137"/>
        <v>-19.548737382091247</v>
      </c>
      <c r="CS53" s="69">
        <f t="shared" si="138"/>
        <v>16.400462109352759</v>
      </c>
      <c r="CT53" s="69">
        <f t="shared" si="139"/>
        <v>-3.1482752727384877</v>
      </c>
    </row>
    <row r="54" spans="1:98" x14ac:dyDescent="0.2">
      <c r="A54" t="str">
        <f t="shared" si="103"/>
        <v>34 Culture, media and sports occupations</v>
      </c>
      <c r="B54" s="18">
        <f t="shared" si="104"/>
        <v>1.6964676098314972</v>
      </c>
      <c r="C54" s="18">
        <f t="shared" si="104"/>
        <v>1.7659187011372617</v>
      </c>
      <c r="D54" s="18">
        <f t="shared" si="104"/>
        <v>1.7988656733318886</v>
      </c>
      <c r="E54" s="18">
        <f t="shared" si="104"/>
        <v>1.7242177677621577</v>
      </c>
      <c r="F54" s="18">
        <f t="shared" si="104"/>
        <v>1.7286853208845914</v>
      </c>
      <c r="H54" s="68">
        <f t="shared" si="105"/>
        <v>42.010697603410293</v>
      </c>
      <c r="I54" s="69">
        <f t="shared" si="106"/>
        <v>64.902905606836384</v>
      </c>
      <c r="J54" s="69">
        <f t="shared" si="107"/>
        <v>106.91360321024668</v>
      </c>
      <c r="L54" t="str">
        <f t="shared" si="140"/>
        <v>34 Culture, media and sports occupations</v>
      </c>
      <c r="M54" s="18">
        <f t="shared" si="108"/>
        <v>4.0950550466509936</v>
      </c>
      <c r="N54" s="18">
        <f t="shared" si="108"/>
        <v>3.5034760961221547</v>
      </c>
      <c r="O54" s="18">
        <f t="shared" si="108"/>
        <v>3.9751721885015892</v>
      </c>
      <c r="P54" s="18">
        <f t="shared" si="108"/>
        <v>3.8204969118017038</v>
      </c>
      <c r="Q54" s="18">
        <f t="shared" si="108"/>
        <v>3.8712437241221891</v>
      </c>
      <c r="S54" s="68">
        <f t="shared" si="109"/>
        <v>46.06957043631413</v>
      </c>
      <c r="T54" s="69">
        <f t="shared" si="110"/>
        <v>63.662353664997731</v>
      </c>
      <c r="U54" s="69">
        <f t="shared" si="111"/>
        <v>109.73192410131185</v>
      </c>
      <c r="W54" t="str">
        <f t="shared" si="141"/>
        <v>34 Culture, media and sports occupations</v>
      </c>
      <c r="X54" s="18">
        <f t="shared" si="112"/>
        <v>4.6610334992085916</v>
      </c>
      <c r="Y54" s="18">
        <f t="shared" si="112"/>
        <v>4.0650003784673503</v>
      </c>
      <c r="Z54" s="18">
        <f t="shared" si="112"/>
        <v>4.1966168496159586</v>
      </c>
      <c r="AA54" s="18">
        <f t="shared" si="112"/>
        <v>4.006253698182217</v>
      </c>
      <c r="AB54" s="18">
        <f t="shared" si="112"/>
        <v>3.9407921404244846</v>
      </c>
      <c r="AD54" s="68">
        <f t="shared" si="113"/>
        <v>14.705815955097663</v>
      </c>
      <c r="AE54" s="69">
        <f t="shared" si="114"/>
        <v>51.413382885438743</v>
      </c>
      <c r="AF54" s="69">
        <f t="shared" si="115"/>
        <v>66.119198840536413</v>
      </c>
      <c r="AH54" t="str">
        <f t="shared" si="142"/>
        <v>34 Culture, media and sports occupations</v>
      </c>
      <c r="AI54" s="18">
        <f t="shared" si="116"/>
        <v>1.988156134419097</v>
      </c>
      <c r="AJ54" s="18">
        <f t="shared" si="116"/>
        <v>2.015441560886432</v>
      </c>
      <c r="AK54" s="18">
        <f t="shared" si="116"/>
        <v>2.2336554759888108</v>
      </c>
      <c r="AL54" s="18">
        <f t="shared" si="116"/>
        <v>2.0737910770184516</v>
      </c>
      <c r="AM54" s="18">
        <f t="shared" si="116"/>
        <v>2.2561549016781179</v>
      </c>
      <c r="AO54" s="68">
        <f t="shared" si="117"/>
        <v>16.838650556925952</v>
      </c>
      <c r="AP54" s="69">
        <f t="shared" si="118"/>
        <v>46.51275178112386</v>
      </c>
      <c r="AQ54" s="69">
        <f t="shared" si="119"/>
        <v>63.351402338049809</v>
      </c>
      <c r="AS54" t="str">
        <f t="shared" si="143"/>
        <v>34 Culture, media and sports occupations</v>
      </c>
      <c r="AT54" s="18">
        <f t="shared" si="120"/>
        <v>2.6012463422710881</v>
      </c>
      <c r="AU54" s="18">
        <f t="shared" si="120"/>
        <v>2.1871749858070819</v>
      </c>
      <c r="AV54" s="18">
        <f t="shared" si="120"/>
        <v>2.1460288704616279</v>
      </c>
      <c r="AW54" s="18">
        <f t="shared" si="120"/>
        <v>1.8980977283633009</v>
      </c>
      <c r="AX54" s="18">
        <f t="shared" si="120"/>
        <v>1.6496929659356623</v>
      </c>
      <c r="AZ54" s="68">
        <f t="shared" si="121"/>
        <v>-10.174535010641049</v>
      </c>
      <c r="BA54" s="69">
        <f t="shared" si="122"/>
        <v>42.14475095634301</v>
      </c>
      <c r="BB54" s="69">
        <f t="shared" si="123"/>
        <v>31.970215945701959</v>
      </c>
      <c r="BD54" t="str">
        <f t="shared" si="144"/>
        <v>34 Culture, media and sports occupations</v>
      </c>
      <c r="BE54" s="18">
        <f t="shared" si="124"/>
        <v>1.8909419167941781</v>
      </c>
      <c r="BF54" s="18">
        <f t="shared" si="124"/>
        <v>1.5285878400706967</v>
      </c>
      <c r="BG54" s="18">
        <f t="shared" si="124"/>
        <v>1.6760414105803847</v>
      </c>
      <c r="BH54" s="18">
        <f t="shared" si="124"/>
        <v>1.552118913170659</v>
      </c>
      <c r="BI54" s="18">
        <f t="shared" si="124"/>
        <v>1.5146992843181109</v>
      </c>
      <c r="BK54" s="68">
        <f t="shared" si="125"/>
        <v>-11.940400188094856</v>
      </c>
      <c r="BL54" s="69">
        <f t="shared" si="126"/>
        <v>33.335077779383347</v>
      </c>
      <c r="BM54" s="69">
        <f t="shared" si="127"/>
        <v>21.394677591288492</v>
      </c>
      <c r="BO54" t="str">
        <f t="shared" si="145"/>
        <v>34 Culture, media and sports occupations</v>
      </c>
      <c r="BP54" s="18">
        <f t="shared" si="128"/>
        <v>1.2067955196158175</v>
      </c>
      <c r="BQ54" s="18">
        <f t="shared" si="128"/>
        <v>0.9892011593931811</v>
      </c>
      <c r="BR54" s="18">
        <f t="shared" si="128"/>
        <v>0.97752990913360271</v>
      </c>
      <c r="BS54" s="18">
        <f t="shared" si="128"/>
        <v>0.84091480657451678</v>
      </c>
      <c r="BT54" s="18">
        <f t="shared" si="128"/>
        <v>0.65553158408061352</v>
      </c>
      <c r="BV54" s="68">
        <f t="shared" si="129"/>
        <v>-44.519228340626086</v>
      </c>
      <c r="BW54" s="69">
        <f t="shared" si="130"/>
        <v>28.053021689700685</v>
      </c>
      <c r="BX54" s="69">
        <f t="shared" si="131"/>
        <v>-16.466206650925397</v>
      </c>
      <c r="BZ54" t="str">
        <f t="shared" si="146"/>
        <v>34 Culture, media and sports occupations</v>
      </c>
      <c r="CA54" s="18">
        <f t="shared" si="132"/>
        <v>1.3477726780739063</v>
      </c>
      <c r="CB54" s="18">
        <f t="shared" si="132"/>
        <v>1.2685438693507658</v>
      </c>
      <c r="CC54" s="18">
        <f t="shared" si="132"/>
        <v>1.3351974261530941</v>
      </c>
      <c r="CD54" s="18">
        <f t="shared" si="132"/>
        <v>1.3465933303674473</v>
      </c>
      <c r="CE54" s="18">
        <f t="shared" si="132"/>
        <v>1.4763609963954583</v>
      </c>
      <c r="CG54" s="68">
        <f t="shared" si="133"/>
        <v>-26.311113408106678</v>
      </c>
      <c r="CH54" s="69">
        <f t="shared" si="134"/>
        <v>31.024337325944611</v>
      </c>
      <c r="CI54" s="69">
        <f t="shared" si="135"/>
        <v>4.7132239178379285</v>
      </c>
      <c r="CK54" t="str">
        <f t="shared" si="147"/>
        <v>34 Culture, media and sports occupations</v>
      </c>
      <c r="CL54" s="18">
        <f t="shared" si="136"/>
        <v>1.0986263619042242</v>
      </c>
      <c r="CM54" s="18">
        <f t="shared" si="136"/>
        <v>1.1754583905452158</v>
      </c>
      <c r="CN54" s="18">
        <f t="shared" si="136"/>
        <v>1.2892262361102873</v>
      </c>
      <c r="CO54" s="18">
        <f t="shared" si="136"/>
        <v>1.5598495657488742</v>
      </c>
      <c r="CP54" s="18">
        <f t="shared" si="136"/>
        <v>2.0053725989371505</v>
      </c>
      <c r="CR54" s="68">
        <f t="shared" si="137"/>
        <v>55.861669648500744</v>
      </c>
      <c r="CS54" s="69">
        <f t="shared" si="138"/>
        <v>37.598461984656183</v>
      </c>
      <c r="CT54" s="69">
        <f t="shared" si="139"/>
        <v>93.460131633156919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6.3317129866993778</v>
      </c>
      <c r="C55" s="18">
        <f t="shared" si="148"/>
        <v>6.1744636595230977</v>
      </c>
      <c r="D55" s="18">
        <f t="shared" si="148"/>
        <v>6.5491728051150497</v>
      </c>
      <c r="E55" s="18">
        <f t="shared" si="148"/>
        <v>6.5402039551641282</v>
      </c>
      <c r="F55" s="18">
        <f t="shared" si="148"/>
        <v>6.9089234112899867</v>
      </c>
      <c r="H55" s="68">
        <f t="shared" si="105"/>
        <v>55.893418185945109</v>
      </c>
      <c r="I55" s="69">
        <f t="shared" si="106"/>
        <v>62.291636183330382</v>
      </c>
      <c r="J55" s="69">
        <f t="shared" si="107"/>
        <v>118.18505436927549</v>
      </c>
      <c r="L55" t="str">
        <f t="shared" si="140"/>
        <v>35 Business and public service associate professionals</v>
      </c>
      <c r="M55" s="18">
        <f t="shared" ref="M55:Q64" si="149">M18/M$35*100</f>
        <v>8.1511817965823905</v>
      </c>
      <c r="N55" s="18">
        <f t="shared" si="149"/>
        <v>7.8654071060943256</v>
      </c>
      <c r="O55" s="18">
        <f t="shared" si="149"/>
        <v>7.7032959357599617</v>
      </c>
      <c r="P55" s="18">
        <f t="shared" si="149"/>
        <v>7.2593900458764837</v>
      </c>
      <c r="Q55" s="18">
        <f t="shared" si="149"/>
        <v>7.0115676686403585</v>
      </c>
      <c r="S55" s="68">
        <f t="shared" si="109"/>
        <v>36.522342190003023</v>
      </c>
      <c r="T55" s="69">
        <f t="shared" si="110"/>
        <v>57.930286589293267</v>
      </c>
      <c r="U55" s="69">
        <f t="shared" si="111"/>
        <v>94.452628779296305</v>
      </c>
      <c r="W55" t="str">
        <f t="shared" si="141"/>
        <v>35 Business and public service associate professionals</v>
      </c>
      <c r="X55" s="18">
        <f t="shared" ref="X55:AB64" si="150">X18/X$35*100</f>
        <v>8.9269406819559354</v>
      </c>
      <c r="Y55" s="18">
        <f t="shared" si="150"/>
        <v>8.7414923482719331</v>
      </c>
      <c r="Z55" s="18">
        <f t="shared" si="150"/>
        <v>8.6793976359141372</v>
      </c>
      <c r="AA55" s="18">
        <f t="shared" si="150"/>
        <v>8.0222373624806398</v>
      </c>
      <c r="AB55" s="18">
        <f t="shared" si="150"/>
        <v>7.5687185992205679</v>
      </c>
      <c r="AD55" s="68">
        <f t="shared" si="113"/>
        <v>6.5206979762690702</v>
      </c>
      <c r="AE55" s="69">
        <f t="shared" si="114"/>
        <v>50.715248898101386</v>
      </c>
      <c r="AF55" s="69">
        <f t="shared" si="115"/>
        <v>57.235946874370455</v>
      </c>
      <c r="AH55" t="str">
        <f t="shared" si="142"/>
        <v>35 Business and public service associate professionals</v>
      </c>
      <c r="AI55" s="18">
        <f t="shared" ref="AI55:AM64" si="151">AI18/AI$35*100</f>
        <v>8.472863931177141</v>
      </c>
      <c r="AJ55" s="18">
        <f t="shared" si="151"/>
        <v>8.6637229741491453</v>
      </c>
      <c r="AK55" s="18">
        <f t="shared" si="151"/>
        <v>8.9889462077894251</v>
      </c>
      <c r="AL55" s="18">
        <f t="shared" si="151"/>
        <v>8.7052549782792408</v>
      </c>
      <c r="AM55" s="18">
        <f t="shared" si="151"/>
        <v>8.6304854393849677</v>
      </c>
      <c r="AO55" s="68">
        <f t="shared" si="117"/>
        <v>11.060659638973352</v>
      </c>
      <c r="AP55" s="69">
        <f t="shared" si="118"/>
        <v>49.989330758736209</v>
      </c>
      <c r="AQ55" s="69">
        <f t="shared" si="119"/>
        <v>61.04999039770955</v>
      </c>
      <c r="AS55" t="str">
        <f t="shared" si="143"/>
        <v>35 Business and public service associate professionals</v>
      </c>
      <c r="AT55" s="18">
        <f t="shared" ref="AT55:AX64" si="152">AT18/AT$35*100</f>
        <v>7.798906571393406</v>
      </c>
      <c r="AU55" s="18">
        <f t="shared" si="152"/>
        <v>7.7480136445569769</v>
      </c>
      <c r="AV55" s="18">
        <f t="shared" si="152"/>
        <v>7.9197597448730628</v>
      </c>
      <c r="AW55" s="18">
        <f t="shared" si="152"/>
        <v>7.4250092860696437</v>
      </c>
      <c r="AX55" s="18">
        <f t="shared" si="152"/>
        <v>7.1629680711821173</v>
      </c>
      <c r="AZ55" s="68">
        <f t="shared" si="121"/>
        <v>5.6848949302633249</v>
      </c>
      <c r="BA55" s="69">
        <f t="shared" si="122"/>
        <v>47.75398563389134</v>
      </c>
      <c r="BB55" s="69">
        <f t="shared" si="123"/>
        <v>53.438880564154665</v>
      </c>
      <c r="BD55" t="str">
        <f t="shared" si="144"/>
        <v>35 Business and public service associate professionals</v>
      </c>
      <c r="BE55" s="18">
        <f t="shared" ref="BE55:BI64" si="153">BE18/BE$35*100</f>
        <v>6.3365686080116559</v>
      </c>
      <c r="BF55" s="18">
        <f t="shared" si="153"/>
        <v>6.3140385148718146</v>
      </c>
      <c r="BG55" s="18">
        <f t="shared" si="153"/>
        <v>6.7175889107503624</v>
      </c>
      <c r="BH55" s="18">
        <f t="shared" si="153"/>
        <v>6.1621020777709665</v>
      </c>
      <c r="BI55" s="18">
        <f t="shared" si="153"/>
        <v>6.0892708137405487</v>
      </c>
      <c r="BK55" s="68">
        <f t="shared" si="125"/>
        <v>-11.674338648047586</v>
      </c>
      <c r="BL55" s="69">
        <f t="shared" si="126"/>
        <v>39.966801883267088</v>
      </c>
      <c r="BM55" s="69">
        <f t="shared" si="127"/>
        <v>28.2924632352195</v>
      </c>
      <c r="BO55" t="str">
        <f t="shared" si="145"/>
        <v>35 Business and public service associate professionals</v>
      </c>
      <c r="BP55" s="18">
        <f t="shared" ref="BP55:BT64" si="154">BP18/BP$35*100</f>
        <v>5.2974827188450035</v>
      </c>
      <c r="BQ55" s="18">
        <f t="shared" si="154"/>
        <v>5.2196929353228319</v>
      </c>
      <c r="BR55" s="18">
        <f t="shared" si="154"/>
        <v>5.5043525944925396</v>
      </c>
      <c r="BS55" s="18">
        <f t="shared" si="154"/>
        <v>5.0405340409641406</v>
      </c>
      <c r="BT55" s="18">
        <f t="shared" si="154"/>
        <v>4.8507039049755205</v>
      </c>
      <c r="BV55" s="68">
        <f t="shared" si="129"/>
        <v>-27.091620520426812</v>
      </c>
      <c r="BW55" s="69">
        <f t="shared" si="130"/>
        <v>32.764680851961643</v>
      </c>
      <c r="BX55" s="69">
        <f t="shared" si="131"/>
        <v>5.6730603315348276</v>
      </c>
      <c r="BZ55" t="str">
        <f t="shared" si="146"/>
        <v>35 Business and public service associate professionals</v>
      </c>
      <c r="CA55" s="18">
        <f t="shared" ref="CA55:CE64" si="155">CA18/CA$35*100</f>
        <v>4.6090175637615056</v>
      </c>
      <c r="CB55" s="18">
        <f t="shared" si="155"/>
        <v>4.670976339573599</v>
      </c>
      <c r="CC55" s="18">
        <f t="shared" si="155"/>
        <v>4.9489827074912442</v>
      </c>
      <c r="CD55" s="18">
        <f t="shared" si="155"/>
        <v>4.6428499838379027</v>
      </c>
      <c r="CE55" s="18">
        <f t="shared" si="155"/>
        <v>4.2914701140678684</v>
      </c>
      <c r="CG55" s="68">
        <f t="shared" si="133"/>
        <v>-42.211014018910802</v>
      </c>
      <c r="CH55" s="69">
        <f t="shared" si="134"/>
        <v>27.842935053143897</v>
      </c>
      <c r="CI55" s="69">
        <f t="shared" si="135"/>
        <v>-14.3680789657669</v>
      </c>
      <c r="CK55" t="str">
        <f t="shared" si="147"/>
        <v>35 Business and public service associate professionals</v>
      </c>
      <c r="CL55" s="18">
        <f t="shared" ref="CL55:CP64" si="156">CL18/CL$35*100</f>
        <v>2.744157224415293</v>
      </c>
      <c r="CM55" s="18">
        <f t="shared" si="156"/>
        <v>3.0269522433950624</v>
      </c>
      <c r="CN55" s="18">
        <f t="shared" si="156"/>
        <v>3.442829029209312</v>
      </c>
      <c r="CO55" s="18">
        <f t="shared" si="156"/>
        <v>3.9738453084265752</v>
      </c>
      <c r="CP55" s="18">
        <f t="shared" si="156"/>
        <v>5.8363525033122681</v>
      </c>
      <c r="CR55" s="68">
        <f t="shared" si="137"/>
        <v>69.863254601144845</v>
      </c>
      <c r="CS55" s="69">
        <f t="shared" si="138"/>
        <v>38.305413386372287</v>
      </c>
      <c r="CT55" s="69">
        <f t="shared" si="139"/>
        <v>108.16866798751713</v>
      </c>
    </row>
    <row r="56" spans="1:98" x14ac:dyDescent="0.2">
      <c r="A56" t="str">
        <f t="shared" si="103"/>
        <v>41 Administrative occupations</v>
      </c>
      <c r="B56" s="18">
        <f t="shared" si="148"/>
        <v>2.9392904650337841</v>
      </c>
      <c r="C56" s="18">
        <f t="shared" si="148"/>
        <v>2.7122276637460976</v>
      </c>
      <c r="D56" s="18">
        <f t="shared" si="148"/>
        <v>3.0115414726159986</v>
      </c>
      <c r="E56" s="18">
        <f t="shared" si="148"/>
        <v>2.9968951801771087</v>
      </c>
      <c r="F56" s="18">
        <f t="shared" si="148"/>
        <v>3.2220766421650531</v>
      </c>
      <c r="H56" s="68">
        <f t="shared" si="105"/>
        <v>58.106916686982913</v>
      </c>
      <c r="I56" s="69">
        <f t="shared" si="106"/>
        <v>69.134681404592897</v>
      </c>
      <c r="J56" s="69">
        <f t="shared" si="107"/>
        <v>127.24159809157581</v>
      </c>
      <c r="L56" t="str">
        <f t="shared" si="140"/>
        <v>41 Administrative occupations</v>
      </c>
      <c r="M56" s="18">
        <f t="shared" si="149"/>
        <v>4.7996328074858949</v>
      </c>
      <c r="N56" s="18">
        <f t="shared" si="149"/>
        <v>4.5338271726014225</v>
      </c>
      <c r="O56" s="18">
        <f t="shared" si="149"/>
        <v>4.5295978438032751</v>
      </c>
      <c r="P56" s="18">
        <f t="shared" si="149"/>
        <v>4.3675477948239845</v>
      </c>
      <c r="Q56" s="18">
        <f t="shared" si="149"/>
        <v>4.440916248053921</v>
      </c>
      <c r="S56" s="68">
        <f t="shared" si="109"/>
        <v>47.054432875050693</v>
      </c>
      <c r="T56" s="69">
        <f t="shared" si="110"/>
        <v>65.841662797151429</v>
      </c>
      <c r="U56" s="69">
        <f t="shared" si="111"/>
        <v>112.89609567220211</v>
      </c>
      <c r="W56" t="str">
        <f t="shared" si="141"/>
        <v>41 Administrative occupations</v>
      </c>
      <c r="X56" s="18">
        <f t="shared" si="150"/>
        <v>7.270764636367109</v>
      </c>
      <c r="Y56" s="18">
        <f t="shared" si="150"/>
        <v>6.9080190820644374</v>
      </c>
      <c r="Z56" s="18">
        <f t="shared" si="150"/>
        <v>7.2178102536145508</v>
      </c>
      <c r="AA56" s="18">
        <f t="shared" si="150"/>
        <v>6.892429870878332</v>
      </c>
      <c r="AB56" s="18">
        <f t="shared" si="150"/>
        <v>6.9253511536060897</v>
      </c>
      <c r="AD56" s="68">
        <f t="shared" si="113"/>
        <v>17.202687097237458</v>
      </c>
      <c r="AE56" s="69">
        <f t="shared" si="114"/>
        <v>58.918012339020805</v>
      </c>
      <c r="AF56" s="69">
        <f t="shared" si="115"/>
        <v>76.120699436258263</v>
      </c>
      <c r="AH56" t="str">
        <f t="shared" si="142"/>
        <v>41 Administrative occupations</v>
      </c>
      <c r="AI56" s="18">
        <f t="shared" si="151"/>
        <v>10.264289443510034</v>
      </c>
      <c r="AJ56" s="18">
        <f t="shared" si="151"/>
        <v>9.9681430231235471</v>
      </c>
      <c r="AK56" s="18">
        <f t="shared" si="151"/>
        <v>10.619154699421438</v>
      </c>
      <c r="AL56" s="18">
        <f t="shared" si="151"/>
        <v>10.401961275668356</v>
      </c>
      <c r="AM56" s="18">
        <f t="shared" si="151"/>
        <v>10.276569970107003</v>
      </c>
      <c r="AO56" s="68">
        <f t="shared" si="117"/>
        <v>11.941737075723688</v>
      </c>
      <c r="AP56" s="69">
        <f t="shared" si="118"/>
        <v>60.321562814376186</v>
      </c>
      <c r="AQ56" s="69">
        <f t="shared" si="119"/>
        <v>72.263299890099873</v>
      </c>
      <c r="AS56" t="str">
        <f t="shared" si="143"/>
        <v>41 Administrative occupations</v>
      </c>
      <c r="AT56" s="18">
        <f t="shared" si="152"/>
        <v>9.3705712396503245</v>
      </c>
      <c r="AU56" s="18">
        <f t="shared" si="152"/>
        <v>9.0612576142861574</v>
      </c>
      <c r="AV56" s="18">
        <f t="shared" si="152"/>
        <v>9.5131636705153539</v>
      </c>
      <c r="AW56" s="18">
        <f t="shared" si="152"/>
        <v>8.9454124206299301</v>
      </c>
      <c r="AX56" s="18">
        <f t="shared" si="152"/>
        <v>9.0030698928552511</v>
      </c>
      <c r="AZ56" s="68">
        <f t="shared" si="121"/>
        <v>10.585341804995556</v>
      </c>
      <c r="BA56" s="69">
        <f t="shared" si="122"/>
        <v>55.61092667115868</v>
      </c>
      <c r="BB56" s="69">
        <f t="shared" si="123"/>
        <v>66.196268476154245</v>
      </c>
      <c r="BD56" t="str">
        <f t="shared" si="144"/>
        <v>41 Administrative occupations</v>
      </c>
      <c r="BE56" s="18">
        <f t="shared" si="153"/>
        <v>9.0242845977279487</v>
      </c>
      <c r="BF56" s="18">
        <f t="shared" si="153"/>
        <v>8.4284622051559364</v>
      </c>
      <c r="BG56" s="18">
        <f t="shared" si="153"/>
        <v>8.8209757852310773</v>
      </c>
      <c r="BH56" s="18">
        <f t="shared" si="153"/>
        <v>7.7244170447773959</v>
      </c>
      <c r="BI56" s="18">
        <f t="shared" si="153"/>
        <v>5.9806693430745366</v>
      </c>
      <c r="BK56" s="68">
        <f t="shared" si="125"/>
        <v>-33.935493670895085</v>
      </c>
      <c r="BL56" s="69">
        <f t="shared" si="126"/>
        <v>39.602920247986752</v>
      </c>
      <c r="BM56" s="69">
        <f t="shared" si="127"/>
        <v>5.6674265770916659</v>
      </c>
      <c r="BO56" t="str">
        <f t="shared" si="145"/>
        <v>41 Administrative occupations</v>
      </c>
      <c r="BP56" s="18">
        <f t="shared" si="154"/>
        <v>10.269541096543461</v>
      </c>
      <c r="BQ56" s="18">
        <f t="shared" si="154"/>
        <v>9.0183162732776267</v>
      </c>
      <c r="BR56" s="18">
        <f t="shared" si="154"/>
        <v>9.8631362732209027</v>
      </c>
      <c r="BS56" s="18">
        <f t="shared" si="154"/>
        <v>8.4243844101334151</v>
      </c>
      <c r="BT56" s="18">
        <f t="shared" si="154"/>
        <v>6.6754496056385388</v>
      </c>
      <c r="BV56" s="68">
        <f t="shared" si="129"/>
        <v>-44.005623387743142</v>
      </c>
      <c r="BW56" s="69">
        <f t="shared" si="130"/>
        <v>31.531933742055081</v>
      </c>
      <c r="BX56" s="69">
        <f t="shared" si="131"/>
        <v>-12.473689645688063</v>
      </c>
      <c r="BZ56" t="str">
        <f t="shared" si="146"/>
        <v>41 Administrative occupations</v>
      </c>
      <c r="CA56" s="18">
        <f t="shared" si="155"/>
        <v>8.3391413644137309</v>
      </c>
      <c r="CB56" s="18">
        <f t="shared" si="155"/>
        <v>7.8342299902830659</v>
      </c>
      <c r="CC56" s="18">
        <f t="shared" si="155"/>
        <v>7.7631347323737252</v>
      </c>
      <c r="CD56" s="18">
        <f t="shared" si="155"/>
        <v>5.7523051166080581</v>
      </c>
      <c r="CE56" s="18">
        <f t="shared" si="155"/>
        <v>2.6328874305759675</v>
      </c>
      <c r="CG56" s="68">
        <f t="shared" si="133"/>
        <v>-77.397832685857722</v>
      </c>
      <c r="CH56" s="69">
        <f t="shared" si="134"/>
        <v>20.806673340222019</v>
      </c>
      <c r="CI56" s="69">
        <f t="shared" si="135"/>
        <v>-56.591159345635702</v>
      </c>
      <c r="CK56" t="str">
        <f t="shared" si="147"/>
        <v>41 Administrative occupations</v>
      </c>
      <c r="CL56" s="18">
        <f t="shared" si="156"/>
        <v>5.2537209872438044</v>
      </c>
      <c r="CM56" s="18">
        <f t="shared" si="156"/>
        <v>5.5705373673841976</v>
      </c>
      <c r="CN56" s="18">
        <f t="shared" si="156"/>
        <v>6.0116397764955405</v>
      </c>
      <c r="CO56" s="18">
        <f t="shared" si="156"/>
        <v>4.8111382043115523</v>
      </c>
      <c r="CP56" s="18">
        <f t="shared" si="156"/>
        <v>4.5498418205808937</v>
      </c>
      <c r="CR56" s="68">
        <f t="shared" si="137"/>
        <v>-24.163770599826464</v>
      </c>
      <c r="CS56" s="69">
        <f t="shared" si="138"/>
        <v>21.938211633968496</v>
      </c>
      <c r="CT56" s="69">
        <f t="shared" si="139"/>
        <v>-2.2255589658579646</v>
      </c>
    </row>
    <row r="57" spans="1:98" x14ac:dyDescent="0.2">
      <c r="A57" t="str">
        <f t="shared" si="103"/>
        <v>42 Secretarial and related occupations</v>
      </c>
      <c r="B57" s="18">
        <f t="shared" si="148"/>
        <v>0.26467748927868023</v>
      </c>
      <c r="C57" s="18">
        <f t="shared" si="148"/>
        <v>0.27687842435762805</v>
      </c>
      <c r="D57" s="18">
        <f t="shared" si="148"/>
        <v>0.26435559252368118</v>
      </c>
      <c r="E57" s="18">
        <f t="shared" si="148"/>
        <v>0.35935359801565203</v>
      </c>
      <c r="F57" s="18">
        <f t="shared" si="148"/>
        <v>0.55592046438309173</v>
      </c>
      <c r="H57" s="68">
        <f t="shared" si="105"/>
        <v>210.762073190075</v>
      </c>
      <c r="I57" s="69">
        <f t="shared" si="106"/>
        <v>128.55937026847607</v>
      </c>
      <c r="J57" s="69">
        <f t="shared" si="107"/>
        <v>339.32144345855107</v>
      </c>
      <c r="L57" t="str">
        <f t="shared" si="140"/>
        <v>42 Secretarial and related occupations</v>
      </c>
      <c r="M57" s="18">
        <f t="shared" si="149"/>
        <v>0.88735263460154434</v>
      </c>
      <c r="N57" s="18">
        <f t="shared" si="149"/>
        <v>0.81122901769220512</v>
      </c>
      <c r="O57" s="18">
        <f t="shared" si="149"/>
        <v>0.78310785974956187</v>
      </c>
      <c r="P57" s="18">
        <f t="shared" si="149"/>
        <v>1.0001007170923715</v>
      </c>
      <c r="Q57" s="18">
        <f t="shared" si="149"/>
        <v>0.96850037689305379</v>
      </c>
      <c r="S57" s="68">
        <f t="shared" si="109"/>
        <v>85.499778041874563</v>
      </c>
      <c r="T57" s="69">
        <f t="shared" si="110"/>
        <v>90.097040355459157</v>
      </c>
      <c r="U57" s="69">
        <f t="shared" si="111"/>
        <v>175.59681839733372</v>
      </c>
      <c r="W57" t="str">
        <f t="shared" si="141"/>
        <v>42 Secretarial and related occupations</v>
      </c>
      <c r="X57" s="18">
        <f t="shared" si="150"/>
        <v>1.5675784307618765</v>
      </c>
      <c r="Y57" s="18">
        <f t="shared" si="150"/>
        <v>1.417980682271724</v>
      </c>
      <c r="Z57" s="18">
        <f t="shared" si="150"/>
        <v>1.4399931120375191</v>
      </c>
      <c r="AA57" s="18">
        <f t="shared" si="150"/>
        <v>1.8955967805019069</v>
      </c>
      <c r="AB57" s="18">
        <f t="shared" si="150"/>
        <v>2.4514873383599078</v>
      </c>
      <c r="AD57" s="68">
        <f t="shared" si="113"/>
        <v>107.9555282485001</v>
      </c>
      <c r="AE57" s="69">
        <f t="shared" si="114"/>
        <v>95.457967168206252</v>
      </c>
      <c r="AF57" s="69">
        <f t="shared" si="115"/>
        <v>203.41349541670635</v>
      </c>
      <c r="AH57" t="str">
        <f t="shared" si="142"/>
        <v>42 Secretarial and related occupations</v>
      </c>
      <c r="AI57" s="18">
        <f t="shared" si="151"/>
        <v>2.9656906179129523</v>
      </c>
      <c r="AJ57" s="18">
        <f t="shared" si="151"/>
        <v>2.7802577679998999</v>
      </c>
      <c r="AK57" s="18">
        <f t="shared" si="151"/>
        <v>2.8473173268214089</v>
      </c>
      <c r="AL57" s="18">
        <f t="shared" si="151"/>
        <v>3.7340938899598863</v>
      </c>
      <c r="AM57" s="18">
        <f t="shared" si="151"/>
        <v>4.0919716902286467</v>
      </c>
      <c r="AO57" s="68">
        <f t="shared" si="117"/>
        <v>66.238095753590571</v>
      </c>
      <c r="AP57" s="69">
        <f t="shared" si="118"/>
        <v>83.049458471748551</v>
      </c>
      <c r="AQ57" s="69">
        <f t="shared" si="119"/>
        <v>149.28755422533914</v>
      </c>
      <c r="AS57" t="str">
        <f t="shared" si="143"/>
        <v>42 Secretarial and related occupations</v>
      </c>
      <c r="AT57" s="18">
        <f t="shared" si="152"/>
        <v>2.2815873316861914</v>
      </c>
      <c r="AU57" s="18">
        <f t="shared" si="152"/>
        <v>2.0806894002710643</v>
      </c>
      <c r="AV57" s="18">
        <f t="shared" si="152"/>
        <v>2.1195601286857952</v>
      </c>
      <c r="AW57" s="18">
        <f t="shared" si="152"/>
        <v>2.5993554381682209</v>
      </c>
      <c r="AX57" s="18">
        <f t="shared" si="152"/>
        <v>2.4105413298852176</v>
      </c>
      <c r="AZ57" s="68">
        <f t="shared" si="121"/>
        <v>32.892585929302847</v>
      </c>
      <c r="BA57" s="69">
        <f t="shared" si="122"/>
        <v>71.401482626643229</v>
      </c>
      <c r="BB57" s="69">
        <f t="shared" si="123"/>
        <v>104.29406855594607</v>
      </c>
      <c r="BD57" t="str">
        <f t="shared" si="144"/>
        <v>42 Secretarial and related occupations</v>
      </c>
      <c r="BE57" s="18">
        <f t="shared" si="153"/>
        <v>2.2848312395300412</v>
      </c>
      <c r="BF57" s="18">
        <f t="shared" si="153"/>
        <v>2.0333262470063791</v>
      </c>
      <c r="BG57" s="18">
        <f t="shared" si="153"/>
        <v>2.0295147591186669</v>
      </c>
      <c r="BH57" s="18">
        <f t="shared" si="153"/>
        <v>2.1060204928348085</v>
      </c>
      <c r="BI57" s="18">
        <f t="shared" si="153"/>
        <v>0.44274011335495406</v>
      </c>
      <c r="BK57" s="68">
        <f t="shared" si="125"/>
        <v>-78.743503287646732</v>
      </c>
      <c r="BL57" s="69">
        <f t="shared" si="126"/>
        <v>35.560559076112192</v>
      </c>
      <c r="BM57" s="69">
        <f t="shared" si="127"/>
        <v>-43.182944211534533</v>
      </c>
      <c r="BO57" t="str">
        <f t="shared" si="145"/>
        <v>42 Secretarial and related occupations</v>
      </c>
      <c r="BP57" s="18">
        <f t="shared" si="154"/>
        <v>3.3644174393149444</v>
      </c>
      <c r="BQ57" s="18">
        <f t="shared" si="154"/>
        <v>2.5122352535175221</v>
      </c>
      <c r="BR57" s="18">
        <f t="shared" si="154"/>
        <v>2.657670321210206</v>
      </c>
      <c r="BS57" s="18">
        <f t="shared" si="154"/>
        <v>2.2190634176984183</v>
      </c>
      <c r="BT57" s="18">
        <f t="shared" si="154"/>
        <v>0.520913644613055</v>
      </c>
      <c r="BV57" s="68">
        <f t="shared" si="129"/>
        <v>-83.784006834926117</v>
      </c>
      <c r="BW57" s="69">
        <f t="shared" si="130"/>
        <v>26.907756769910474</v>
      </c>
      <c r="BX57" s="69">
        <f t="shared" si="131"/>
        <v>-56.87625006501564</v>
      </c>
      <c r="BZ57" t="str">
        <f t="shared" si="146"/>
        <v>42 Secretarial and related occupations</v>
      </c>
      <c r="CA57" s="18">
        <f t="shared" si="155"/>
        <v>3.71086479193748</v>
      </c>
      <c r="CB57" s="18">
        <f t="shared" si="155"/>
        <v>3.5860130418079201</v>
      </c>
      <c r="CC57" s="18">
        <f t="shared" si="155"/>
        <v>3.3551366055969014</v>
      </c>
      <c r="CD57" s="18">
        <f t="shared" si="155"/>
        <v>1.5609523676193093</v>
      </c>
      <c r="CE57" s="18">
        <f t="shared" si="155"/>
        <v>0.30895076070128796</v>
      </c>
      <c r="CG57" s="68">
        <f t="shared" si="133"/>
        <v>-93.863312905812407</v>
      </c>
      <c r="CH57" s="69">
        <f t="shared" si="134"/>
        <v>16.713687707029194</v>
      </c>
      <c r="CI57" s="69">
        <f t="shared" si="135"/>
        <v>-77.149625198783198</v>
      </c>
      <c r="CK57" t="str">
        <f t="shared" si="147"/>
        <v>42 Secretarial and related occupations</v>
      </c>
      <c r="CL57" s="18">
        <f t="shared" si="156"/>
        <v>2.5452696084861506</v>
      </c>
      <c r="CM57" s="18">
        <f t="shared" si="156"/>
        <v>2.689358090332</v>
      </c>
      <c r="CN57" s="18">
        <f t="shared" si="156"/>
        <v>2.8697766725362732</v>
      </c>
      <c r="CO57" s="18">
        <f t="shared" si="156"/>
        <v>2.7362205545698894</v>
      </c>
      <c r="CP57" s="18">
        <f t="shared" si="156"/>
        <v>1.8171683887847365</v>
      </c>
      <c r="CR57" s="68">
        <f t="shared" si="137"/>
        <v>-36.551632125718264</v>
      </c>
      <c r="CS57" s="69">
        <f t="shared" si="138"/>
        <v>29.143772757092435</v>
      </c>
      <c r="CT57" s="69">
        <f t="shared" si="139"/>
        <v>-7.4078593686258261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0.1536614610184947</v>
      </c>
      <c r="C58" s="18">
        <f t="shared" si="148"/>
        <v>0.16729219049245866</v>
      </c>
      <c r="D58" s="18">
        <f t="shared" si="148"/>
        <v>0.14351551772624466</v>
      </c>
      <c r="E58" s="18">
        <f t="shared" si="148"/>
        <v>0.14760399485008277</v>
      </c>
      <c r="F58" s="18">
        <f t="shared" si="148"/>
        <v>0.15506679878566307</v>
      </c>
      <c r="H58" s="68">
        <f t="shared" si="105"/>
        <v>59.670178367350232</v>
      </c>
      <c r="I58" s="69">
        <f t="shared" si="106"/>
        <v>91.137582872700094</v>
      </c>
      <c r="J58" s="69">
        <f t="shared" si="107"/>
        <v>150.80776124005033</v>
      </c>
      <c r="L58" t="str">
        <f t="shared" si="140"/>
        <v>51 Skilled agricultural and related trades</v>
      </c>
      <c r="M58" s="18">
        <f t="shared" si="149"/>
        <v>0.1517025269056243</v>
      </c>
      <c r="N58" s="18">
        <f t="shared" si="149"/>
        <v>0.14793908363225428</v>
      </c>
      <c r="O58" s="18">
        <f t="shared" si="149"/>
        <v>0.11932126041873393</v>
      </c>
      <c r="P58" s="18">
        <f t="shared" si="149"/>
        <v>0.11825838863926798</v>
      </c>
      <c r="Q58" s="18">
        <f t="shared" si="149"/>
        <v>0.12039702030598408</v>
      </c>
      <c r="S58" s="68">
        <f t="shared" si="109"/>
        <v>51.343261715055135</v>
      </c>
      <c r="T58" s="69">
        <f t="shared" si="110"/>
        <v>74.034713523599578</v>
      </c>
      <c r="U58" s="69">
        <f t="shared" si="111"/>
        <v>125.3779752386547</v>
      </c>
      <c r="W58" t="str">
        <f t="shared" si="141"/>
        <v>51 Skilled agricultural and related trades</v>
      </c>
      <c r="X58" s="18">
        <f t="shared" si="150"/>
        <v>0.52288567968580457</v>
      </c>
      <c r="Y58" s="18">
        <f t="shared" si="150"/>
        <v>0.51547027631082132</v>
      </c>
      <c r="Z58" s="18">
        <f t="shared" si="150"/>
        <v>0.53273792206864623</v>
      </c>
      <c r="AA58" s="18">
        <f t="shared" si="150"/>
        <v>0.59391631781342336</v>
      </c>
      <c r="AB58" s="18">
        <f t="shared" si="150"/>
        <v>0.76460974577654328</v>
      </c>
      <c r="AD58" s="68">
        <f t="shared" si="113"/>
        <v>75.318379251173056</v>
      </c>
      <c r="AE58" s="69">
        <f t="shared" si="114"/>
        <v>92.237355172019377</v>
      </c>
      <c r="AF58" s="69">
        <f t="shared" si="115"/>
        <v>167.55573442319246</v>
      </c>
      <c r="AH58" t="str">
        <f t="shared" si="142"/>
        <v>51 Skilled agricultural and related trades</v>
      </c>
      <c r="AI58" s="18">
        <f t="shared" si="151"/>
        <v>0.99740902054887781</v>
      </c>
      <c r="AJ58" s="18">
        <f t="shared" si="151"/>
        <v>1.0887695853723429</v>
      </c>
      <c r="AK58" s="18">
        <f t="shared" si="151"/>
        <v>0.92835092162996147</v>
      </c>
      <c r="AL58" s="18">
        <f t="shared" si="151"/>
        <v>1.0667438829719491</v>
      </c>
      <c r="AM58" s="18">
        <f t="shared" si="151"/>
        <v>1.3029198023184037</v>
      </c>
      <c r="AO58" s="68">
        <f t="shared" si="117"/>
        <v>62.345149618162843</v>
      </c>
      <c r="AP58" s="69">
        <f t="shared" si="118"/>
        <v>93.692163944836878</v>
      </c>
      <c r="AQ58" s="69">
        <f t="shared" si="119"/>
        <v>156.03731356299971</v>
      </c>
      <c r="AS58" t="str">
        <f t="shared" si="143"/>
        <v>51 Skilled agricultural and related trades</v>
      </c>
      <c r="AT58" s="18">
        <f t="shared" si="152"/>
        <v>1.201514697278953</v>
      </c>
      <c r="AU58" s="18">
        <f t="shared" si="152"/>
        <v>1.3887864142340616</v>
      </c>
      <c r="AV58" s="18">
        <f t="shared" si="152"/>
        <v>1.1521903793412229</v>
      </c>
      <c r="AW58" s="18">
        <f t="shared" si="152"/>
        <v>1.2022056279525357</v>
      </c>
      <c r="AX58" s="18">
        <f t="shared" si="152"/>
        <v>1.4383539254241491</v>
      </c>
      <c r="AZ58" s="68">
        <f t="shared" si="121"/>
        <v>45.872501306597222</v>
      </c>
      <c r="BA58" s="69">
        <f t="shared" si="122"/>
        <v>77.515722832703617</v>
      </c>
      <c r="BB58" s="69">
        <f t="shared" si="123"/>
        <v>123.38822413930085</v>
      </c>
      <c r="BD58" t="str">
        <f t="shared" si="144"/>
        <v>51 Skilled agricultural and related trades</v>
      </c>
      <c r="BE58" s="18">
        <f t="shared" si="153"/>
        <v>0.6780723374185158</v>
      </c>
      <c r="BF58" s="18">
        <f t="shared" si="153"/>
        <v>0.69138742603335723</v>
      </c>
      <c r="BG58" s="18">
        <f t="shared" si="153"/>
        <v>0.56021494771937752</v>
      </c>
      <c r="BH58" s="18">
        <f t="shared" si="153"/>
        <v>0.554945366245719</v>
      </c>
      <c r="BI58" s="18">
        <f t="shared" si="153"/>
        <v>0.56677291686214837</v>
      </c>
      <c r="BK58" s="68">
        <f t="shared" si="125"/>
        <v>-1.4198604033685411</v>
      </c>
      <c r="BL58" s="69">
        <f t="shared" si="126"/>
        <v>51.509081010327904</v>
      </c>
      <c r="BM58" s="69">
        <f t="shared" si="127"/>
        <v>50.089220606959373</v>
      </c>
      <c r="BO58" t="str">
        <f t="shared" si="145"/>
        <v>51 Skilled agricultural and related trades</v>
      </c>
      <c r="BP58" s="18">
        <f t="shared" si="154"/>
        <v>1.0447300168223774</v>
      </c>
      <c r="BQ58" s="18">
        <f t="shared" si="154"/>
        <v>1.1528908578749033</v>
      </c>
      <c r="BR58" s="18">
        <f t="shared" si="154"/>
        <v>0.93830067791808958</v>
      </c>
      <c r="BS58" s="18">
        <f t="shared" si="154"/>
        <v>1.0206516627869275</v>
      </c>
      <c r="BT58" s="18">
        <f t="shared" si="154"/>
        <v>1.2619172801141054</v>
      </c>
      <c r="BV58" s="68">
        <f t="shared" si="129"/>
        <v>11.267359839403397</v>
      </c>
      <c r="BW58" s="69">
        <f t="shared" si="130"/>
        <v>56.064401902881521</v>
      </c>
      <c r="BX58" s="69">
        <f t="shared" si="131"/>
        <v>67.331761742284925</v>
      </c>
      <c r="BZ58" t="str">
        <f t="shared" si="146"/>
        <v>51 Skilled agricultural and related trades</v>
      </c>
      <c r="CA58" s="18">
        <f t="shared" si="155"/>
        <v>1.2673758807392785</v>
      </c>
      <c r="CB58" s="18">
        <f t="shared" si="155"/>
        <v>1.2405274933511237</v>
      </c>
      <c r="CC58" s="18">
        <f t="shared" si="155"/>
        <v>1.2375508048517543</v>
      </c>
      <c r="CD58" s="18">
        <f t="shared" si="155"/>
        <v>1.3474112003756773</v>
      </c>
      <c r="CE58" s="18">
        <f t="shared" si="155"/>
        <v>2.3640691056503322</v>
      </c>
      <c r="CG58" s="68">
        <f t="shared" si="133"/>
        <v>27.306930939271755</v>
      </c>
      <c r="CH58" s="69">
        <f t="shared" si="134"/>
        <v>50.421031078274794</v>
      </c>
      <c r="CI58" s="69">
        <f t="shared" si="135"/>
        <v>77.727962017546545</v>
      </c>
      <c r="CK58" t="str">
        <f t="shared" si="147"/>
        <v>51 Skilled agricultural and related trades</v>
      </c>
      <c r="CL58" s="18">
        <f t="shared" si="156"/>
        <v>2.2785219217146198</v>
      </c>
      <c r="CM58" s="18">
        <f t="shared" si="156"/>
        <v>2.4817360517584919</v>
      </c>
      <c r="CN58" s="18">
        <f t="shared" si="156"/>
        <v>1.9805073110366864</v>
      </c>
      <c r="CO58" s="18">
        <f t="shared" si="156"/>
        <v>2.2836047958105588</v>
      </c>
      <c r="CP58" s="18">
        <f t="shared" si="156"/>
        <v>1.6326324769283203</v>
      </c>
      <c r="CR58" s="68">
        <f t="shared" si="137"/>
        <v>-17.398988771027792</v>
      </c>
      <c r="CS58" s="69">
        <f t="shared" si="138"/>
        <v>32.586873385610168</v>
      </c>
      <c r="CT58" s="69">
        <f t="shared" si="139"/>
        <v>15.187884614582375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0.25741699901755144</v>
      </c>
      <c r="C59" s="18">
        <f t="shared" si="148"/>
        <v>0.23997544058647202</v>
      </c>
      <c r="D59" s="18">
        <f t="shared" si="148"/>
        <v>0.25175033492190679</v>
      </c>
      <c r="E59" s="18">
        <f t="shared" si="148"/>
        <v>0.2350086819452103</v>
      </c>
      <c r="F59" s="18">
        <f t="shared" si="148"/>
        <v>0.25045689943104527</v>
      </c>
      <c r="H59" s="68">
        <f t="shared" si="105"/>
        <v>47.01674191442708</v>
      </c>
      <c r="I59" s="69">
        <f t="shared" si="106"/>
        <v>54.146391882110912</v>
      </c>
      <c r="J59" s="69">
        <f t="shared" si="107"/>
        <v>101.16313379653799</v>
      </c>
      <c r="L59" t="str">
        <f t="shared" si="140"/>
        <v>52 Skilled metal, electrical and electronic trades</v>
      </c>
      <c r="M59" s="18">
        <f t="shared" si="149"/>
        <v>0.92124560206263273</v>
      </c>
      <c r="N59" s="18">
        <f t="shared" si="149"/>
        <v>0.8464570748869048</v>
      </c>
      <c r="O59" s="18">
        <f t="shared" si="149"/>
        <v>0.73424584656789815</v>
      </c>
      <c r="P59" s="18">
        <f t="shared" si="149"/>
        <v>0.91490578532552813</v>
      </c>
      <c r="Q59" s="18">
        <f t="shared" si="149"/>
        <v>0.98938653305158208</v>
      </c>
      <c r="S59" s="68">
        <f t="shared" si="109"/>
        <v>102.11087360175949</v>
      </c>
      <c r="T59" s="69">
        <f t="shared" si="110"/>
        <v>80.719585568901309</v>
      </c>
      <c r="U59" s="69">
        <f t="shared" si="111"/>
        <v>182.83045917066082</v>
      </c>
      <c r="W59" t="str">
        <f t="shared" si="141"/>
        <v>52 Skilled metal, electrical and electronic trades</v>
      </c>
      <c r="X59" s="18">
        <f t="shared" si="150"/>
        <v>1.0492623454659815</v>
      </c>
      <c r="Y59" s="18">
        <f t="shared" si="150"/>
        <v>1.0116288140548306</v>
      </c>
      <c r="Z59" s="18">
        <f t="shared" si="150"/>
        <v>0.85167850173794235</v>
      </c>
      <c r="AA59" s="18">
        <f t="shared" si="150"/>
        <v>0.94045693073180803</v>
      </c>
      <c r="AB59" s="18">
        <f t="shared" si="150"/>
        <v>1.0221354628065598</v>
      </c>
      <c r="AD59" s="68">
        <f t="shared" si="113"/>
        <v>46.600010619384165</v>
      </c>
      <c r="AE59" s="69">
        <f t="shared" si="114"/>
        <v>63.529537546894375</v>
      </c>
      <c r="AF59" s="69">
        <f t="shared" si="115"/>
        <v>110.12954816627854</v>
      </c>
      <c r="AH59" t="str">
        <f t="shared" si="142"/>
        <v>52 Skilled metal, electrical and electronic trades</v>
      </c>
      <c r="AI59" s="18">
        <f t="shared" si="151"/>
        <v>1.2765925587870284</v>
      </c>
      <c r="AJ59" s="18">
        <f t="shared" si="151"/>
        <v>1.3462932771065246</v>
      </c>
      <c r="AK59" s="18">
        <f t="shared" si="151"/>
        <v>1.1434706562641657</v>
      </c>
      <c r="AL59" s="18">
        <f t="shared" si="151"/>
        <v>1.1522003139162946</v>
      </c>
      <c r="AM59" s="18">
        <f t="shared" si="151"/>
        <v>1.2504364093627807</v>
      </c>
      <c r="AO59" s="68">
        <f t="shared" si="117"/>
        <v>26.494135821469396</v>
      </c>
      <c r="AP59" s="69">
        <f t="shared" si="118"/>
        <v>51.149150704344471</v>
      </c>
      <c r="AQ59" s="69">
        <f t="shared" si="119"/>
        <v>77.643286525813863</v>
      </c>
      <c r="AS59" t="str">
        <f t="shared" si="143"/>
        <v>52 Skilled metal, electrical and electronic trades</v>
      </c>
      <c r="AT59" s="18">
        <f t="shared" si="152"/>
        <v>5.217152777588379</v>
      </c>
      <c r="AU59" s="18">
        <f t="shared" si="152"/>
        <v>5.2322934752653465</v>
      </c>
      <c r="AV59" s="18">
        <f t="shared" si="152"/>
        <v>4.553338765849837</v>
      </c>
      <c r="AW59" s="18">
        <f t="shared" si="152"/>
        <v>4.5471135320260023</v>
      </c>
      <c r="AX59" s="18">
        <f t="shared" si="152"/>
        <v>4.7600153680550674</v>
      </c>
      <c r="AZ59" s="68">
        <f t="shared" si="121"/>
        <v>22.15473439132797</v>
      </c>
      <c r="BA59" s="69">
        <f t="shared" si="122"/>
        <v>50.9184718070847</v>
      </c>
      <c r="BB59" s="69">
        <f t="shared" si="123"/>
        <v>73.073206198412663</v>
      </c>
      <c r="BD59" t="str">
        <f t="shared" si="144"/>
        <v>52 Skilled metal, electrical and electronic trades</v>
      </c>
      <c r="BE59" s="18">
        <f t="shared" si="153"/>
        <v>6.9455306282061038</v>
      </c>
      <c r="BF59" s="18">
        <f t="shared" si="153"/>
        <v>7.015429721420209</v>
      </c>
      <c r="BG59" s="18">
        <f t="shared" si="153"/>
        <v>6.2492141849678671</v>
      </c>
      <c r="BH59" s="18">
        <f t="shared" si="153"/>
        <v>6.397391129405686</v>
      </c>
      <c r="BI59" s="18">
        <f t="shared" si="153"/>
        <v>6.2159019559864763</v>
      </c>
      <c r="BK59" s="68">
        <f t="shared" si="125"/>
        <v>-3.0799169191857811</v>
      </c>
      <c r="BL59" s="69">
        <f t="shared" si="126"/>
        <v>34.294074539232447</v>
      </c>
      <c r="BM59" s="69">
        <f t="shared" si="127"/>
        <v>31.214157620046663</v>
      </c>
      <c r="BO59" t="str">
        <f t="shared" si="145"/>
        <v>52 Skilled metal, electrical and electronic trades</v>
      </c>
      <c r="BP59" s="18">
        <f t="shared" si="154"/>
        <v>4.2083740465393262</v>
      </c>
      <c r="BQ59" s="18">
        <f t="shared" si="154"/>
        <v>4.5714963037005552</v>
      </c>
      <c r="BR59" s="18">
        <f t="shared" si="154"/>
        <v>3.9449865113029539</v>
      </c>
      <c r="BS59" s="18">
        <f t="shared" si="154"/>
        <v>3.8613585210687793</v>
      </c>
      <c r="BT59" s="18">
        <f t="shared" si="154"/>
        <v>3.7124946112153498</v>
      </c>
      <c r="BV59" s="68">
        <f t="shared" si="129"/>
        <v>-22.14271857537274</v>
      </c>
      <c r="BW59" s="69">
        <f t="shared" si="130"/>
        <v>32.685040694980358</v>
      </c>
      <c r="BX59" s="69">
        <f t="shared" si="131"/>
        <v>10.542322119607613</v>
      </c>
      <c r="BZ59" t="str">
        <f t="shared" si="146"/>
        <v>52 Skilled metal, electrical and electronic trades</v>
      </c>
      <c r="CA59" s="18">
        <f t="shared" si="155"/>
        <v>3.7909441696410902</v>
      </c>
      <c r="CB59" s="18">
        <f t="shared" si="155"/>
        <v>3.4433154547451461</v>
      </c>
      <c r="CC59" s="18">
        <f t="shared" si="155"/>
        <v>3.2687894079240283</v>
      </c>
      <c r="CD59" s="18">
        <f t="shared" si="155"/>
        <v>3.5931691909414774</v>
      </c>
      <c r="CE59" s="18">
        <f t="shared" si="155"/>
        <v>3.0633219313833999</v>
      </c>
      <c r="CG59" s="68">
        <f t="shared" si="133"/>
        <v>-37.545948640858796</v>
      </c>
      <c r="CH59" s="69">
        <f t="shared" si="134"/>
        <v>33.024013702027545</v>
      </c>
      <c r="CI59" s="69">
        <f t="shared" si="135"/>
        <v>-4.52193493883125</v>
      </c>
      <c r="CK59" t="str">
        <f t="shared" si="147"/>
        <v>52 Skilled metal, electrical and electronic trades</v>
      </c>
      <c r="CL59" s="18">
        <f t="shared" si="156"/>
        <v>3.4254239060761109</v>
      </c>
      <c r="CM59" s="18">
        <f t="shared" si="156"/>
        <v>3.8637413791380295</v>
      </c>
      <c r="CN59" s="18">
        <f t="shared" si="156"/>
        <v>3.4550470123327641</v>
      </c>
      <c r="CO59" s="18">
        <f t="shared" si="156"/>
        <v>4.4983615319753021</v>
      </c>
      <c r="CP59" s="18">
        <f t="shared" si="156"/>
        <v>3.8690445015385997</v>
      </c>
      <c r="CR59" s="68">
        <f t="shared" si="137"/>
        <v>12.207825593026058</v>
      </c>
      <c r="CS59" s="69">
        <f t="shared" si="138"/>
        <v>39.345000584628124</v>
      </c>
      <c r="CT59" s="69">
        <f t="shared" si="139"/>
        <v>51.55282617765419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0.16272405224414666</v>
      </c>
      <c r="C60" s="18">
        <f t="shared" si="148"/>
        <v>8.2520078817306636E-2</v>
      </c>
      <c r="D60" s="18">
        <f t="shared" si="148"/>
        <v>6.4663204428841242E-2</v>
      </c>
      <c r="E60" s="18">
        <f t="shared" si="148"/>
        <v>9.0650764582923343E-2</v>
      </c>
      <c r="F60" s="18">
        <f t="shared" si="148"/>
        <v>7.7574392950624543E-2</v>
      </c>
      <c r="H60" s="68">
        <f t="shared" si="105"/>
        <v>77.282151749059949</v>
      </c>
      <c r="I60" s="69">
        <f t="shared" si="106"/>
        <v>75.040474678468371</v>
      </c>
      <c r="J60" s="69">
        <f t="shared" si="107"/>
        <v>152.32262642752832</v>
      </c>
      <c r="L60" t="str">
        <f t="shared" si="140"/>
        <v>53 Skilled construction and building trades</v>
      </c>
      <c r="M60" s="18">
        <f t="shared" si="149"/>
        <v>0.29750535545323847</v>
      </c>
      <c r="N60" s="18">
        <f t="shared" si="149"/>
        <v>0.26728627601543575</v>
      </c>
      <c r="O60" s="18">
        <f t="shared" si="149"/>
        <v>0.24038920724325244</v>
      </c>
      <c r="P60" s="18">
        <f t="shared" si="149"/>
        <v>0.24556007118343146</v>
      </c>
      <c r="Q60" s="18">
        <f t="shared" si="149"/>
        <v>0.23505483325826929</v>
      </c>
      <c r="S60" s="68">
        <f t="shared" si="109"/>
        <v>46.662608011062034</v>
      </c>
      <c r="T60" s="69">
        <f t="shared" si="110"/>
        <v>63.834127346195736</v>
      </c>
      <c r="U60" s="69">
        <f t="shared" si="111"/>
        <v>110.49673535725779</v>
      </c>
      <c r="W60" t="str">
        <f t="shared" si="141"/>
        <v>53 Skilled construction and building trades</v>
      </c>
      <c r="X60" s="18">
        <f t="shared" si="150"/>
        <v>0.50209429768812808</v>
      </c>
      <c r="Y60" s="18">
        <f t="shared" si="150"/>
        <v>0.45520436345714516</v>
      </c>
      <c r="Z60" s="18">
        <f t="shared" si="150"/>
        <v>0.40138506778855121</v>
      </c>
      <c r="AA60" s="18">
        <f t="shared" si="150"/>
        <v>0.4414331558763942</v>
      </c>
      <c r="AB60" s="18">
        <f t="shared" si="150"/>
        <v>0.4347105211706454</v>
      </c>
      <c r="AD60" s="68">
        <f t="shared" si="113"/>
        <v>32.294006668016181</v>
      </c>
      <c r="AE60" s="69">
        <f t="shared" si="114"/>
        <v>64.13176359157103</v>
      </c>
      <c r="AF60" s="69">
        <f t="shared" si="115"/>
        <v>96.425770259587225</v>
      </c>
      <c r="AH60" t="str">
        <f t="shared" si="142"/>
        <v>53 Skilled construction and building trades</v>
      </c>
      <c r="AI60" s="18">
        <f t="shared" si="151"/>
        <v>1.113375693424016</v>
      </c>
      <c r="AJ60" s="18">
        <f t="shared" si="151"/>
        <v>1.2309257567719267</v>
      </c>
      <c r="AK60" s="18">
        <f t="shared" si="151"/>
        <v>1.0623162351012068</v>
      </c>
      <c r="AL60" s="18">
        <f t="shared" si="151"/>
        <v>1.1985796528465571</v>
      </c>
      <c r="AM60" s="18">
        <f t="shared" si="151"/>
        <v>1.2096301822656441</v>
      </c>
      <c r="AO60" s="68">
        <f t="shared" si="117"/>
        <v>31.714201039850643</v>
      </c>
      <c r="AP60" s="69">
        <f t="shared" si="118"/>
        <v>68.990062070932936</v>
      </c>
      <c r="AQ60" s="69">
        <f t="shared" si="119"/>
        <v>100.70426311078357</v>
      </c>
      <c r="AS60" t="str">
        <f t="shared" si="143"/>
        <v>53 Skilled construction and building trades</v>
      </c>
      <c r="AT60" s="18">
        <f t="shared" si="152"/>
        <v>1.4336968260407825</v>
      </c>
      <c r="AU60" s="18">
        <f t="shared" si="152"/>
        <v>1.3211987228445088</v>
      </c>
      <c r="AV60" s="18">
        <f t="shared" si="152"/>
        <v>1.2371057225398241</v>
      </c>
      <c r="AW60" s="18">
        <f t="shared" si="152"/>
        <v>1.4376751066119295</v>
      </c>
      <c r="AX60" s="18">
        <f t="shared" si="152"/>
        <v>1.3564516870747734</v>
      </c>
      <c r="AZ60" s="68">
        <f t="shared" si="121"/>
        <v>28.123686417844812</v>
      </c>
      <c r="BA60" s="69">
        <f t="shared" si="122"/>
        <v>67.314170927528338</v>
      </c>
      <c r="BB60" s="69">
        <f t="shared" si="123"/>
        <v>95.43785734537316</v>
      </c>
      <c r="BD60" t="str">
        <f t="shared" si="144"/>
        <v>53 Skilled construction and building trades</v>
      </c>
      <c r="BE60" s="18">
        <f t="shared" si="153"/>
        <v>4.2281022083591333</v>
      </c>
      <c r="BF60" s="18">
        <f t="shared" si="153"/>
        <v>3.9461022826299472</v>
      </c>
      <c r="BG60" s="18">
        <f t="shared" si="153"/>
        <v>3.6392036657186586</v>
      </c>
      <c r="BH60" s="18">
        <f t="shared" si="153"/>
        <v>3.6807297355234159</v>
      </c>
      <c r="BI60" s="18">
        <f t="shared" si="153"/>
        <v>3.164190535773153</v>
      </c>
      <c r="BK60" s="68">
        <f t="shared" si="125"/>
        <v>-15.278956188598167</v>
      </c>
      <c r="BL60" s="69">
        <f t="shared" si="126"/>
        <v>35.351543928249015</v>
      </c>
      <c r="BM60" s="69">
        <f t="shared" si="127"/>
        <v>20.072587739650842</v>
      </c>
      <c r="BO60" t="str">
        <f t="shared" si="145"/>
        <v>53 Skilled construction and building trades</v>
      </c>
      <c r="BP60" s="18">
        <f t="shared" si="154"/>
        <v>3.6319845598420692</v>
      </c>
      <c r="BQ60" s="18">
        <f t="shared" si="154"/>
        <v>4.162966070982292</v>
      </c>
      <c r="BR60" s="18">
        <f t="shared" si="154"/>
        <v>3.7820447136876192</v>
      </c>
      <c r="BS60" s="18">
        <f t="shared" si="154"/>
        <v>4.2720347104970102</v>
      </c>
      <c r="BT60" s="18">
        <f t="shared" si="154"/>
        <v>4.9168291115704372</v>
      </c>
      <c r="BV60" s="68">
        <f t="shared" si="129"/>
        <v>7.5566782496423155</v>
      </c>
      <c r="BW60" s="69">
        <f t="shared" si="130"/>
        <v>47.533250566298172</v>
      </c>
      <c r="BX60" s="69">
        <f t="shared" si="131"/>
        <v>55.089928815940482</v>
      </c>
      <c r="BZ60" t="str">
        <f t="shared" si="146"/>
        <v>53 Skilled construction and building trades</v>
      </c>
      <c r="CA60" s="18">
        <f t="shared" si="155"/>
        <v>2.9884959927257904</v>
      </c>
      <c r="CB60" s="18">
        <f t="shared" si="155"/>
        <v>2.8248641802348775</v>
      </c>
      <c r="CC60" s="18">
        <f t="shared" si="155"/>
        <v>2.8735112235957851</v>
      </c>
      <c r="CD60" s="18">
        <f t="shared" si="155"/>
        <v>3.3301238883866171</v>
      </c>
      <c r="CE60" s="18">
        <f t="shared" si="155"/>
        <v>4.5358733069618493</v>
      </c>
      <c r="CG60" s="68">
        <f t="shared" si="133"/>
        <v>5.196898489380172</v>
      </c>
      <c r="CH60" s="69">
        <f t="shared" si="134"/>
        <v>42.663424914361059</v>
      </c>
      <c r="CI60" s="69">
        <f t="shared" si="135"/>
        <v>47.860323403741226</v>
      </c>
      <c r="CK60" t="str">
        <f t="shared" si="147"/>
        <v>53 Skilled construction and building trades</v>
      </c>
      <c r="CL60" s="18">
        <f t="shared" si="156"/>
        <v>4.6951133171478112</v>
      </c>
      <c r="CM60" s="18">
        <f t="shared" si="156"/>
        <v>4.4178395896843279</v>
      </c>
      <c r="CN60" s="18">
        <f t="shared" si="156"/>
        <v>4.0018132049284869</v>
      </c>
      <c r="CO60" s="18">
        <f t="shared" si="156"/>
        <v>3.8276020631123364</v>
      </c>
      <c r="CP60" s="18">
        <f t="shared" si="156"/>
        <v>1.5700747374772461</v>
      </c>
      <c r="CR60" s="68">
        <f t="shared" si="137"/>
        <v>-60.686935801510458</v>
      </c>
      <c r="CS60" s="69">
        <f t="shared" si="138"/>
        <v>20.224837961146495</v>
      </c>
      <c r="CT60" s="69">
        <f t="shared" si="139"/>
        <v>-40.462097840363967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0.42899898296098532</v>
      </c>
      <c r="C61" s="18">
        <f t="shared" si="148"/>
        <v>0.37763255774135768</v>
      </c>
      <c r="D61" s="18">
        <f t="shared" si="148"/>
        <v>0.37971184144713394</v>
      </c>
      <c r="E61" s="18">
        <f t="shared" si="148"/>
        <v>0.42410505062788345</v>
      </c>
      <c r="F61" s="18">
        <f t="shared" si="148"/>
        <v>0.45811664220441534</v>
      </c>
      <c r="H61" s="68">
        <f t="shared" si="105"/>
        <v>78.28950491589201</v>
      </c>
      <c r="I61" s="69">
        <f t="shared" si="106"/>
        <v>74.206868680665451</v>
      </c>
      <c r="J61" s="69">
        <f t="shared" si="107"/>
        <v>152.49637359655748</v>
      </c>
      <c r="L61" t="str">
        <f t="shared" si="140"/>
        <v>54 Textiles, printing and other skilled trades</v>
      </c>
      <c r="M61" s="18">
        <f t="shared" si="149"/>
        <v>0.60635518596689908</v>
      </c>
      <c r="N61" s="18">
        <f t="shared" si="149"/>
        <v>0.55001553995515129</v>
      </c>
      <c r="O61" s="18">
        <f t="shared" si="149"/>
        <v>0.54226001195622353</v>
      </c>
      <c r="P61" s="18">
        <f t="shared" si="149"/>
        <v>0.58719988006510326</v>
      </c>
      <c r="Q61" s="18">
        <f t="shared" si="149"/>
        <v>0.64958905147358592</v>
      </c>
      <c r="S61" s="68">
        <f t="shared" si="109"/>
        <v>79.678577321025557</v>
      </c>
      <c r="T61" s="69">
        <f t="shared" si="110"/>
        <v>79.763771569898367</v>
      </c>
      <c r="U61" s="69">
        <f t="shared" si="111"/>
        <v>159.44234889092394</v>
      </c>
      <c r="W61" t="str">
        <f t="shared" si="141"/>
        <v>54 Textiles, printing and other skilled trades</v>
      </c>
      <c r="X61" s="18">
        <f t="shared" si="150"/>
        <v>0.87213483984398477</v>
      </c>
      <c r="Y61" s="18">
        <f t="shared" si="150"/>
        <v>0.79792664807662972</v>
      </c>
      <c r="Z61" s="18">
        <f t="shared" si="150"/>
        <v>0.76909530709500296</v>
      </c>
      <c r="AA61" s="18">
        <f t="shared" si="150"/>
        <v>0.87671518388160785</v>
      </c>
      <c r="AB61" s="18">
        <f t="shared" si="150"/>
        <v>0.98299148432889638</v>
      </c>
      <c r="AD61" s="68">
        <f t="shared" si="113"/>
        <v>56.124415135558166</v>
      </c>
      <c r="AE61" s="69">
        <f t="shared" si="114"/>
        <v>73.889798293943088</v>
      </c>
      <c r="AF61" s="69">
        <f t="shared" si="115"/>
        <v>130.01421342950127</v>
      </c>
      <c r="AH61" t="str">
        <f t="shared" si="142"/>
        <v>54 Textiles, printing and other skilled trades</v>
      </c>
      <c r="AI61" s="18">
        <f t="shared" si="151"/>
        <v>1.2185234994519329</v>
      </c>
      <c r="AJ61" s="18">
        <f t="shared" si="151"/>
        <v>1.1113359114458763</v>
      </c>
      <c r="AK61" s="18">
        <f t="shared" si="151"/>
        <v>1.0733220575812674</v>
      </c>
      <c r="AL61" s="18">
        <f t="shared" si="151"/>
        <v>1.1210017909434982</v>
      </c>
      <c r="AM61" s="18">
        <f t="shared" si="151"/>
        <v>1.2133909803786436</v>
      </c>
      <c r="AO61" s="68">
        <f t="shared" si="117"/>
        <v>30.768912999111475</v>
      </c>
      <c r="AP61" s="69">
        <f t="shared" si="118"/>
        <v>62.585323507527967</v>
      </c>
      <c r="AQ61" s="69">
        <f t="shared" si="119"/>
        <v>93.354236506639452</v>
      </c>
      <c r="AS61" t="str">
        <f t="shared" si="143"/>
        <v>54 Textiles, printing and other skilled trades</v>
      </c>
      <c r="AT61" s="18">
        <f t="shared" si="152"/>
        <v>1.4104711490432333</v>
      </c>
      <c r="AU61" s="18">
        <f t="shared" si="152"/>
        <v>1.2821593322592513</v>
      </c>
      <c r="AV61" s="18">
        <f t="shared" si="152"/>
        <v>1.2346880257753159</v>
      </c>
      <c r="AW61" s="18">
        <f t="shared" si="152"/>
        <v>1.3914790973855711</v>
      </c>
      <c r="AX61" s="18">
        <f t="shared" si="152"/>
        <v>1.5126182468443206</v>
      </c>
      <c r="AZ61" s="68">
        <f t="shared" si="121"/>
        <v>43.154172327504689</v>
      </c>
      <c r="BA61" s="69">
        <f t="shared" si="122"/>
        <v>67.340047566882134</v>
      </c>
      <c r="BB61" s="69">
        <f t="shared" si="123"/>
        <v>110.49421989438682</v>
      </c>
      <c r="BD61" t="str">
        <f t="shared" si="144"/>
        <v>54 Textiles, printing and other skilled trades</v>
      </c>
      <c r="BE61" s="18">
        <f t="shared" si="153"/>
        <v>2.6993022873349135</v>
      </c>
      <c r="BF61" s="18">
        <f t="shared" si="153"/>
        <v>2.5658155186070601</v>
      </c>
      <c r="BG61" s="18">
        <f t="shared" si="153"/>
        <v>2.3995843232891105</v>
      </c>
      <c r="BH61" s="18">
        <f t="shared" si="153"/>
        <v>2.6583505405664494</v>
      </c>
      <c r="BI61" s="18">
        <f t="shared" si="153"/>
        <v>2.8839730521333351</v>
      </c>
      <c r="BK61" s="68">
        <f t="shared" si="125"/>
        <v>17.108984213682685</v>
      </c>
      <c r="BL61" s="69">
        <f t="shared" si="126"/>
        <v>45.893359855973451</v>
      </c>
      <c r="BM61" s="69">
        <f t="shared" si="127"/>
        <v>63.002344069656132</v>
      </c>
      <c r="BO61" t="str">
        <f t="shared" si="145"/>
        <v>54 Textiles, printing and other skilled trades</v>
      </c>
      <c r="BP61" s="18">
        <f t="shared" si="154"/>
        <v>2.7278379593769433</v>
      </c>
      <c r="BQ61" s="18">
        <f t="shared" si="154"/>
        <v>2.3524013536899027</v>
      </c>
      <c r="BR61" s="18">
        <f t="shared" si="154"/>
        <v>2.3600990695265542</v>
      </c>
      <c r="BS61" s="18">
        <f t="shared" si="154"/>
        <v>2.1628926690938735</v>
      </c>
      <c r="BT61" s="18">
        <f t="shared" si="154"/>
        <v>2.2427141763430058</v>
      </c>
      <c r="BV61" s="68">
        <f t="shared" si="129"/>
        <v>-21.38188612265494</v>
      </c>
      <c r="BW61" s="69">
        <f t="shared" si="130"/>
        <v>34.27314744997971</v>
      </c>
      <c r="BX61" s="69">
        <f t="shared" si="131"/>
        <v>12.891261327324766</v>
      </c>
      <c r="BZ61" t="str">
        <f t="shared" si="146"/>
        <v>54 Textiles, printing and other skilled trades</v>
      </c>
      <c r="CA61" s="18">
        <f t="shared" si="155"/>
        <v>3.4250281081485916</v>
      </c>
      <c r="CB61" s="18">
        <f t="shared" si="155"/>
        <v>3.1438489331989756</v>
      </c>
      <c r="CC61" s="18">
        <f t="shared" si="155"/>
        <v>3.1461205879103762</v>
      </c>
      <c r="CD61" s="18">
        <f t="shared" si="155"/>
        <v>3.3826455841480909</v>
      </c>
      <c r="CE61" s="18">
        <f t="shared" si="155"/>
        <v>4.1168598326696406</v>
      </c>
      <c r="CG61" s="68">
        <f t="shared" si="133"/>
        <v>-12.794147108137713</v>
      </c>
      <c r="CH61" s="69">
        <f t="shared" si="134"/>
        <v>35.962620141798403</v>
      </c>
      <c r="CI61" s="69">
        <f t="shared" si="135"/>
        <v>23.168473033660689</v>
      </c>
      <c r="CK61" t="str">
        <f t="shared" si="147"/>
        <v>54 Textiles, printing and other skilled trades</v>
      </c>
      <c r="CL61" s="18">
        <f t="shared" si="156"/>
        <v>4.1279439906996878</v>
      </c>
      <c r="CM61" s="18">
        <f t="shared" si="156"/>
        <v>3.7525473239547864</v>
      </c>
      <c r="CN61" s="18">
        <f t="shared" si="156"/>
        <v>3.7488165947438659</v>
      </c>
      <c r="CO61" s="18">
        <f t="shared" si="156"/>
        <v>3.0436759057465856</v>
      </c>
      <c r="CP61" s="18">
        <f t="shared" si="156"/>
        <v>2.2368715632531675</v>
      </c>
      <c r="CR61" s="68">
        <f t="shared" si="137"/>
        <v>-40.211144865279344</v>
      </c>
      <c r="CS61" s="69">
        <f t="shared" si="138"/>
        <v>20.422191057871892</v>
      </c>
      <c r="CT61" s="69">
        <f t="shared" si="139"/>
        <v>-19.788953807407452</v>
      </c>
    </row>
    <row r="62" spans="1:98" x14ac:dyDescent="0.2">
      <c r="A62" t="str">
        <f t="shared" si="103"/>
        <v>61 Caring personal service occupations</v>
      </c>
      <c r="B62" s="18">
        <f t="shared" si="148"/>
        <v>0.35549646228214998</v>
      </c>
      <c r="C62" s="18">
        <f t="shared" si="148"/>
        <v>0.36385396040815948</v>
      </c>
      <c r="D62" s="18">
        <f t="shared" si="148"/>
        <v>0.34110529014193303</v>
      </c>
      <c r="E62" s="18">
        <f t="shared" si="148"/>
        <v>0.40033631317686708</v>
      </c>
      <c r="F62" s="18">
        <f t="shared" si="148"/>
        <v>0.43985976757823675</v>
      </c>
      <c r="H62" s="68">
        <f t="shared" si="105"/>
        <v>90.559075284534913</v>
      </c>
      <c r="I62" s="69">
        <f t="shared" si="106"/>
        <v>83.282886222600851</v>
      </c>
      <c r="J62" s="69">
        <f t="shared" si="107"/>
        <v>173.84196150713575</v>
      </c>
      <c r="L62" t="str">
        <f t="shared" si="140"/>
        <v>61 Caring personal service occupations</v>
      </c>
      <c r="M62" s="18">
        <f t="shared" si="149"/>
        <v>2.314760766358452</v>
      </c>
      <c r="N62" s="18">
        <f t="shared" si="149"/>
        <v>2.6512348443176577</v>
      </c>
      <c r="O62" s="18">
        <f t="shared" si="149"/>
        <v>2.4566730018397096</v>
      </c>
      <c r="P62" s="18">
        <f t="shared" si="149"/>
        <v>2.7694093493034728</v>
      </c>
      <c r="Q62" s="18">
        <f t="shared" si="149"/>
        <v>2.9189143373848059</v>
      </c>
      <c r="S62" s="68">
        <f t="shared" si="109"/>
        <v>78.212917379351737</v>
      </c>
      <c r="T62" s="69">
        <f t="shared" si="110"/>
        <v>85.037737634566696</v>
      </c>
      <c r="U62" s="69">
        <f t="shared" si="111"/>
        <v>163.25065501391845</v>
      </c>
      <c r="W62" t="str">
        <f t="shared" si="141"/>
        <v>61 Caring personal service occupations</v>
      </c>
      <c r="X62" s="18">
        <f t="shared" si="150"/>
        <v>3.3769734393246336</v>
      </c>
      <c r="Y62" s="18">
        <f t="shared" si="150"/>
        <v>3.7787521374674236</v>
      </c>
      <c r="Z62" s="18">
        <f t="shared" si="150"/>
        <v>3.5848086589161547</v>
      </c>
      <c r="AA62" s="18">
        <f t="shared" si="150"/>
        <v>3.9781964162927799</v>
      </c>
      <c r="AB62" s="18">
        <f t="shared" si="150"/>
        <v>4.1698003989229768</v>
      </c>
      <c r="AD62" s="68">
        <f t="shared" si="113"/>
        <v>42.085747662441797</v>
      </c>
      <c r="AE62" s="69">
        <f t="shared" si="114"/>
        <v>79.35269821047244</v>
      </c>
      <c r="AF62" s="69">
        <f t="shared" si="115"/>
        <v>121.43844587291423</v>
      </c>
      <c r="AH62" t="str">
        <f t="shared" si="142"/>
        <v>61 Caring personal service occupations</v>
      </c>
      <c r="AI62" s="18">
        <f t="shared" si="151"/>
        <v>11.678887245756592</v>
      </c>
      <c r="AJ62" s="18">
        <f t="shared" si="151"/>
        <v>11.94868444846492</v>
      </c>
      <c r="AK62" s="18">
        <f t="shared" si="151"/>
        <v>11.430578827172674</v>
      </c>
      <c r="AL62" s="18">
        <f t="shared" si="151"/>
        <v>11.918195036120526</v>
      </c>
      <c r="AM62" s="18">
        <f t="shared" si="151"/>
        <v>11.207381126747684</v>
      </c>
      <c r="AO62" s="68">
        <f t="shared" si="117"/>
        <v>13.414798127632247</v>
      </c>
      <c r="AP62" s="69">
        <f t="shared" si="118"/>
        <v>62.053372840852496</v>
      </c>
      <c r="AQ62" s="69">
        <f t="shared" si="119"/>
        <v>75.468170968484742</v>
      </c>
      <c r="AS62" t="str">
        <f t="shared" si="143"/>
        <v>61 Caring personal service occupations</v>
      </c>
      <c r="AT62" s="18">
        <f t="shared" si="152"/>
        <v>5.7423797666883072</v>
      </c>
      <c r="AU62" s="18">
        <f t="shared" si="152"/>
        <v>6.0821771588306692</v>
      </c>
      <c r="AV62" s="18">
        <f t="shared" si="152"/>
        <v>5.8558919777585894</v>
      </c>
      <c r="AW62" s="18">
        <f t="shared" si="152"/>
        <v>6.0271318920896002</v>
      </c>
      <c r="AX62" s="18">
        <f t="shared" si="152"/>
        <v>5.7080788328007532</v>
      </c>
      <c r="AZ62" s="68">
        <f t="shared" si="121"/>
        <v>13.901335764767545</v>
      </c>
      <c r="BA62" s="69">
        <f t="shared" si="122"/>
        <v>63.45495361810277</v>
      </c>
      <c r="BB62" s="69">
        <f t="shared" si="123"/>
        <v>77.356289382870315</v>
      </c>
      <c r="BD62" t="str">
        <f t="shared" si="144"/>
        <v>61 Caring personal service occupations</v>
      </c>
      <c r="BE62" s="18">
        <f t="shared" si="153"/>
        <v>9.998225076189577</v>
      </c>
      <c r="BF62" s="18">
        <f t="shared" si="153"/>
        <v>11.477042623593835</v>
      </c>
      <c r="BG62" s="18">
        <f t="shared" si="153"/>
        <v>11.01036083223158</v>
      </c>
      <c r="BH62" s="18">
        <f t="shared" si="153"/>
        <v>12.07404920067024</v>
      </c>
      <c r="BI62" s="18">
        <f t="shared" si="153"/>
        <v>13.786494619428613</v>
      </c>
      <c r="BK62" s="68">
        <f t="shared" si="125"/>
        <v>22.007726826842568</v>
      </c>
      <c r="BL62" s="69">
        <f t="shared" si="126"/>
        <v>62.847764579095525</v>
      </c>
      <c r="BM62" s="69">
        <f t="shared" si="127"/>
        <v>84.855491405938082</v>
      </c>
      <c r="BO62" t="str">
        <f t="shared" si="145"/>
        <v>61 Caring personal service occupations</v>
      </c>
      <c r="BP62" s="18">
        <f t="shared" si="154"/>
        <v>7.8350198776552942</v>
      </c>
      <c r="BQ62" s="18">
        <f t="shared" si="154"/>
        <v>7.7352323967984402</v>
      </c>
      <c r="BR62" s="18">
        <f t="shared" si="154"/>
        <v>7.7394279072376833</v>
      </c>
      <c r="BS62" s="18">
        <f t="shared" si="154"/>
        <v>7.9218483306652825</v>
      </c>
      <c r="BT62" s="18">
        <f t="shared" si="154"/>
        <v>7.7715940667414412</v>
      </c>
      <c r="BV62" s="68">
        <f t="shared" si="129"/>
        <v>-16.923120615512893</v>
      </c>
      <c r="BW62" s="69">
        <f t="shared" si="130"/>
        <v>44.048098461651044</v>
      </c>
      <c r="BX62" s="69">
        <f t="shared" si="131"/>
        <v>27.124977846138155</v>
      </c>
      <c r="BZ62" t="str">
        <f t="shared" si="146"/>
        <v>61 Caring personal service occupations</v>
      </c>
      <c r="CA62" s="18">
        <f t="shared" si="155"/>
        <v>3.7989904220696458</v>
      </c>
      <c r="CB62" s="18">
        <f t="shared" si="155"/>
        <v>2.7528949061556847</v>
      </c>
      <c r="CC62" s="18">
        <f t="shared" si="155"/>
        <v>2.6050709818013233</v>
      </c>
      <c r="CD62" s="18">
        <f t="shared" si="155"/>
        <v>2.3210545248442638</v>
      </c>
      <c r="CE62" s="18">
        <f t="shared" si="155"/>
        <v>2.8799245150962336</v>
      </c>
      <c r="CG62" s="68">
        <f t="shared" si="133"/>
        <v>-26.325624818007466</v>
      </c>
      <c r="CH62" s="69">
        <f t="shared" si="134"/>
        <v>27.038219939330933</v>
      </c>
      <c r="CI62" s="69">
        <f t="shared" si="135"/>
        <v>0.71259512132346481</v>
      </c>
      <c r="CK62" t="str">
        <f t="shared" si="147"/>
        <v>61 Caring personal service occupations</v>
      </c>
      <c r="CL62" s="18">
        <f t="shared" si="156"/>
        <v>1.774622050697604</v>
      </c>
      <c r="CM62" s="18">
        <f t="shared" si="156"/>
        <v>1.5315926502765369</v>
      </c>
      <c r="CN62" s="18">
        <f t="shared" si="156"/>
        <v>1.7474291352087377</v>
      </c>
      <c r="CO62" s="18">
        <f t="shared" si="156"/>
        <v>2.2620190110520202</v>
      </c>
      <c r="CP62" s="18">
        <f t="shared" si="156"/>
        <v>2.9092143440086886</v>
      </c>
      <c r="CR62" s="68">
        <f t="shared" si="137"/>
        <v>66.820542958257036</v>
      </c>
      <c r="CS62" s="69">
        <f t="shared" si="138"/>
        <v>35.14352894235914</v>
      </c>
      <c r="CT62" s="69">
        <f t="shared" si="139"/>
        <v>101.96407190061618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0.20467938206286995</v>
      </c>
      <c r="C63" s="18">
        <f t="shared" si="148"/>
        <v>0.23251357236203796</v>
      </c>
      <c r="D63" s="18">
        <f t="shared" si="148"/>
        <v>0.23069530354556883</v>
      </c>
      <c r="E63" s="18">
        <f t="shared" si="148"/>
        <v>0.23912232605475137</v>
      </c>
      <c r="F63" s="18">
        <f t="shared" si="148"/>
        <v>0.24971142167112304</v>
      </c>
      <c r="H63" s="68">
        <f t="shared" si="105"/>
        <v>59.957093801417948</v>
      </c>
      <c r="I63" s="69">
        <f t="shared" si="106"/>
        <v>72.228328965859532</v>
      </c>
      <c r="J63" s="69">
        <f t="shared" si="107"/>
        <v>132.18542276727749</v>
      </c>
      <c r="L63" t="str">
        <f t="shared" si="140"/>
        <v>62 Leisure, travel and related personal service occupations</v>
      </c>
      <c r="M63" s="18">
        <f t="shared" si="149"/>
        <v>0.52406684538221571</v>
      </c>
      <c r="N63" s="18">
        <f t="shared" si="149"/>
        <v>0.5258986091249428</v>
      </c>
      <c r="O63" s="18">
        <f t="shared" si="149"/>
        <v>0.46821960464072515</v>
      </c>
      <c r="P63" s="18">
        <f t="shared" si="149"/>
        <v>0.49995626635378276</v>
      </c>
      <c r="Q63" s="18">
        <f t="shared" si="149"/>
        <v>0.5208113383170131</v>
      </c>
      <c r="S63" s="68">
        <f t="shared" si="109"/>
        <v>66.838401292458343</v>
      </c>
      <c r="T63" s="69">
        <f t="shared" si="110"/>
        <v>75.911411390615285</v>
      </c>
      <c r="U63" s="69">
        <f t="shared" si="111"/>
        <v>142.74981268307363</v>
      </c>
      <c r="W63" t="str">
        <f t="shared" si="141"/>
        <v>62 Leisure, travel and related personal service occupations</v>
      </c>
      <c r="X63" s="18">
        <f t="shared" si="150"/>
        <v>1.1647776809766386</v>
      </c>
      <c r="Y63" s="18">
        <f t="shared" si="150"/>
        <v>1.2985438977220423</v>
      </c>
      <c r="Z63" s="18">
        <f t="shared" si="150"/>
        <v>1.1893880111702015</v>
      </c>
      <c r="AA63" s="18">
        <f t="shared" si="150"/>
        <v>1.3640183715657506</v>
      </c>
      <c r="AB63" s="18">
        <f t="shared" si="150"/>
        <v>1.6052571835629741</v>
      </c>
      <c r="AD63" s="68">
        <f t="shared" si="113"/>
        <v>64.862657350470059</v>
      </c>
      <c r="AE63" s="69">
        <f t="shared" si="114"/>
        <v>81.636638362215436</v>
      </c>
      <c r="AF63" s="69">
        <f t="shared" si="115"/>
        <v>146.49929571268547</v>
      </c>
      <c r="AH63" t="str">
        <f t="shared" si="142"/>
        <v>62 Leisure, travel and related personal service occupations</v>
      </c>
      <c r="AI63" s="18">
        <f t="shared" si="151"/>
        <v>2.7219135562528565</v>
      </c>
      <c r="AJ63" s="18">
        <f t="shared" si="151"/>
        <v>2.9944466139146768</v>
      </c>
      <c r="AK63" s="18">
        <f t="shared" si="151"/>
        <v>2.7617131459456203</v>
      </c>
      <c r="AL63" s="18">
        <f t="shared" si="151"/>
        <v>3.0234603074984059</v>
      </c>
      <c r="AM63" s="18">
        <f t="shared" si="151"/>
        <v>3.4962573487752295</v>
      </c>
      <c r="AO63" s="68">
        <f t="shared" si="117"/>
        <v>46.439632707233017</v>
      </c>
      <c r="AP63" s="69">
        <f t="shared" si="118"/>
        <v>74.698093136595759</v>
      </c>
      <c r="AQ63" s="69">
        <f t="shared" si="119"/>
        <v>121.13772584382878</v>
      </c>
      <c r="AS63" t="str">
        <f t="shared" si="143"/>
        <v>62 Leisure, travel and related personal service occupations</v>
      </c>
      <c r="AT63" s="18">
        <f t="shared" si="152"/>
        <v>3.1214076910254756</v>
      </c>
      <c r="AU63" s="18">
        <f t="shared" si="152"/>
        <v>3.3962874300216073</v>
      </c>
      <c r="AV63" s="18">
        <f t="shared" si="152"/>
        <v>3.3882640998903431</v>
      </c>
      <c r="AW63" s="18">
        <f t="shared" si="152"/>
        <v>3.8038241458335573</v>
      </c>
      <c r="AX63" s="18">
        <f t="shared" si="152"/>
        <v>4.6362502562926924</v>
      </c>
      <c r="AZ63" s="68">
        <f t="shared" si="121"/>
        <v>59.890082905261664</v>
      </c>
      <c r="BA63" s="69">
        <f t="shared" si="122"/>
        <v>80.334549893667401</v>
      </c>
      <c r="BB63" s="69">
        <f t="shared" si="123"/>
        <v>140.22463279892906</v>
      </c>
      <c r="BD63" t="str">
        <f t="shared" si="144"/>
        <v>62 Leisure, travel and related personal service occupations</v>
      </c>
      <c r="BE63" s="18">
        <f t="shared" si="153"/>
        <v>3.4711589507767355</v>
      </c>
      <c r="BF63" s="18">
        <f t="shared" si="153"/>
        <v>3.3402797864998743</v>
      </c>
      <c r="BG63" s="18">
        <f t="shared" si="153"/>
        <v>3.1659879885774975</v>
      </c>
      <c r="BH63" s="18">
        <f t="shared" si="153"/>
        <v>3.0971660927340467</v>
      </c>
      <c r="BI63" s="18">
        <f t="shared" si="153"/>
        <v>2.8741527373799114</v>
      </c>
      <c r="BK63" s="68">
        <f t="shared" si="125"/>
        <v>-11.542306187177326</v>
      </c>
      <c r="BL63" s="69">
        <f t="shared" si="126"/>
        <v>43.459971728398251</v>
      </c>
      <c r="BM63" s="69">
        <f t="shared" si="127"/>
        <v>31.917665541220924</v>
      </c>
      <c r="BO63" t="str">
        <f t="shared" si="145"/>
        <v>62 Leisure, travel and related personal service occupations</v>
      </c>
      <c r="BP63" s="18">
        <f t="shared" si="154"/>
        <v>3.4377912233155694</v>
      </c>
      <c r="BQ63" s="18">
        <f t="shared" si="154"/>
        <v>3.1515379201886038</v>
      </c>
      <c r="BR63" s="18">
        <f t="shared" si="154"/>
        <v>3.1364106313404325</v>
      </c>
      <c r="BS63" s="18">
        <f t="shared" si="154"/>
        <v>2.9137026865931435</v>
      </c>
      <c r="BT63" s="18">
        <f t="shared" si="154"/>
        <v>2.7586481203061024</v>
      </c>
      <c r="BV63" s="68">
        <f t="shared" si="129"/>
        <v>-27.231685426068786</v>
      </c>
      <c r="BW63" s="69">
        <f t="shared" si="130"/>
        <v>38.391561727699546</v>
      </c>
      <c r="BX63" s="69">
        <f t="shared" si="131"/>
        <v>11.159876301630758</v>
      </c>
      <c r="BZ63" t="str">
        <f t="shared" si="146"/>
        <v>62 Leisure, travel and related personal service occupations</v>
      </c>
      <c r="CA63" s="18">
        <f t="shared" si="155"/>
        <v>2.9630391144957797</v>
      </c>
      <c r="CB63" s="18">
        <f t="shared" si="155"/>
        <v>3.1916677796433235</v>
      </c>
      <c r="CC63" s="18">
        <f t="shared" si="155"/>
        <v>3.035275266235272</v>
      </c>
      <c r="CD63" s="18">
        <f t="shared" si="155"/>
        <v>3.1513268427171366</v>
      </c>
      <c r="CE63" s="18">
        <f t="shared" si="155"/>
        <v>3.4544258381417636</v>
      </c>
      <c r="CG63" s="68">
        <f t="shared" si="133"/>
        <v>-24.153995348881981</v>
      </c>
      <c r="CH63" s="69">
        <f t="shared" si="134"/>
        <v>38.269406162390837</v>
      </c>
      <c r="CI63" s="69">
        <f t="shared" si="135"/>
        <v>14.115410813508852</v>
      </c>
      <c r="CK63" t="str">
        <f t="shared" si="147"/>
        <v>62 Leisure, travel and related personal service occupations</v>
      </c>
      <c r="CL63" s="18">
        <f t="shared" si="156"/>
        <v>3.1876442562113896</v>
      </c>
      <c r="CM63" s="18">
        <f t="shared" si="156"/>
        <v>3.149939530318604</v>
      </c>
      <c r="CN63" s="18">
        <f t="shared" si="156"/>
        <v>3.0678044355710314</v>
      </c>
      <c r="CO63" s="18">
        <f t="shared" si="156"/>
        <v>2.8672497030223738</v>
      </c>
      <c r="CP63" s="18">
        <f t="shared" si="156"/>
        <v>2.9104904887917979</v>
      </c>
      <c r="CR63" s="68">
        <f t="shared" si="137"/>
        <v>-4.9369167378464338</v>
      </c>
      <c r="CS63" s="69">
        <f t="shared" si="138"/>
        <v>27.696793974605029</v>
      </c>
      <c r="CT63" s="69">
        <f t="shared" si="139"/>
        <v>22.759877236758594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1.948051351911817E-2</v>
      </c>
      <c r="C64" s="18">
        <f t="shared" si="148"/>
        <v>1.7335545450422207E-2</v>
      </c>
      <c r="D64" s="18">
        <f t="shared" si="148"/>
        <v>1.6129936670949363E-2</v>
      </c>
      <c r="E64" s="18">
        <f t="shared" si="148"/>
        <v>1.7223005837641314E-2</v>
      </c>
      <c r="F64" s="18">
        <f t="shared" si="148"/>
        <v>1.8667267710799865E-2</v>
      </c>
      <c r="H64" s="68">
        <f t="shared" si="105"/>
        <v>71.021985712600994</v>
      </c>
      <c r="I64" s="69">
        <f t="shared" si="106"/>
        <v>77.787832617118113</v>
      </c>
      <c r="J64" s="69">
        <f t="shared" si="107"/>
        <v>148.80981832971909</v>
      </c>
      <c r="L64" t="str">
        <f t="shared" si="140"/>
        <v>63 Community and civil enforcement occupations</v>
      </c>
      <c r="M64" s="18">
        <f t="shared" si="149"/>
        <v>4.4613000269835647E-2</v>
      </c>
      <c r="N64" s="18">
        <f t="shared" si="149"/>
        <v>3.4430572598506945E-2</v>
      </c>
      <c r="O64" s="18">
        <f t="shared" si="149"/>
        <v>4.4652690325032801E-2</v>
      </c>
      <c r="P64" s="18">
        <f t="shared" si="149"/>
        <v>3.50449941732787E-2</v>
      </c>
      <c r="Q64" s="18">
        <f t="shared" si="149"/>
        <v>3.7673011012424713E-2</v>
      </c>
      <c r="S64" s="68">
        <f t="shared" si="109"/>
        <v>26.545843610466818</v>
      </c>
      <c r="T64" s="69">
        <f t="shared" si="110"/>
        <v>55.834115267157493</v>
      </c>
      <c r="U64" s="69">
        <f t="shared" si="111"/>
        <v>82.379958877624304</v>
      </c>
      <c r="W64" t="str">
        <f t="shared" si="141"/>
        <v>63 Community and civil enforcement occupations</v>
      </c>
      <c r="X64" s="18">
        <f t="shared" si="150"/>
        <v>9.1211687750893777E-2</v>
      </c>
      <c r="Y64" s="18">
        <f t="shared" si="150"/>
        <v>7.8952134228908066E-2</v>
      </c>
      <c r="Z64" s="18">
        <f t="shared" si="150"/>
        <v>8.8268933040976702E-2</v>
      </c>
      <c r="AA64" s="18">
        <f t="shared" si="150"/>
        <v>8.6707818302589099E-2</v>
      </c>
      <c r="AB64" s="18">
        <f t="shared" si="150"/>
        <v>9.1588869229906167E-2</v>
      </c>
      <c r="AD64" s="68">
        <f t="shared" si="113"/>
        <v>26.746521866511134</v>
      </c>
      <c r="AE64" s="69">
        <f t="shared" si="114"/>
        <v>69.508745374284189</v>
      </c>
      <c r="AF64" s="69">
        <f t="shared" si="115"/>
        <v>96.255267240795334</v>
      </c>
      <c r="AH64" t="str">
        <f t="shared" si="142"/>
        <v>63 Community and civil enforcement occupations</v>
      </c>
      <c r="AI64" s="18">
        <f t="shared" si="151"/>
        <v>9.631141572993325E-2</v>
      </c>
      <c r="AJ64" s="18">
        <f t="shared" si="151"/>
        <v>8.1130914137189772E-2</v>
      </c>
      <c r="AK64" s="18">
        <f t="shared" si="151"/>
        <v>0.10669372329353632</v>
      </c>
      <c r="AL64" s="18">
        <f t="shared" si="151"/>
        <v>8.5274198256027653E-2</v>
      </c>
      <c r="AM64" s="18">
        <f t="shared" si="151"/>
        <v>8.7767155112220843E-2</v>
      </c>
      <c r="AO64" s="68">
        <f t="shared" si="117"/>
        <v>-4.8460204195843115</v>
      </c>
      <c r="AP64" s="69">
        <f t="shared" si="118"/>
        <v>51.329627525634216</v>
      </c>
      <c r="AQ64" s="69">
        <f t="shared" si="119"/>
        <v>46.483607106049902</v>
      </c>
      <c r="AS64" t="str">
        <f t="shared" si="143"/>
        <v>63 Community and civil enforcement occupations</v>
      </c>
      <c r="AT64" s="18">
        <f t="shared" si="152"/>
        <v>9.2587408727851137E-2</v>
      </c>
      <c r="AU64" s="18">
        <f t="shared" si="152"/>
        <v>6.9016951223241002E-2</v>
      </c>
      <c r="AV64" s="18">
        <f t="shared" si="152"/>
        <v>8.5654076040655336E-2</v>
      </c>
      <c r="AW64" s="18">
        <f t="shared" si="152"/>
        <v>6.5947845884443773E-2</v>
      </c>
      <c r="AX64" s="18">
        <f t="shared" si="152"/>
        <v>6.0856953224647223E-2</v>
      </c>
      <c r="AZ64" s="68">
        <f t="shared" si="121"/>
        <v>-16.977829584518854</v>
      </c>
      <c r="BA64" s="69">
        <f t="shared" si="122"/>
        <v>48.314667916184511</v>
      </c>
      <c r="BB64" s="69">
        <f t="shared" si="123"/>
        <v>31.336838331665657</v>
      </c>
      <c r="BD64" t="str">
        <f t="shared" si="144"/>
        <v>63 Community and civil enforcement occupations</v>
      </c>
      <c r="BE64" s="18">
        <f t="shared" si="153"/>
        <v>9.8175486983621676E-2</v>
      </c>
      <c r="BF64" s="18">
        <f t="shared" si="153"/>
        <v>6.4321831300855253E-2</v>
      </c>
      <c r="BG64" s="18">
        <f t="shared" si="153"/>
        <v>9.3647813188306603E-2</v>
      </c>
      <c r="BH64" s="18">
        <f t="shared" si="153"/>
        <v>6.2524234300447235E-2</v>
      </c>
      <c r="BI64" s="18">
        <f t="shared" si="153"/>
        <v>6.6121959050563978E-2</v>
      </c>
      <c r="BK64" s="68">
        <f t="shared" si="125"/>
        <v>-31.200845060243665</v>
      </c>
      <c r="BL64" s="69">
        <f t="shared" si="126"/>
        <v>26.355448242602876</v>
      </c>
      <c r="BM64" s="69">
        <f t="shared" si="127"/>
        <v>-4.8453968176407871</v>
      </c>
      <c r="BO64" t="str">
        <f t="shared" si="145"/>
        <v>63 Community and civil enforcement occupations</v>
      </c>
      <c r="BP64" s="18">
        <f t="shared" si="154"/>
        <v>0.13605389571657067</v>
      </c>
      <c r="BQ64" s="18">
        <f t="shared" si="154"/>
        <v>0.11721394435397763</v>
      </c>
      <c r="BR64" s="18">
        <f t="shared" si="154"/>
        <v>0.15473751895462162</v>
      </c>
      <c r="BS64" s="18">
        <f t="shared" si="154"/>
        <v>0.11976804371674855</v>
      </c>
      <c r="BT64" s="18">
        <f t="shared" si="154"/>
        <v>0.1375544030257797</v>
      </c>
      <c r="BV64" s="68">
        <f t="shared" si="129"/>
        <v>-26.454214095986075</v>
      </c>
      <c r="BW64" s="69">
        <f t="shared" si="130"/>
        <v>31.457280118260368</v>
      </c>
      <c r="BX64" s="69">
        <f t="shared" si="131"/>
        <v>5.0030660222742958</v>
      </c>
      <c r="BZ64" t="str">
        <f t="shared" si="146"/>
        <v>63 Community and civil enforcement occupations</v>
      </c>
      <c r="CA64" s="18">
        <f t="shared" si="155"/>
        <v>0.1596577913037911</v>
      </c>
      <c r="CB64" s="18">
        <f t="shared" si="155"/>
        <v>0.13815419773766599</v>
      </c>
      <c r="CC64" s="18">
        <f t="shared" si="155"/>
        <v>0.19544509575573715</v>
      </c>
      <c r="CD64" s="18">
        <f t="shared" si="155"/>
        <v>0.16153349281961268</v>
      </c>
      <c r="CE64" s="18">
        <f t="shared" si="155"/>
        <v>0.20525397882364885</v>
      </c>
      <c r="CG64" s="68">
        <f t="shared" si="133"/>
        <v>-30.012299409983754</v>
      </c>
      <c r="CH64" s="69">
        <f t="shared" si="134"/>
        <v>30.499282251977462</v>
      </c>
      <c r="CI64" s="69">
        <f t="shared" si="135"/>
        <v>0.48698284199370701</v>
      </c>
      <c r="CK64" t="str">
        <f t="shared" si="147"/>
        <v>63 Community and civil enforcement occupations</v>
      </c>
      <c r="CL64" s="18">
        <f t="shared" si="156"/>
        <v>0.15036843318910975</v>
      </c>
      <c r="CM64" s="18">
        <f t="shared" si="156"/>
        <v>0.10656909477999911</v>
      </c>
      <c r="CN64" s="18">
        <f t="shared" si="156"/>
        <v>0.1627216890588967</v>
      </c>
      <c r="CO64" s="18">
        <f t="shared" si="156"/>
        <v>9.3531258022487837E-2</v>
      </c>
      <c r="CP64" s="18">
        <f t="shared" si="156"/>
        <v>7.5712834189231554E-2</v>
      </c>
      <c r="CR64" s="68">
        <f t="shared" si="137"/>
        <v>-53.377297634092237</v>
      </c>
      <c r="CS64" s="69">
        <f t="shared" si="138"/>
        <v>13.801542043766638</v>
      </c>
      <c r="CT64" s="69">
        <f t="shared" si="139"/>
        <v>-39.575755590325592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1.3212201685296716</v>
      </c>
      <c r="C65" s="18">
        <f t="shared" si="157"/>
        <v>1.2247326251355273</v>
      </c>
      <c r="D65" s="18">
        <f t="shared" si="157"/>
        <v>1.0588390049489285</v>
      </c>
      <c r="E65" s="18">
        <f t="shared" si="157"/>
        <v>1.0089820961769014</v>
      </c>
      <c r="F65" s="18">
        <f t="shared" si="157"/>
        <v>1.0013639874419591</v>
      </c>
      <c r="H65" s="68">
        <f t="shared" si="105"/>
        <v>39.754528222362232</v>
      </c>
      <c r="I65" s="69">
        <f t="shared" si="106"/>
        <v>56.962514447953573</v>
      </c>
      <c r="J65" s="69">
        <f t="shared" si="107"/>
        <v>96.717042670315806</v>
      </c>
      <c r="L65" t="str">
        <f t="shared" si="140"/>
        <v>71 Sales occupations</v>
      </c>
      <c r="M65" s="18">
        <f t="shared" ref="M65:Q70" si="158">M28/M$35*100</f>
        <v>2.0849517627582035</v>
      </c>
      <c r="N65" s="18">
        <f t="shared" si="158"/>
        <v>1.9451043162083859</v>
      </c>
      <c r="O65" s="18">
        <f t="shared" si="158"/>
        <v>1.9640208644078603</v>
      </c>
      <c r="P65" s="18">
        <f t="shared" si="158"/>
        <v>1.894657325015018</v>
      </c>
      <c r="Q65" s="18">
        <f t="shared" si="158"/>
        <v>2.0264625241318082</v>
      </c>
      <c r="S65" s="68">
        <f t="shared" si="109"/>
        <v>54.759622820331565</v>
      </c>
      <c r="T65" s="69">
        <f t="shared" si="110"/>
        <v>60.753350003316221</v>
      </c>
      <c r="U65" s="69">
        <f t="shared" si="111"/>
        <v>115.51297282364779</v>
      </c>
      <c r="W65" t="str">
        <f t="shared" si="141"/>
        <v>71 Sales occupations</v>
      </c>
      <c r="X65" s="18">
        <f t="shared" ref="X65:AB70" si="159">X28/X$35*100</f>
        <v>3.707106167078261</v>
      </c>
      <c r="Y65" s="18">
        <f t="shared" si="159"/>
        <v>3.6348733097039223</v>
      </c>
      <c r="Z65" s="18">
        <f t="shared" si="159"/>
        <v>3.7726330508151467</v>
      </c>
      <c r="AA65" s="18">
        <f t="shared" si="159"/>
        <v>3.7113879593209735</v>
      </c>
      <c r="AB65" s="18">
        <f t="shared" si="159"/>
        <v>4.0716441009662834</v>
      </c>
      <c r="AD65" s="68">
        <f t="shared" si="113"/>
        <v>31.833710256679687</v>
      </c>
      <c r="AE65" s="69">
        <f t="shared" si="114"/>
        <v>59.811419280033206</v>
      </c>
      <c r="AF65" s="69">
        <f t="shared" si="115"/>
        <v>91.645129536712886</v>
      </c>
      <c r="AH65" t="str">
        <f t="shared" si="142"/>
        <v>71 Sales occupations</v>
      </c>
      <c r="AI65" s="18">
        <f t="shared" ref="AI65:AM70" si="160">AI28/AI$35*100</f>
        <v>4.7314624054815537</v>
      </c>
      <c r="AJ65" s="18">
        <f t="shared" si="160"/>
        <v>4.5040877806026041</v>
      </c>
      <c r="AK65" s="18">
        <f t="shared" si="160"/>
        <v>4.6740220863005568</v>
      </c>
      <c r="AL65" s="18">
        <f t="shared" si="160"/>
        <v>4.5537751813962588</v>
      </c>
      <c r="AM65" s="18">
        <f t="shared" si="160"/>
        <v>4.7244340558507343</v>
      </c>
      <c r="AO65" s="68">
        <f t="shared" si="117"/>
        <v>16.921085072291113</v>
      </c>
      <c r="AP65" s="69">
        <f t="shared" si="118"/>
        <v>54.835851923896172</v>
      </c>
      <c r="AQ65" s="69">
        <f t="shared" si="119"/>
        <v>71.756936996187278</v>
      </c>
      <c r="AS65" t="str">
        <f t="shared" si="143"/>
        <v>71 Sales occupations</v>
      </c>
      <c r="AT65" s="18">
        <f t="shared" ref="AT65:AX70" si="161">AT28/AT$35*100</f>
        <v>3.8234130430573878</v>
      </c>
      <c r="AU65" s="18">
        <f t="shared" si="161"/>
        <v>3.4357293394037756</v>
      </c>
      <c r="AV65" s="18">
        <f t="shared" si="161"/>
        <v>3.5152643846829488</v>
      </c>
      <c r="AW65" s="18">
        <f t="shared" si="161"/>
        <v>3.2602489015613871</v>
      </c>
      <c r="AX65" s="18">
        <f t="shared" si="161"/>
        <v>3.3411634863306956</v>
      </c>
      <c r="AZ65" s="68">
        <f t="shared" si="121"/>
        <v>11.063573821630698</v>
      </c>
      <c r="BA65" s="69">
        <f t="shared" si="122"/>
        <v>45.370337231136986</v>
      </c>
      <c r="BB65" s="69">
        <f t="shared" si="123"/>
        <v>56.433911052767684</v>
      </c>
      <c r="BD65" t="str">
        <f t="shared" si="144"/>
        <v>71 Sales occupations</v>
      </c>
      <c r="BE65" s="18">
        <f t="shared" ref="BE65:BI70" si="162">BE28/BE$35*100</f>
        <v>8.5333240012348774</v>
      </c>
      <c r="BF65" s="18">
        <f t="shared" si="162"/>
        <v>8.2348647593263671</v>
      </c>
      <c r="BG65" s="18">
        <f t="shared" si="162"/>
        <v>8.6917544948345284</v>
      </c>
      <c r="BH65" s="18">
        <f t="shared" si="162"/>
        <v>8.2955711634771792</v>
      </c>
      <c r="BI65" s="18">
        <f t="shared" si="162"/>
        <v>8.520066335929334</v>
      </c>
      <c r="BK65" s="68">
        <f t="shared" si="125"/>
        <v>-4.4852249407856375</v>
      </c>
      <c r="BL65" s="69">
        <f t="shared" si="126"/>
        <v>41.719224710173521</v>
      </c>
      <c r="BM65" s="69">
        <f t="shared" si="127"/>
        <v>37.233999769387879</v>
      </c>
      <c r="BO65" t="str">
        <f t="shared" si="145"/>
        <v>71 Sales occupations</v>
      </c>
      <c r="BP65" s="18">
        <f t="shared" ref="BP65:BT70" si="163">BP28/BP$35*100</f>
        <v>8.8761684768369022</v>
      </c>
      <c r="BQ65" s="18">
        <f t="shared" si="163"/>
        <v>7.9471644643594548</v>
      </c>
      <c r="BR65" s="18">
        <f t="shared" si="163"/>
        <v>8.3195385002510367</v>
      </c>
      <c r="BS65" s="18">
        <f t="shared" si="163"/>
        <v>7.4028296565523402</v>
      </c>
      <c r="BT65" s="18">
        <f t="shared" si="163"/>
        <v>6.806075804227266</v>
      </c>
      <c r="BV65" s="68">
        <f t="shared" si="129"/>
        <v>-32.317487545228438</v>
      </c>
      <c r="BW65" s="69">
        <f t="shared" si="130"/>
        <v>34.612235883607497</v>
      </c>
      <c r="BX65" s="69">
        <f t="shared" si="131"/>
        <v>2.2947483383790521</v>
      </c>
      <c r="BZ65" t="str">
        <f t="shared" si="146"/>
        <v>71 Sales occupations</v>
      </c>
      <c r="CA65" s="18">
        <f t="shared" ref="CA65:CE70" si="164">CA28/CA$35*100</f>
        <v>8.5594981365940228</v>
      </c>
      <c r="CB65" s="18">
        <f t="shared" si="164"/>
        <v>8.4834454984258958</v>
      </c>
      <c r="CC65" s="18">
        <f t="shared" si="164"/>
        <v>8.5700067170442153</v>
      </c>
      <c r="CD65" s="18">
        <f t="shared" si="164"/>
        <v>7.2672003754512939</v>
      </c>
      <c r="CE65" s="18">
        <f t="shared" si="164"/>
        <v>4.2804955496607553</v>
      </c>
      <c r="CG65" s="68">
        <f t="shared" si="133"/>
        <v>-66.713525066122287</v>
      </c>
      <c r="CH65" s="69">
        <f t="shared" si="134"/>
        <v>22.412377880476061</v>
      </c>
      <c r="CI65" s="69">
        <f t="shared" si="135"/>
        <v>-44.301147185646222</v>
      </c>
      <c r="CK65" t="str">
        <f t="shared" si="147"/>
        <v>71 Sales occupations</v>
      </c>
      <c r="CL65" s="18">
        <f t="shared" ref="CL65:CP70" si="165">CL28/CL$35*100</f>
        <v>10.414196987014327</v>
      </c>
      <c r="CM65" s="18">
        <f t="shared" si="165"/>
        <v>9.6427751013399163</v>
      </c>
      <c r="CN65" s="18">
        <f t="shared" si="165"/>
        <v>9.8518284520794346</v>
      </c>
      <c r="CO65" s="18">
        <f t="shared" si="165"/>
        <v>8.8429735641192391</v>
      </c>
      <c r="CP65" s="18">
        <f t="shared" si="165"/>
        <v>7.3543805405459128</v>
      </c>
      <c r="CR65" s="68">
        <f t="shared" si="137"/>
        <v>-25.199820559991554</v>
      </c>
      <c r="CS65" s="69">
        <f t="shared" si="138"/>
        <v>20.716072313032662</v>
      </c>
      <c r="CT65" s="69">
        <f t="shared" si="139"/>
        <v>-4.4837482469588945</v>
      </c>
    </row>
    <row r="66" spans="1:98" x14ac:dyDescent="0.2">
      <c r="A66" t="str">
        <f t="shared" si="103"/>
        <v>72 Customer service occupations</v>
      </c>
      <c r="B66" s="18">
        <f t="shared" si="157"/>
        <v>0.37256511793518349</v>
      </c>
      <c r="C66" s="18">
        <f t="shared" si="157"/>
        <v>0.35410315960761313</v>
      </c>
      <c r="D66" s="18">
        <f t="shared" si="157"/>
        <v>0.38254977973997401</v>
      </c>
      <c r="E66" s="18">
        <f t="shared" si="157"/>
        <v>0.49270207242816355</v>
      </c>
      <c r="F66" s="18">
        <f t="shared" si="157"/>
        <v>0.53106218119110205</v>
      </c>
      <c r="H66" s="68">
        <f t="shared" si="105"/>
        <v>105.14515747540048</v>
      </c>
      <c r="I66" s="69">
        <f t="shared" si="106"/>
        <v>75.076340929519816</v>
      </c>
      <c r="J66" s="69">
        <f t="shared" si="107"/>
        <v>180.22149840492028</v>
      </c>
      <c r="L66" t="str">
        <f t="shared" si="140"/>
        <v>72 Customer service occupations</v>
      </c>
      <c r="M66" s="18">
        <f t="shared" si="158"/>
        <v>0.70696243970510797</v>
      </c>
      <c r="N66" s="18">
        <f t="shared" si="158"/>
        <v>0.70181934062470164</v>
      </c>
      <c r="O66" s="18">
        <f t="shared" si="158"/>
        <v>0.68480007137267995</v>
      </c>
      <c r="P66" s="18">
        <f t="shared" si="158"/>
        <v>0.88082609106161003</v>
      </c>
      <c r="Q66" s="18">
        <f t="shared" si="158"/>
        <v>0.95352783136480856</v>
      </c>
      <c r="S66" s="68">
        <f t="shared" si="109"/>
        <v>108.85013474668166</v>
      </c>
      <c r="T66" s="69">
        <f t="shared" si="110"/>
        <v>79.369504356370868</v>
      </c>
      <c r="U66" s="69">
        <f t="shared" si="111"/>
        <v>188.21963910305249</v>
      </c>
      <c r="W66" t="str">
        <f t="shared" si="141"/>
        <v>72 Customer service occupations</v>
      </c>
      <c r="X66" s="18">
        <f t="shared" si="159"/>
        <v>1.2287359156159716</v>
      </c>
      <c r="Y66" s="18">
        <f t="shared" si="159"/>
        <v>1.2506474038618609</v>
      </c>
      <c r="Z66" s="18">
        <f t="shared" si="159"/>
        <v>1.3085129111325258</v>
      </c>
      <c r="AA66" s="18">
        <f t="shared" si="159"/>
        <v>1.6615499497723938</v>
      </c>
      <c r="AB66" s="18">
        <f t="shared" si="159"/>
        <v>1.8946886394105393</v>
      </c>
      <c r="AD66" s="68">
        <f t="shared" si="113"/>
        <v>76.872807394135563</v>
      </c>
      <c r="AE66" s="69">
        <f t="shared" si="114"/>
        <v>73.023154730079369</v>
      </c>
      <c r="AF66" s="69">
        <f t="shared" si="115"/>
        <v>149.89596212421495</v>
      </c>
      <c r="AH66" t="str">
        <f t="shared" si="142"/>
        <v>72 Customer service occupations</v>
      </c>
      <c r="AI66" s="18">
        <f t="shared" si="160"/>
        <v>1.3966958807579259</v>
      </c>
      <c r="AJ66" s="18">
        <f t="shared" si="160"/>
        <v>1.5349792312055981</v>
      </c>
      <c r="AK66" s="18">
        <f t="shared" si="160"/>
        <v>1.712056862561127</v>
      </c>
      <c r="AL66" s="18">
        <f t="shared" si="160"/>
        <v>2.2760316247906864</v>
      </c>
      <c r="AM66" s="18">
        <f t="shared" si="160"/>
        <v>2.5567858364500395</v>
      </c>
      <c r="AO66" s="68">
        <f t="shared" si="117"/>
        <v>72.746784803249383</v>
      </c>
      <c r="AP66" s="69">
        <f t="shared" si="118"/>
        <v>78.824508728979765</v>
      </c>
      <c r="AQ66" s="69">
        <f t="shared" si="119"/>
        <v>151.57129353222916</v>
      </c>
      <c r="AS66" t="str">
        <f t="shared" si="143"/>
        <v>72 Customer service occupations</v>
      </c>
      <c r="AT66" s="18">
        <f t="shared" si="161"/>
        <v>1.7169473691423094</v>
      </c>
      <c r="AU66" s="18">
        <f t="shared" si="161"/>
        <v>1.7876672922657169</v>
      </c>
      <c r="AV66" s="18">
        <f t="shared" si="161"/>
        <v>1.8383101128040473</v>
      </c>
      <c r="AW66" s="18">
        <f t="shared" si="161"/>
        <v>2.2604187374189908</v>
      </c>
      <c r="AX66" s="18">
        <f t="shared" si="161"/>
        <v>2.3062962216564764</v>
      </c>
      <c r="AZ66" s="68">
        <f t="shared" si="121"/>
        <v>46.598059897241164</v>
      </c>
      <c r="BA66" s="69">
        <f t="shared" si="122"/>
        <v>65.716328351362719</v>
      </c>
      <c r="BB66" s="69">
        <f t="shared" si="123"/>
        <v>112.31438824860389</v>
      </c>
      <c r="BD66" t="str">
        <f t="shared" si="144"/>
        <v>72 Customer service occupations</v>
      </c>
      <c r="BE66" s="18">
        <f t="shared" si="162"/>
        <v>2.0487864337158128</v>
      </c>
      <c r="BF66" s="18">
        <f t="shared" si="162"/>
        <v>2.0978760620596102</v>
      </c>
      <c r="BG66" s="18">
        <f t="shared" si="162"/>
        <v>2.1721879377304401</v>
      </c>
      <c r="BH66" s="18">
        <f t="shared" si="162"/>
        <v>2.6407457812008968</v>
      </c>
      <c r="BI66" s="18">
        <f t="shared" si="162"/>
        <v>2.8544771263282374</v>
      </c>
      <c r="BK66" s="68">
        <f t="shared" si="125"/>
        <v>28.04546496172151</v>
      </c>
      <c r="BL66" s="69">
        <f t="shared" si="126"/>
        <v>52.930169386130963</v>
      </c>
      <c r="BM66" s="69">
        <f t="shared" si="127"/>
        <v>80.975634347852477</v>
      </c>
      <c r="BO66" t="str">
        <f t="shared" si="145"/>
        <v>72 Customer service occupations</v>
      </c>
      <c r="BP66" s="18">
        <f t="shared" si="163"/>
        <v>2.1441725215041409</v>
      </c>
      <c r="BQ66" s="18">
        <f t="shared" si="163"/>
        <v>2.1931692047487892</v>
      </c>
      <c r="BR66" s="18">
        <f t="shared" si="163"/>
        <v>2.3406742004193157</v>
      </c>
      <c r="BS66" s="18">
        <f t="shared" si="163"/>
        <v>2.9023289411962181</v>
      </c>
      <c r="BT66" s="18">
        <f t="shared" si="163"/>
        <v>3.2816013723834012</v>
      </c>
      <c r="BV66" s="68">
        <f t="shared" si="129"/>
        <v>15.99086368935925</v>
      </c>
      <c r="BW66" s="69">
        <f t="shared" si="130"/>
        <v>52.867404417531084</v>
      </c>
      <c r="BX66" s="69">
        <f t="shared" si="131"/>
        <v>68.858268106890336</v>
      </c>
      <c r="BZ66" t="str">
        <f t="shared" si="146"/>
        <v>72 Customer service occupations</v>
      </c>
      <c r="CA66" s="18">
        <f t="shared" si="164"/>
        <v>1.6475699430393762</v>
      </c>
      <c r="CB66" s="18">
        <f t="shared" si="164"/>
        <v>1.7120618305187101</v>
      </c>
      <c r="CC66" s="18">
        <f t="shared" si="164"/>
        <v>1.796417718071655</v>
      </c>
      <c r="CD66" s="18">
        <f t="shared" si="164"/>
        <v>2.1498274312987271</v>
      </c>
      <c r="CE66" s="18">
        <f t="shared" si="164"/>
        <v>2.73143125900374</v>
      </c>
      <c r="CG66" s="68">
        <f t="shared" si="133"/>
        <v>1.3299581489694265</v>
      </c>
      <c r="CH66" s="69">
        <f t="shared" si="134"/>
        <v>36.280642063827386</v>
      </c>
      <c r="CI66" s="69">
        <f t="shared" si="135"/>
        <v>37.610600212796818</v>
      </c>
      <c r="CK66" t="str">
        <f t="shared" si="147"/>
        <v>72 Customer service occupations</v>
      </c>
      <c r="CL66" s="18">
        <f t="shared" si="165"/>
        <v>1.5035862995986577</v>
      </c>
      <c r="CM66" s="18">
        <f t="shared" si="165"/>
        <v>1.8848679904191095</v>
      </c>
      <c r="CN66" s="18">
        <f t="shared" si="165"/>
        <v>2.1525693575485749</v>
      </c>
      <c r="CO66" s="18">
        <f t="shared" si="165"/>
        <v>3.7650956253755794</v>
      </c>
      <c r="CP66" s="18">
        <f t="shared" si="165"/>
        <v>5.5772807679773013</v>
      </c>
      <c r="CR66" s="68">
        <f t="shared" si="137"/>
        <v>159.62035356119969</v>
      </c>
      <c r="CS66" s="69">
        <f t="shared" si="138"/>
        <v>56.774899807914558</v>
      </c>
      <c r="CT66" s="69">
        <f t="shared" si="139"/>
        <v>216.39525336911424</v>
      </c>
    </row>
    <row r="67" spans="1:98" x14ac:dyDescent="0.2">
      <c r="A67" t="str">
        <f t="shared" si="103"/>
        <v>81 Process, plant and machine operatives</v>
      </c>
      <c r="B67" s="18">
        <f t="shared" si="157"/>
        <v>0.21885425864026403</v>
      </c>
      <c r="C67" s="18">
        <f t="shared" si="157"/>
        <v>0.22992278049157128</v>
      </c>
      <c r="D67" s="18">
        <f t="shared" si="157"/>
        <v>0.20006909622044661</v>
      </c>
      <c r="E67" s="18">
        <f t="shared" si="157"/>
        <v>0.24847340504990631</v>
      </c>
      <c r="F67" s="18">
        <f t="shared" si="157"/>
        <v>0.30126896385897195</v>
      </c>
      <c r="H67" s="68">
        <f t="shared" si="105"/>
        <v>122.52470534181501</v>
      </c>
      <c r="I67" s="69">
        <f t="shared" si="106"/>
        <v>84.086075695469347</v>
      </c>
      <c r="J67" s="69">
        <f t="shared" si="107"/>
        <v>206.61078103728437</v>
      </c>
      <c r="L67" t="str">
        <f t="shared" si="140"/>
        <v>81 Process, plant and machine operatives</v>
      </c>
      <c r="M67" s="18">
        <f t="shared" si="158"/>
        <v>0.19191183843895937</v>
      </c>
      <c r="N67" s="18">
        <f t="shared" si="158"/>
        <v>0.18439581539764785</v>
      </c>
      <c r="O67" s="18">
        <f t="shared" si="158"/>
        <v>0.1722436321960851</v>
      </c>
      <c r="P67" s="18">
        <f t="shared" si="158"/>
        <v>0.22731979149572409</v>
      </c>
      <c r="Q67" s="18">
        <f t="shared" si="158"/>
        <v>0.28358673035763787</v>
      </c>
      <c r="S67" s="68">
        <f t="shared" si="109"/>
        <v>146.94936476699186</v>
      </c>
      <c r="T67" s="69">
        <f t="shared" si="110"/>
        <v>83.391673432994068</v>
      </c>
      <c r="U67" s="69">
        <f t="shared" si="111"/>
        <v>230.34103819998592</v>
      </c>
      <c r="W67" t="str">
        <f t="shared" si="141"/>
        <v>81 Process, plant and machine operatives</v>
      </c>
      <c r="X67" s="18">
        <f t="shared" si="159"/>
        <v>0.28085444326280623</v>
      </c>
      <c r="Y67" s="18">
        <f t="shared" si="159"/>
        <v>0.25801552272812378</v>
      </c>
      <c r="Z67" s="18">
        <f t="shared" si="159"/>
        <v>0.23901256397632331</v>
      </c>
      <c r="AA67" s="18">
        <f t="shared" si="159"/>
        <v>0.33749549851077804</v>
      </c>
      <c r="AB67" s="18">
        <f t="shared" si="159"/>
        <v>0.44368744678204552</v>
      </c>
      <c r="AD67" s="68">
        <f t="shared" si="113"/>
        <v>126.75540141774219</v>
      </c>
      <c r="AE67" s="69">
        <f t="shared" si="114"/>
        <v>82.478747561273565</v>
      </c>
      <c r="AF67" s="69">
        <f t="shared" si="115"/>
        <v>209.23414897901574</v>
      </c>
      <c r="AH67" t="str">
        <f t="shared" si="142"/>
        <v>81 Process, plant and machine operatives</v>
      </c>
      <c r="AI67" s="18">
        <f t="shared" si="160"/>
        <v>0.48629985609260024</v>
      </c>
      <c r="AJ67" s="18">
        <f t="shared" si="160"/>
        <v>0.49554268825655196</v>
      </c>
      <c r="AK67" s="18">
        <f t="shared" si="160"/>
        <v>0.4750747441977497</v>
      </c>
      <c r="AL67" s="18">
        <f t="shared" si="160"/>
        <v>0.70303062100776137</v>
      </c>
      <c r="AM67" s="18">
        <f t="shared" si="160"/>
        <v>0.96885074415074846</v>
      </c>
      <c r="AO67" s="68">
        <f t="shared" si="117"/>
        <v>135.90043401906584</v>
      </c>
      <c r="AP67" s="69">
        <f t="shared" si="118"/>
        <v>84.304637899169748</v>
      </c>
      <c r="AQ67" s="69">
        <f t="shared" si="119"/>
        <v>220.20507191823557</v>
      </c>
      <c r="AS67" t="str">
        <f t="shared" si="143"/>
        <v>81 Process, plant and machine operatives</v>
      </c>
      <c r="AT67" s="18">
        <f t="shared" si="161"/>
        <v>1.0304600726708695</v>
      </c>
      <c r="AU67" s="18">
        <f t="shared" si="161"/>
        <v>1.004081001262245</v>
      </c>
      <c r="AV67" s="18">
        <f t="shared" si="161"/>
        <v>0.94214949903550194</v>
      </c>
      <c r="AW67" s="18">
        <f t="shared" si="161"/>
        <v>1.2981946826387147</v>
      </c>
      <c r="AX67" s="18">
        <f t="shared" si="161"/>
        <v>1.5520845538359349</v>
      </c>
      <c r="AZ67" s="68">
        <f t="shared" si="121"/>
        <v>92.498551977150115</v>
      </c>
      <c r="BA67" s="69">
        <f t="shared" si="122"/>
        <v>74.074857009150833</v>
      </c>
      <c r="BB67" s="69">
        <f t="shared" si="123"/>
        <v>166.57340898630093</v>
      </c>
      <c r="BD67" t="str">
        <f t="shared" si="144"/>
        <v>81 Process, plant and machine operatives</v>
      </c>
      <c r="BE67" s="18">
        <f t="shared" si="162"/>
        <v>1.7602464045158144</v>
      </c>
      <c r="BF67" s="18">
        <f t="shared" si="162"/>
        <v>1.8096680388329092</v>
      </c>
      <c r="BG67" s="18">
        <f t="shared" si="162"/>
        <v>1.6605052056714749</v>
      </c>
      <c r="BH67" s="18">
        <f t="shared" si="162"/>
        <v>2.2357300680740777</v>
      </c>
      <c r="BI67" s="18">
        <f t="shared" si="162"/>
        <v>2.6437864058622145</v>
      </c>
      <c r="BK67" s="68">
        <f t="shared" si="125"/>
        <v>55.139059988453987</v>
      </c>
      <c r="BL67" s="69">
        <f t="shared" si="126"/>
        <v>49.92196845840914</v>
      </c>
      <c r="BM67" s="69">
        <f t="shared" si="127"/>
        <v>105.06102844686313</v>
      </c>
      <c r="BO67" t="str">
        <f t="shared" si="145"/>
        <v>81 Process, plant and machine operatives</v>
      </c>
      <c r="BP67" s="18">
        <f t="shared" si="163"/>
        <v>2.180350686446801</v>
      </c>
      <c r="BQ67" s="18">
        <f t="shared" si="163"/>
        <v>2.4260795539655682</v>
      </c>
      <c r="BR67" s="18">
        <f t="shared" si="163"/>
        <v>2.1680429594411561</v>
      </c>
      <c r="BS67" s="18">
        <f t="shared" si="163"/>
        <v>2.868978375766877</v>
      </c>
      <c r="BT67" s="18">
        <f t="shared" si="163"/>
        <v>3.358933373580316</v>
      </c>
      <c r="BV67" s="68">
        <f t="shared" si="129"/>
        <v>28.177687450342042</v>
      </c>
      <c r="BW67" s="69">
        <f t="shared" si="130"/>
        <v>48.007658262252797</v>
      </c>
      <c r="BX67" s="69">
        <f t="shared" si="131"/>
        <v>76.185345712594838</v>
      </c>
      <c r="BZ67" t="str">
        <f t="shared" si="146"/>
        <v>81 Process, plant and machine operatives</v>
      </c>
      <c r="CA67" s="18">
        <f t="shared" si="164"/>
        <v>2.8816433522778611</v>
      </c>
      <c r="CB67" s="18">
        <f t="shared" si="164"/>
        <v>2.6603282985359598</v>
      </c>
      <c r="CC67" s="18">
        <f t="shared" si="164"/>
        <v>2.5697856190262769</v>
      </c>
      <c r="CD67" s="18">
        <f t="shared" si="164"/>
        <v>2.930829163067648</v>
      </c>
      <c r="CE67" s="18">
        <f t="shared" si="164"/>
        <v>1.8631665291333759</v>
      </c>
      <c r="CG67" s="68">
        <f t="shared" si="133"/>
        <v>-51.681916810440583</v>
      </c>
      <c r="CH67" s="69">
        <f t="shared" si="134"/>
        <v>29.041488830593032</v>
      </c>
      <c r="CI67" s="69">
        <f t="shared" si="135"/>
        <v>-22.640427979847551</v>
      </c>
      <c r="CK67" t="str">
        <f t="shared" si="147"/>
        <v>81 Process, plant and machine operatives</v>
      </c>
      <c r="CL67" s="18">
        <f t="shared" si="165"/>
        <v>3.9722173547082731</v>
      </c>
      <c r="CM67" s="18">
        <f t="shared" si="165"/>
        <v>3.4746806614477954</v>
      </c>
      <c r="CN67" s="18">
        <f t="shared" si="165"/>
        <v>3.1787813567497705</v>
      </c>
      <c r="CO67" s="18">
        <f t="shared" si="165"/>
        <v>2.5685490398276811</v>
      </c>
      <c r="CP67" s="18">
        <f t="shared" si="165"/>
        <v>1.9437589892143343</v>
      </c>
      <c r="CR67" s="68">
        <f t="shared" si="137"/>
        <v>-38.728975765857868</v>
      </c>
      <c r="CS67" s="69">
        <f t="shared" si="138"/>
        <v>17.177948018284095</v>
      </c>
      <c r="CT67" s="69">
        <f t="shared" si="139"/>
        <v>-21.55102774757378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0.53297291739463237</v>
      </c>
      <c r="C68" s="18">
        <f t="shared" si="157"/>
        <v>0.56392133750388218</v>
      </c>
      <c r="D68" s="18">
        <f t="shared" si="157"/>
        <v>0.47881577207424775</v>
      </c>
      <c r="E68" s="18">
        <f t="shared" si="157"/>
        <v>0.5670437292200976</v>
      </c>
      <c r="F68" s="18">
        <f t="shared" si="157"/>
        <v>0.61641168326368845</v>
      </c>
      <c r="H68" s="68">
        <f t="shared" si="105"/>
        <v>90.241939630518146</v>
      </c>
      <c r="I68" s="69">
        <f t="shared" si="106"/>
        <v>98.81332164218874</v>
      </c>
      <c r="J68" s="69">
        <f t="shared" si="107"/>
        <v>189.0552612727069</v>
      </c>
      <c r="L68" t="str">
        <f t="shared" si="140"/>
        <v>82 Transport and mobile machine drivers and operatives</v>
      </c>
      <c r="M68" s="18">
        <f t="shared" si="158"/>
        <v>0.55570784959350616</v>
      </c>
      <c r="N68" s="18">
        <f t="shared" si="158"/>
        <v>0.61873086210066708</v>
      </c>
      <c r="O68" s="18">
        <f t="shared" si="158"/>
        <v>0.5619905331836087</v>
      </c>
      <c r="P68" s="18">
        <f t="shared" si="158"/>
        <v>0.59944292991135717</v>
      </c>
      <c r="Q68" s="18">
        <f t="shared" si="158"/>
        <v>0.64044566768379241</v>
      </c>
      <c r="S68" s="68">
        <f t="shared" si="109"/>
        <v>70.930071934752121</v>
      </c>
      <c r="T68" s="69">
        <f t="shared" si="110"/>
        <v>87.982758672796194</v>
      </c>
      <c r="U68" s="69">
        <f t="shared" si="111"/>
        <v>158.9128306075483</v>
      </c>
      <c r="W68" t="str">
        <f t="shared" si="141"/>
        <v>82 Transport and mobile machine drivers and operatives</v>
      </c>
      <c r="X68" s="18">
        <f t="shared" si="159"/>
        <v>0.69658986851737636</v>
      </c>
      <c r="Y68" s="18">
        <f t="shared" si="159"/>
        <v>0.81302148896920579</v>
      </c>
      <c r="Z68" s="18">
        <f t="shared" si="159"/>
        <v>0.70871989568940352</v>
      </c>
      <c r="AA68" s="18">
        <f t="shared" si="159"/>
        <v>0.75195988355488241</v>
      </c>
      <c r="AB68" s="18">
        <f t="shared" si="159"/>
        <v>0.85378377076725664</v>
      </c>
      <c r="AD68" s="68">
        <f t="shared" si="113"/>
        <v>47.154823019773453</v>
      </c>
      <c r="AE68" s="69">
        <f t="shared" si="114"/>
        <v>82.412870013829348</v>
      </c>
      <c r="AF68" s="69">
        <f t="shared" si="115"/>
        <v>129.56769303360278</v>
      </c>
      <c r="AH68" t="str">
        <f t="shared" si="142"/>
        <v>82 Transport and mobile machine drivers and operatives</v>
      </c>
      <c r="AI68" s="18">
        <f t="shared" si="160"/>
        <v>1.2644767511476651</v>
      </c>
      <c r="AJ68" s="18">
        <f t="shared" si="160"/>
        <v>1.5029159310220608</v>
      </c>
      <c r="AK68" s="18">
        <f t="shared" si="160"/>
        <v>1.3024231551468841</v>
      </c>
      <c r="AL68" s="18">
        <f t="shared" si="160"/>
        <v>1.4877655319742462</v>
      </c>
      <c r="AM68" s="18">
        <f t="shared" si="160"/>
        <v>1.6041345319454985</v>
      </c>
      <c r="AO68" s="68">
        <f t="shared" si="117"/>
        <v>42.469691900257359</v>
      </c>
      <c r="AP68" s="69">
        <f t="shared" si="118"/>
        <v>83.155475159510772</v>
      </c>
      <c r="AQ68" s="69">
        <f t="shared" si="119"/>
        <v>125.62516705976815</v>
      </c>
      <c r="AS68" t="str">
        <f t="shared" si="143"/>
        <v>82 Transport and mobile machine drivers and operatives</v>
      </c>
      <c r="AT68" s="18">
        <f t="shared" si="161"/>
        <v>1.9688212965332832</v>
      </c>
      <c r="AU68" s="18">
        <f t="shared" si="161"/>
        <v>2.2251421865411802</v>
      </c>
      <c r="AV68" s="18">
        <f t="shared" si="161"/>
        <v>2.0463944325913515</v>
      </c>
      <c r="AW68" s="18">
        <f t="shared" si="161"/>
        <v>2.2100906260867323</v>
      </c>
      <c r="AX68" s="18">
        <f t="shared" si="161"/>
        <v>2.3020308955677362</v>
      </c>
      <c r="AZ68" s="68">
        <f t="shared" si="121"/>
        <v>31.44791870153697</v>
      </c>
      <c r="BA68" s="69">
        <f t="shared" si="122"/>
        <v>79.685340142611039</v>
      </c>
      <c r="BB68" s="69">
        <f t="shared" si="123"/>
        <v>111.133258844148</v>
      </c>
      <c r="BD68" t="str">
        <f t="shared" si="144"/>
        <v>82 Transport and mobile machine drivers and operatives</v>
      </c>
      <c r="BE68" s="18">
        <f t="shared" si="162"/>
        <v>3.342477014593384</v>
      </c>
      <c r="BF68" s="18">
        <f t="shared" si="162"/>
        <v>3.7087303328612489</v>
      </c>
      <c r="BG68" s="18">
        <f t="shared" si="162"/>
        <v>3.3321109338676194</v>
      </c>
      <c r="BH68" s="18">
        <f t="shared" si="162"/>
        <v>3.7801502485939729</v>
      </c>
      <c r="BI68" s="18">
        <f t="shared" si="162"/>
        <v>4.3118622281037355</v>
      </c>
      <c r="BK68" s="68">
        <f t="shared" si="125"/>
        <v>26.089945261108859</v>
      </c>
      <c r="BL68" s="69">
        <f t="shared" si="126"/>
        <v>58.381600642701649</v>
      </c>
      <c r="BM68" s="69">
        <f t="shared" si="127"/>
        <v>84.471545903810508</v>
      </c>
      <c r="BO68" t="str">
        <f t="shared" si="145"/>
        <v>82 Transport and mobile machine drivers and operatives</v>
      </c>
      <c r="BP68" s="18">
        <f t="shared" si="163"/>
        <v>4.9102460806047272</v>
      </c>
      <c r="BQ68" s="18">
        <f t="shared" si="163"/>
        <v>5.7841828026279432</v>
      </c>
      <c r="BR68" s="18">
        <f t="shared" si="163"/>
        <v>4.8843227734395427</v>
      </c>
      <c r="BS68" s="18">
        <f t="shared" si="163"/>
        <v>5.4276550599754216</v>
      </c>
      <c r="BT68" s="18">
        <f t="shared" si="163"/>
        <v>6.2277070212028383</v>
      </c>
      <c r="BV68" s="68">
        <f t="shared" si="129"/>
        <v>5.4879234345638865</v>
      </c>
      <c r="BW68" s="69">
        <f t="shared" si="130"/>
        <v>57.077455024156421</v>
      </c>
      <c r="BX68" s="69">
        <f t="shared" si="131"/>
        <v>62.565378458720311</v>
      </c>
      <c r="BZ68" t="str">
        <f t="shared" si="146"/>
        <v>82 Transport and mobile machine drivers and operatives</v>
      </c>
      <c r="CA68" s="18">
        <f t="shared" si="164"/>
        <v>6.9314394103568597</v>
      </c>
      <c r="CB68" s="18">
        <f t="shared" si="164"/>
        <v>6.6708280099890978</v>
      </c>
      <c r="CC68" s="18">
        <f t="shared" si="164"/>
        <v>5.875440557125339</v>
      </c>
      <c r="CD68" s="18">
        <f t="shared" si="164"/>
        <v>6.0232999156862341</v>
      </c>
      <c r="CE68" s="18">
        <f t="shared" si="164"/>
        <v>6.5787239878696866</v>
      </c>
      <c r="CG68" s="68">
        <f t="shared" si="133"/>
        <v>-25.37984497904483</v>
      </c>
      <c r="CH68" s="69">
        <f t="shared" si="134"/>
        <v>40.900593211429893</v>
      </c>
      <c r="CI68" s="69">
        <f t="shared" si="135"/>
        <v>15.520748232385062</v>
      </c>
      <c r="CK68" t="str">
        <f t="shared" si="147"/>
        <v>82 Transport and mobile machine drivers and operatives</v>
      </c>
      <c r="CL68" s="18">
        <f t="shared" si="165"/>
        <v>8.5560483296219392</v>
      </c>
      <c r="CM68" s="18">
        <f t="shared" si="165"/>
        <v>9.7724516928598284</v>
      </c>
      <c r="CN68" s="18">
        <f t="shared" si="165"/>
        <v>8.8056907016587616</v>
      </c>
      <c r="CO68" s="18">
        <f t="shared" si="165"/>
        <v>9.4137755545123873</v>
      </c>
      <c r="CP68" s="18">
        <f t="shared" si="165"/>
        <v>7.4271667784602462</v>
      </c>
      <c r="CR68" s="68">
        <f t="shared" si="137"/>
        <v>-15.485129179507966</v>
      </c>
      <c r="CS68" s="69">
        <f t="shared" si="138"/>
        <v>36.966575097847588</v>
      </c>
      <c r="CT68" s="69">
        <f t="shared" si="139"/>
        <v>21.481445918339617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7.0262743626194404E-3</v>
      </c>
      <c r="C69" s="18">
        <f t="shared" si="157"/>
        <v>4.2671321151646763E-3</v>
      </c>
      <c r="D69" s="18">
        <f t="shared" si="157"/>
        <v>4.0134437336448768E-3</v>
      </c>
      <c r="E69" s="18">
        <f t="shared" si="157"/>
        <v>3.1228352009161735E-3</v>
      </c>
      <c r="F69" s="18">
        <f t="shared" si="157"/>
        <v>2.853012206299283E-3</v>
      </c>
      <c r="H69" s="68">
        <f t="shared" si="105"/>
        <v>5.0486080338240118</v>
      </c>
      <c r="I69" s="69">
        <f t="shared" si="106"/>
        <v>55.501759354426063</v>
      </c>
      <c r="J69" s="69">
        <f t="shared" si="107"/>
        <v>60.550367388250081</v>
      </c>
      <c r="L69" t="str">
        <f t="shared" si="140"/>
        <v>91 Elementary trades and related occupations</v>
      </c>
      <c r="M69" s="18">
        <f t="shared" si="158"/>
        <v>0.11378463086963238</v>
      </c>
      <c r="N69" s="18">
        <f t="shared" si="158"/>
        <v>0.10907509139277968</v>
      </c>
      <c r="O69" s="18">
        <f t="shared" si="158"/>
        <v>9.5104330534231493E-2</v>
      </c>
      <c r="P69" s="18">
        <f t="shared" si="158"/>
        <v>8.3134215890646068E-2</v>
      </c>
      <c r="Q69" s="18">
        <f t="shared" si="158"/>
        <v>8.9738396317093794E-2</v>
      </c>
      <c r="S69" s="68">
        <f t="shared" si="109"/>
        <v>41.528268828886773</v>
      </c>
      <c r="T69" s="69">
        <f t="shared" si="110"/>
        <v>55.635627978057002</v>
      </c>
      <c r="U69" s="69">
        <f t="shared" si="111"/>
        <v>97.163896806943768</v>
      </c>
      <c r="W69" t="str">
        <f t="shared" si="141"/>
        <v>91 Elementary trades and related occupations</v>
      </c>
      <c r="X69" s="18">
        <f t="shared" si="159"/>
        <v>0.23916062371831479</v>
      </c>
      <c r="Y69" s="18">
        <f t="shared" si="159"/>
        <v>0.22434238393416778</v>
      </c>
      <c r="Z69" s="18">
        <f t="shared" si="159"/>
        <v>0.19876211047217754</v>
      </c>
      <c r="AA69" s="18">
        <f t="shared" si="159"/>
        <v>0.16014318066665459</v>
      </c>
      <c r="AB69" s="18">
        <f t="shared" si="159"/>
        <v>0.1552249610992352</v>
      </c>
      <c r="AD69" s="68">
        <f t="shared" si="113"/>
        <v>-4.6042140409090804</v>
      </c>
      <c r="AE69" s="69">
        <f t="shared" si="114"/>
        <v>50.674276729726017</v>
      </c>
      <c r="AF69" s="69">
        <f t="shared" si="115"/>
        <v>46.07006268881694</v>
      </c>
      <c r="AH69" t="str">
        <f t="shared" si="142"/>
        <v>91 Elementary trades and related occupations</v>
      </c>
      <c r="AI69" s="18">
        <f t="shared" si="160"/>
        <v>0.68551359861747641</v>
      </c>
      <c r="AJ69" s="18">
        <f t="shared" si="160"/>
        <v>0.73234374102582078</v>
      </c>
      <c r="AK69" s="18">
        <f t="shared" si="160"/>
        <v>0.60418969582570026</v>
      </c>
      <c r="AL69" s="18">
        <f t="shared" si="160"/>
        <v>0.58556709704955379</v>
      </c>
      <c r="AM69" s="18">
        <f t="shared" si="160"/>
        <v>0.7063482909672254</v>
      </c>
      <c r="AO69" s="68">
        <f t="shared" si="117"/>
        <v>35.231974869203277</v>
      </c>
      <c r="AP69" s="69">
        <f t="shared" si="118"/>
        <v>57.535344283968961</v>
      </c>
      <c r="AQ69" s="69">
        <f t="shared" si="119"/>
        <v>92.767319153172238</v>
      </c>
      <c r="AS69" t="str">
        <f t="shared" si="143"/>
        <v>91 Elementary trades and related occupations</v>
      </c>
      <c r="AT69" s="18">
        <f t="shared" si="161"/>
        <v>0.68384859225837957</v>
      </c>
      <c r="AU69" s="18">
        <f t="shared" si="161"/>
        <v>0.61162238486236042</v>
      </c>
      <c r="AV69" s="18">
        <f t="shared" si="161"/>
        <v>0.61795534264031138</v>
      </c>
      <c r="AW69" s="18">
        <f t="shared" si="161"/>
        <v>0.51985424832380789</v>
      </c>
      <c r="AX69" s="18">
        <f t="shared" si="161"/>
        <v>0.50335987842076058</v>
      </c>
      <c r="AZ69" s="68">
        <f t="shared" si="121"/>
        <v>-4.8183089773502887</v>
      </c>
      <c r="BA69" s="69">
        <f t="shared" si="122"/>
        <v>44.916715337842369</v>
      </c>
      <c r="BB69" s="69">
        <f t="shared" si="123"/>
        <v>40.098406360492085</v>
      </c>
      <c r="BD69" t="str">
        <f t="shared" si="144"/>
        <v>91 Elementary trades and related occupations</v>
      </c>
      <c r="BE69" s="18">
        <f t="shared" si="162"/>
        <v>1.0824523823807182</v>
      </c>
      <c r="BF69" s="18">
        <f t="shared" si="162"/>
        <v>0.95360756535179636</v>
      </c>
      <c r="BG69" s="18">
        <f t="shared" si="162"/>
        <v>0.90008117381407493</v>
      </c>
      <c r="BH69" s="18">
        <f t="shared" si="162"/>
        <v>0.85460352551038365</v>
      </c>
      <c r="BI69" s="18">
        <f t="shared" si="162"/>
        <v>0.96399655387271344</v>
      </c>
      <c r="BK69" s="68">
        <f t="shared" si="125"/>
        <v>4.3587420138414368</v>
      </c>
      <c r="BL69" s="69">
        <f t="shared" si="126"/>
        <v>33.707444817374025</v>
      </c>
      <c r="BM69" s="69">
        <f t="shared" si="127"/>
        <v>38.066186831215468</v>
      </c>
      <c r="BO69" t="str">
        <f t="shared" si="145"/>
        <v>91 Elementary trades and related occupations</v>
      </c>
      <c r="BP69" s="18">
        <f t="shared" si="163"/>
        <v>1.7758385071908083</v>
      </c>
      <c r="BQ69" s="18">
        <f t="shared" si="163"/>
        <v>1.7045221371619155</v>
      </c>
      <c r="BR69" s="18">
        <f t="shared" si="163"/>
        <v>1.5761233869028464</v>
      </c>
      <c r="BS69" s="18">
        <f t="shared" si="163"/>
        <v>1.3435109828254597</v>
      </c>
      <c r="BT69" s="18">
        <f t="shared" si="163"/>
        <v>1.4739768663585504</v>
      </c>
      <c r="BV69" s="68">
        <f t="shared" si="129"/>
        <v>-22.628791553383039</v>
      </c>
      <c r="BW69" s="69">
        <f t="shared" si="130"/>
        <v>29.759281752212395</v>
      </c>
      <c r="BX69" s="69">
        <f t="shared" si="131"/>
        <v>7.1304901988293592</v>
      </c>
      <c r="BZ69" t="str">
        <f t="shared" si="146"/>
        <v>91 Elementary trades and related occupations</v>
      </c>
      <c r="CA69" s="18">
        <f t="shared" si="164"/>
        <v>3.1910077014545735</v>
      </c>
      <c r="CB69" s="18">
        <f t="shared" si="164"/>
        <v>2.8129729429492776</v>
      </c>
      <c r="CC69" s="18">
        <f t="shared" si="164"/>
        <v>2.7332986547102354</v>
      </c>
      <c r="CD69" s="18">
        <f t="shared" si="164"/>
        <v>2.2763728483315644</v>
      </c>
      <c r="CE69" s="18">
        <f t="shared" si="164"/>
        <v>2.4536899463912594</v>
      </c>
      <c r="CG69" s="68">
        <f t="shared" si="133"/>
        <v>-40.174337895688879</v>
      </c>
      <c r="CH69" s="69">
        <f t="shared" si="134"/>
        <v>25.881470745574937</v>
      </c>
      <c r="CI69" s="69">
        <f t="shared" si="135"/>
        <v>-14.292867150113938</v>
      </c>
      <c r="CK69" t="str">
        <f t="shared" si="147"/>
        <v>91 Elementary trades and related occupations</v>
      </c>
      <c r="CL69" s="18">
        <f t="shared" si="165"/>
        <v>4.5707512896618816</v>
      </c>
      <c r="CM69" s="18">
        <f t="shared" si="165"/>
        <v>3.8581994331143186</v>
      </c>
      <c r="CN69" s="18">
        <f t="shared" si="165"/>
        <v>3.9593493455912934</v>
      </c>
      <c r="CO69" s="18">
        <f t="shared" si="165"/>
        <v>3.100346506416324</v>
      </c>
      <c r="CP69" s="18">
        <f t="shared" si="165"/>
        <v>2.3326219237364532</v>
      </c>
      <c r="CR69" s="68">
        <f t="shared" si="137"/>
        <v>-40.967127905996669</v>
      </c>
      <c r="CS69" s="69">
        <f t="shared" si="138"/>
        <v>20.920534293172377</v>
      </c>
      <c r="CT69" s="69">
        <f t="shared" si="139"/>
        <v>-20.046593612824292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0.4301122551296761</v>
      </c>
      <c r="C70" s="18">
        <f t="shared" si="157"/>
        <v>0.43359288806054291</v>
      </c>
      <c r="D70" s="18">
        <f t="shared" si="157"/>
        <v>0.42705053474695931</v>
      </c>
      <c r="E70" s="18">
        <f t="shared" si="157"/>
        <v>0.44945871550877314</v>
      </c>
      <c r="F70" s="18">
        <f t="shared" si="157"/>
        <v>0.45559566872381763</v>
      </c>
      <c r="H70" s="68">
        <f t="shared" si="105"/>
        <v>57.653700007632466</v>
      </c>
      <c r="I70" s="69">
        <f t="shared" si="106"/>
        <v>73.875195972801137</v>
      </c>
      <c r="J70" s="69">
        <f t="shared" si="107"/>
        <v>131.52889598043359</v>
      </c>
      <c r="L70" t="str">
        <f t="shared" ref="L70" si="166">A70</f>
        <v>92 Elementary administration and service occupations</v>
      </c>
      <c r="M70" s="18">
        <f t="shared" si="158"/>
        <v>1.596732579035989</v>
      </c>
      <c r="N70" s="18">
        <f t="shared" si="158"/>
        <v>1.7921103257660225</v>
      </c>
      <c r="O70" s="18">
        <f t="shared" si="158"/>
        <v>1.7872227283622175</v>
      </c>
      <c r="P70" s="18">
        <f t="shared" si="158"/>
        <v>1.9727179579253171</v>
      </c>
      <c r="Q70" s="18">
        <f t="shared" si="158"/>
        <v>2.1639025453023577</v>
      </c>
      <c r="S70" s="68">
        <f t="shared" si="109"/>
        <v>81.603494863594932</v>
      </c>
      <c r="T70" s="69">
        <f t="shared" si="110"/>
        <v>81.163131292280681</v>
      </c>
      <c r="U70" s="69">
        <f t="shared" si="111"/>
        <v>162.76662615587563</v>
      </c>
      <c r="W70" t="str">
        <f t="shared" ref="W70" si="167">A70</f>
        <v>92 Elementary administration and service occupations</v>
      </c>
      <c r="X70" s="18">
        <f t="shared" si="159"/>
        <v>2.8165939956749839</v>
      </c>
      <c r="Y70" s="18">
        <f t="shared" si="159"/>
        <v>3.1836135220551829</v>
      </c>
      <c r="Z70" s="18">
        <f t="shared" si="159"/>
        <v>3.1649062222353361</v>
      </c>
      <c r="AA70" s="18">
        <f t="shared" si="159"/>
        <v>3.4813036394960473</v>
      </c>
      <c r="AB70" s="18">
        <f t="shared" si="159"/>
        <v>3.9443219257538122</v>
      </c>
      <c r="AD70" s="68">
        <f t="shared" si="113"/>
        <v>52.234378251776725</v>
      </c>
      <c r="AE70" s="69">
        <f t="shared" si="114"/>
        <v>80.303524284344462</v>
      </c>
      <c r="AF70" s="69">
        <f t="shared" si="115"/>
        <v>132.53790253612118</v>
      </c>
      <c r="AH70" t="str">
        <f t="shared" ref="AH70" si="168">L70</f>
        <v>92 Elementary administration and service occupations</v>
      </c>
      <c r="AI70" s="18">
        <f t="shared" si="160"/>
        <v>5.7035203944344017</v>
      </c>
      <c r="AJ70" s="18">
        <f t="shared" si="160"/>
        <v>6.8766655448747258</v>
      </c>
      <c r="AK70" s="18">
        <f t="shared" si="160"/>
        <v>6.8477114530808025</v>
      </c>
      <c r="AL70" s="18">
        <f t="shared" si="160"/>
        <v>7.794667000968869</v>
      </c>
      <c r="AM70" s="18">
        <f t="shared" si="160"/>
        <v>9.0213274597081892</v>
      </c>
      <c r="AO70" s="68">
        <f t="shared" si="117"/>
        <v>52.390818383616399</v>
      </c>
      <c r="AP70" s="69">
        <f t="shared" si="118"/>
        <v>77.340015118231534</v>
      </c>
      <c r="AQ70" s="69">
        <f t="shared" si="119"/>
        <v>129.73083350184794</v>
      </c>
      <c r="AS70" t="str">
        <f t="shared" ref="AS70" si="169">W70</f>
        <v>92 Elementary administration and service occupations</v>
      </c>
      <c r="AT70" s="18">
        <f t="shared" si="161"/>
        <v>4.8356657256178019</v>
      </c>
      <c r="AU70" s="18">
        <f t="shared" si="161"/>
        <v>5.2113307523668038</v>
      </c>
      <c r="AV70" s="18">
        <f t="shared" si="161"/>
        <v>5.3931654372242157</v>
      </c>
      <c r="AW70" s="18">
        <f t="shared" si="161"/>
        <v>5.9702548042999473</v>
      </c>
      <c r="AX70" s="18">
        <f t="shared" si="161"/>
        <v>6.8581486644655545</v>
      </c>
      <c r="AZ70" s="68">
        <f t="shared" si="121"/>
        <v>48.591875427474982</v>
      </c>
      <c r="BA70" s="69">
        <f t="shared" si="122"/>
        <v>75.544455166680635</v>
      </c>
      <c r="BB70" s="69">
        <f t="shared" si="123"/>
        <v>124.13633059415561</v>
      </c>
      <c r="BD70" t="str">
        <f t="shared" ref="BD70" si="170">AH70</f>
        <v>92 Elementary administration and service occupations</v>
      </c>
      <c r="BE70" s="18">
        <f t="shared" si="162"/>
        <v>9.2180243936150159</v>
      </c>
      <c r="BF70" s="18">
        <f t="shared" si="162"/>
        <v>8.949143179737554</v>
      </c>
      <c r="BG70" s="18">
        <f t="shared" si="162"/>
        <v>8.6798050970199299</v>
      </c>
      <c r="BH70" s="18">
        <f t="shared" si="162"/>
        <v>8.6854144405848217</v>
      </c>
      <c r="BI70" s="18">
        <f t="shared" si="162"/>
        <v>8.5829382059000174</v>
      </c>
      <c r="BK70" s="68">
        <f t="shared" si="125"/>
        <v>-3.6479310927871116</v>
      </c>
      <c r="BL70" s="69">
        <f t="shared" si="126"/>
        <v>49.531540320796744</v>
      </c>
      <c r="BM70" s="69">
        <f t="shared" si="127"/>
        <v>45.883609228009632</v>
      </c>
      <c r="BO70" t="str">
        <f t="shared" ref="BO70" si="171">AS70</f>
        <v>92 Elementary administration and service occupations</v>
      </c>
      <c r="BP70" s="18">
        <f t="shared" si="163"/>
        <v>14.356062384577161</v>
      </c>
      <c r="BQ70" s="18">
        <f t="shared" si="163"/>
        <v>15.27375431202514</v>
      </c>
      <c r="BR70" s="18">
        <f t="shared" si="163"/>
        <v>14.768706645172019</v>
      </c>
      <c r="BS70" s="18">
        <f t="shared" si="163"/>
        <v>15.806680715607543</v>
      </c>
      <c r="BT70" s="18">
        <f t="shared" si="163"/>
        <v>16.891248012269042</v>
      </c>
      <c r="BV70" s="68">
        <f t="shared" si="129"/>
        <v>-5.3766759417936054</v>
      </c>
      <c r="BW70" s="69">
        <f t="shared" si="130"/>
        <v>46.3405127257627</v>
      </c>
      <c r="BX70" s="69">
        <f t="shared" si="131"/>
        <v>40.9638367839691</v>
      </c>
      <c r="BZ70" t="str">
        <f t="shared" ref="BZ70" si="172">BD70</f>
        <v>92 Elementary administration and service occupations</v>
      </c>
      <c r="CA70" s="18">
        <f t="shared" si="164"/>
        <v>18.965847357602801</v>
      </c>
      <c r="CB70" s="18">
        <f t="shared" si="164"/>
        <v>20.687909705054068</v>
      </c>
      <c r="CC70" s="18">
        <f t="shared" si="164"/>
        <v>19.981766955913365</v>
      </c>
      <c r="CD70" s="18">
        <f t="shared" si="164"/>
        <v>21.533171532508508</v>
      </c>
      <c r="CE70" s="18">
        <f t="shared" si="164"/>
        <v>22.883240046150753</v>
      </c>
      <c r="CG70" s="68">
        <f t="shared" si="133"/>
        <v>-23.679967836825096</v>
      </c>
      <c r="CH70" s="69">
        <f t="shared" si="134"/>
        <v>37.168936945113288</v>
      </c>
      <c r="CI70" s="69">
        <f t="shared" si="135"/>
        <v>13.488969108288188</v>
      </c>
      <c r="CK70" t="str">
        <f t="shared" ref="CK70" si="173">BO70</f>
        <v>92 Elementary administration and service occupations</v>
      </c>
      <c r="CL70" s="18">
        <f t="shared" si="165"/>
        <v>26.977452953111296</v>
      </c>
      <c r="CM70" s="18">
        <f t="shared" si="165"/>
        <v>24.43043515341753</v>
      </c>
      <c r="CN70" s="18">
        <f t="shared" si="165"/>
        <v>23.513020724944081</v>
      </c>
      <c r="CO70" s="18">
        <f t="shared" si="165"/>
        <v>17.206964826622301</v>
      </c>
      <c r="CP70" s="18">
        <f t="shared" si="165"/>
        <v>11.534626969292693</v>
      </c>
      <c r="CR70" s="68">
        <f t="shared" si="137"/>
        <v>-50.844908372096583</v>
      </c>
      <c r="CS70" s="69">
        <f t="shared" si="138"/>
        <v>16.511766039953208</v>
      </c>
      <c r="CT70" s="69">
        <f t="shared" si="139"/>
        <v>-34.333142332143382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47.775981017741586</v>
      </c>
      <c r="I72" s="67">
        <f>IF(D35&gt;0,I35/D35*100,0)</f>
        <v>60.00559452524692</v>
      </c>
      <c r="J72" s="67">
        <f t="shared" ref="J72" si="175">IF(D35&gt;0,(J35/D35)*100,0)</f>
        <v>107.78157554298851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49.990993945097998</v>
      </c>
      <c r="T72" s="67">
        <f t="shared" ref="T72" si="177">IF(O35&gt;0,T35/O35*100,0)</f>
        <v>62.995125511144991</v>
      </c>
      <c r="U72" s="67">
        <f t="shared" ref="U72" si="178">IF(O35&gt;0,(U35/O35)*100,0)</f>
        <v>112.98611945624299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22.152182310802651</v>
      </c>
      <c r="AE72" s="67">
        <f t="shared" ref="AE72" si="180">IF(Z35&gt;0,AE35/Z35*100,0)</f>
        <v>58.457316850717</v>
      </c>
      <c r="AF72" s="67">
        <f t="shared" ref="AF72" si="181">IF(Z35&gt;0,(AF35/Z35)*100,0)</f>
        <v>80.609499161519665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15.673481208895303</v>
      </c>
      <c r="AP72" s="67">
        <f t="shared" ref="AP72" si="183">IF(AK35&gt;0,AP35/AK35*100,0)</f>
        <v>55.695983859952335</v>
      </c>
      <c r="AQ72" s="67">
        <f t="shared" ref="AQ72" si="184">IF(AK35&gt;0,(AQ35/AK35)*100,0)</f>
        <v>71.369465068847632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16.850859614638392</v>
      </c>
      <c r="BA72" s="67">
        <f t="shared" ref="BA72" si="186">IF(AV35&gt;0,BA35/AV35*100,0)</f>
        <v>55.307620481507527</v>
      </c>
      <c r="BB72" s="67">
        <f t="shared" ref="BB72" si="187">IF(AV35&gt;0,(BB35/AV35)*100,0)</f>
        <v>72.158480096145922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-2.5605033210716681</v>
      </c>
      <c r="BL72" s="67">
        <f t="shared" ref="BL72" si="189">IF(BG35&gt;0,BL35/BG35*100,0)</f>
        <v>44.565746077289376</v>
      </c>
      <c r="BM72" s="67">
        <f t="shared" ref="BM72" si="190">IF(BG35&gt;0,(BM35/BG35)*100,0)</f>
        <v>42.005242756217712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-17.266970812834938</v>
      </c>
      <c r="BW72" s="67">
        <f t="shared" ref="BW72" si="192">IF(BR35&gt;0,BW35/BR35*100,0)</f>
        <v>40.530160365606314</v>
      </c>
      <c r="BX72" s="67">
        <f t="shared" ref="BX72" si="193">IF(BR35&gt;0,(BX35/BR35)*100,0)</f>
        <v>23.263189552771376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-33.356941863269967</v>
      </c>
      <c r="CH72" s="67">
        <f t="shared" ref="CH72" si="195">IF(CC35&gt;0,CH35/CC35*100,0)</f>
        <v>32.981535081167635</v>
      </c>
      <c r="CI72" s="67">
        <f t="shared" ref="CI72" si="196">IF(CC35&gt;0,(CI35/CC35)*100,0)</f>
        <v>-0.37540678210233019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0.2013061419611081</v>
      </c>
      <c r="CS72" s="67">
        <f t="shared" ref="CS72" si="198">IF(CN35&gt;0,CS35/CN35*100,0)</f>
        <v>29.043656602090927</v>
      </c>
      <c r="CT72" s="67">
        <f t="shared" ref="CT72" si="199">IF(CN35&gt;0,(CT35/CN35)*100,0)</f>
        <v>29.244962744052032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Thames Valley Berkshire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Thames Valley Berkshire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Thames Valley Berkshire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Thames Valley Berkshire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Thames Valley Berkshire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Thames Valley Berkshire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Thames Valley Berkshire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Thames Valley Berkshire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Thames Valley Berkshire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5.9099577332638598</v>
      </c>
      <c r="C82" s="18">
        <f t="shared" si="210"/>
        <v>14.021386508763122</v>
      </c>
      <c r="D82" s="18">
        <f t="shared" si="210"/>
        <v>1.2099399793802812</v>
      </c>
      <c r="E82" s="18">
        <f t="shared" si="210"/>
        <v>2.8389588912040908</v>
      </c>
      <c r="F82" s="18">
        <f t="shared" ref="F82:F107" si="211">IF(AND(F$6-C$6 &lt;&gt; 0,C8&lt;&gt;0,F8&lt;&gt;0),(EXP(LN(F8/C8)/(F$6-C$6))-1)*100,0)</f>
        <v>2.9893765717601717</v>
      </c>
      <c r="H82" s="18">
        <f t="shared" ref="H82:H107" si="212">IF($F$6-$D$6 &lt;&gt; 0,(EXP(LN(1+(H45/100))/($F$6-$D$6))-1)*100,0)</f>
        <v>2.293059924944707</v>
      </c>
      <c r="I82" s="18">
        <f t="shared" ref="I82:I107" si="213">IF(D8&gt;0,((1+(I8/D8))^(1/($F$6-$D$6))-1)*100,0)</f>
        <v>3.3229917747541471</v>
      </c>
      <c r="J82" s="18">
        <f t="shared" ref="J82:J107" si="214">IF($F$6-$D$6 &lt;&gt; 0,(EXP(LN(1+(J45/100))/($F$6-$D$6))-1)*100,0)</f>
        <v>4.8606801297360835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7.3051188498761688</v>
      </c>
      <c r="N82" s="18">
        <f t="shared" si="215"/>
        <v>9.4301125417183265</v>
      </c>
      <c r="O82" s="18">
        <f t="shared" si="215"/>
        <v>0.87871730520943103</v>
      </c>
      <c r="P82" s="18">
        <f t="shared" si="215"/>
        <v>2.7679208805901467</v>
      </c>
      <c r="Q82" s="18">
        <f t="shared" ref="Q82:Q107" si="216">IF(AND(Q$6-N$6 &lt;&gt; 0,N8&lt;&gt;0,Q8&lt;&gt;0),(EXP(LN(Q8/N8)/(Q$6-N$6))-1)*100,0)</f>
        <v>2.5756775070980176</v>
      </c>
      <c r="S82" s="18">
        <f t="shared" ref="S82:S107" si="217">IF($F$6-$D$6 &lt;&gt; 0,(EXP(LN(1+(S45/100))/($F$6-$D$6))-1)*100,0)</f>
        <v>2.1342876099789354</v>
      </c>
      <c r="T82" s="18">
        <f t="shared" ref="T82:T107" si="218">IF(O8&gt;0,((1+(T8/O8))^(1/($F$6-$D$6))-1)*100,0)</f>
        <v>3.2450032275158192</v>
      </c>
      <c r="U82" s="18">
        <f t="shared" ref="U82:U107" si="219">IF($F$6-$D$6 &lt;&gt; 0,(EXP(LN(1+(U45/100))/($F$6-$D$6))-1)*100,0)</f>
        <v>4.6845380471401077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5.3238814669783752</v>
      </c>
      <c r="Y82" s="18">
        <f t="shared" si="220"/>
        <v>-4.2335689025722161</v>
      </c>
      <c r="Z82" s="18">
        <f t="shared" si="220"/>
        <v>-0.56039512378960321</v>
      </c>
      <c r="AA82" s="18">
        <f t="shared" si="220"/>
        <v>1.3658498359101712</v>
      </c>
      <c r="AB82" s="18">
        <f t="shared" ref="AB82:AB107" si="221">IF(AND(AB$6-Y$6 &lt;&gt; 0,Y8&lt;&gt;0,AB8&lt;&gt;0),(EXP(LN(AB8/Y8)/(AB$6-Y$6))-1)*100,0)</f>
        <v>0.40270925480752062</v>
      </c>
      <c r="AD82" s="18">
        <f t="shared" ref="AD82:AD107" si="222">IF($F$6-$D$6 &lt;&gt; 0,(EXP(LN(1+(AD45/100))/($F$6-$D$6))-1)*100,0)</f>
        <v>0.71965755607710236</v>
      </c>
      <c r="AE82" s="18">
        <f t="shared" ref="AE82:AE107" si="223">IF(Z8&gt;0,((1+(AE8/Z8))^(1/($F$6-$D$6))-1)*100,0)</f>
        <v>3.0936800885829507</v>
      </c>
      <c r="AF82" s="18">
        <f t="shared" ref="AF82:AF107" si="224">IF($F$6-$D$6 &lt;&gt; 0,(EXP(LN(1+(AF45/100))/($F$6-$D$6))-1)*100,0)</f>
        <v>3.5720083555570437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5.5328302719644062</v>
      </c>
      <c r="AJ82" s="18">
        <f t="shared" si="225"/>
        <v>2.631095199250777</v>
      </c>
      <c r="AK82" s="18">
        <f t="shared" si="225"/>
        <v>-1.3819096672868736</v>
      </c>
      <c r="AL82" s="18">
        <f t="shared" si="225"/>
        <v>1.2007179863547268</v>
      </c>
      <c r="AM82" s="18">
        <f t="shared" ref="AM82:AM107" si="226">IF(AND(AM$6-AJ$6 &lt;&gt; 0,AJ8&lt;&gt;0,AM8&lt;&gt;0),(EXP(LN(AM8/AJ8)/(AM$6-AJ$6))-1)*100,0)</f>
        <v>0.47456050254088833</v>
      </c>
      <c r="AO82" s="18">
        <f t="shared" ref="AO82:AO107" si="227">IF($F$6-$D$6 &lt;&gt; 0,(EXP(LN(1+(AO45/100))/($F$6-$D$6))-1)*100,0)</f>
        <v>0.33241333378140059</v>
      </c>
      <c r="AP82" s="18">
        <f t="shared" ref="AP82:AP107" si="228">IF(AK8&gt;0,((1+(AP8/AK8))^(1/($F$6-$D$6))-1)*100,0)</f>
        <v>2.807512522470601</v>
      </c>
      <c r="AQ82" s="18">
        <f t="shared" ref="AQ82:AQ107" si="229">IF($F$6-$D$6 &lt;&gt; 0,(EXP(LN(1+(AQ45/100))/($F$6-$D$6))-1)*100,0)</f>
        <v>3.0348799559817508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4.9692326222526617</v>
      </c>
      <c r="AU82" s="18">
        <f t="shared" si="230"/>
        <v>-1.3708591938293768</v>
      </c>
      <c r="AV82" s="18">
        <f t="shared" si="230"/>
        <v>-1.8818838784507852</v>
      </c>
      <c r="AW82" s="18">
        <f t="shared" si="230"/>
        <v>0.987315174374781</v>
      </c>
      <c r="AX82" s="18">
        <f t="shared" ref="AX82:AX107" si="231">IF(AND(AX$6-AU$6 &lt;&gt; 0,AU8&lt;&gt;0,AX8&lt;&gt;0),(EXP(LN(AX8/AU8)/(AX$6-AU$6))-1)*100,0)</f>
        <v>-6.5896707470403104E-2</v>
      </c>
      <c r="AZ82" s="18">
        <f t="shared" ref="AZ82:AZ107" si="232">IF($F$6-$D$6 &lt;&gt; 0,(EXP(LN(1+(AZ45/100))/($F$6-$D$6))-1)*100,0)</f>
        <v>2.1712181553090737E-2</v>
      </c>
      <c r="BA82" s="18">
        <f t="shared" ref="BA82:BA107" si="233">IF(AV8&gt;0,((1+(BA8/AV8))^(1/($F$6-$D$6))-1)*100,0)</f>
        <v>2.7749649976503976</v>
      </c>
      <c r="BB82" s="18">
        <f t="shared" ref="BB82:BB107" si="234">IF($F$6-$D$6 &lt;&gt; 0,(EXP(LN(1+(BB45/100))/($F$6-$D$6))-1)*100,0)</f>
        <v>2.789773217131386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1.5807093612145495</v>
      </c>
      <c r="BF82" s="18">
        <f t="shared" si="235"/>
        <v>6.7962386455687307</v>
      </c>
      <c r="BG82" s="18">
        <f t="shared" si="235"/>
        <v>-3.032566607373266</v>
      </c>
      <c r="BH82" s="18">
        <f t="shared" si="235"/>
        <v>0.64498167649145177</v>
      </c>
      <c r="BI82" s="18">
        <f t="shared" ref="BI82:BI107" si="236">IF(AND(BI$6-BF$6 &lt;&gt; 0,BF8&lt;&gt;0,BI8&lt;&gt;0),(EXP(LN(BI8/BF8)/(BI$6-BF$6))-1)*100,0)</f>
        <v>-0.14945964830683778</v>
      </c>
      <c r="BK82" s="18">
        <f t="shared" ref="BK82:BK107" si="237">IF($F$6-$D$6 &lt;&gt; 0,(EXP(LN(1+(BK45/100))/($F$6-$D$6))-1)*100,0)</f>
        <v>-0.59610919887715941</v>
      </c>
      <c r="BL82" s="18">
        <f t="shared" ref="BL82:BL107" si="238">IF(BG8&gt;0,((1+(BL8/BG8))^(1/($F$6-$D$6))-1)*100,0)</f>
        <v>2.291000140546684</v>
      </c>
      <c r="BM82" s="18">
        <f t="shared" ref="BM82:BM107" si="239">IF($F$6-$D$6 &lt;&gt; 0,(EXP(LN(1+(BM45/100))/($F$6-$D$6))-1)*100,0)</f>
        <v>1.8621851343334717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2.8421714166788403</v>
      </c>
      <c r="BQ82" s="18">
        <f t="shared" si="240"/>
        <v>-7.6344244222195767</v>
      </c>
      <c r="BR82" s="18">
        <f t="shared" si="240"/>
        <v>-2.1191023582867174</v>
      </c>
      <c r="BS82" s="18">
        <f t="shared" si="240"/>
        <v>-1.7589051321465043</v>
      </c>
      <c r="BT82" s="18">
        <f t="shared" ref="BT82:BT107" si="241">IF(AND(BT$6-BQ$6 &lt;&gt; 0,BQ8&lt;&gt;0,BT8&lt;&gt;0),(EXP(LN(BT8/BQ8)/(BT$6-BQ$6))-1)*100,0)</f>
        <v>-2.2491061503647991</v>
      </c>
      <c r="BV82" s="18">
        <f t="shared" ref="BV82:BV107" si="242">IF($F$6-$D$6 &lt;&gt; 0,(EXP(LN(1+(BV45/100))/($F$6-$D$6))-1)*100,0)</f>
        <v>-1.879117912642303</v>
      </c>
      <c r="BW82" s="18">
        <f t="shared" ref="BW82:BW107" si="243">IF(BR8&gt;0,((1+(BW8/BR8))^(1/($F$6-$D$6))-1)*100,0)</f>
        <v>2.1913027959505449</v>
      </c>
      <c r="BX82" s="18">
        <f t="shared" ref="BX82:BX107" si="244">IF($F$6-$D$6 &lt;&gt; 0,(EXP(LN(1+(BX45/100))/($F$6-$D$6))-1)*100,0)</f>
        <v>0.85717676691936528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0.87555898502194029</v>
      </c>
      <c r="CB82" s="18">
        <f t="shared" si="245"/>
        <v>-3.9897894732365491</v>
      </c>
      <c r="CC82" s="18">
        <f t="shared" si="245"/>
        <v>-0.25122176184300127</v>
      </c>
      <c r="CD82" s="18">
        <f t="shared" si="245"/>
        <v>-2.4429314394506463</v>
      </c>
      <c r="CE82" s="18">
        <f t="shared" ref="CE82:CE107" si="246">IF(AND(CE$6-CB$6 &lt;&gt; 0,CB8&lt;&gt;0,CE8&lt;&gt;0),(EXP(LN(CE8/CB8)/(CE$6-CB$6))-1)*100,0)</f>
        <v>-1.8613288951018991</v>
      </c>
      <c r="CG82" s="18">
        <f t="shared" ref="CG82:CG107" si="247">IF($F$6-$D$6 &lt;&gt; 0,(EXP(LN(1+(CG45/100))/($F$6-$D$6))-1)*100,0)</f>
        <v>-1.7177652452999959</v>
      </c>
      <c r="CH82" s="18">
        <f t="shared" ref="CH82:CH107" si="248">IF(CC8&gt;0,((1+(CH8/CC8))^(1/($F$6-$D$6))-1)*100,0)</f>
        <v>2.2409752736824995</v>
      </c>
      <c r="CI82" s="18">
        <f t="shared" ref="CI82:CI107" si="249">IF($F$6-$D$6 &lt;&gt; 0,(EXP(LN(1+(CI45/100))/($F$6-$D$6))-1)*100,0)</f>
        <v>1.0261472640627822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6.4495185889480444</v>
      </c>
      <c r="CM82" s="18">
        <f t="shared" si="250"/>
        <v>-8.8413292850057275</v>
      </c>
      <c r="CN82" s="18">
        <f t="shared" si="250"/>
        <v>1.3296512896524781</v>
      </c>
      <c r="CO82" s="18">
        <f t="shared" si="250"/>
        <v>3.0379737378370075</v>
      </c>
      <c r="CP82" s="18">
        <f t="shared" ref="CP82:CP107" si="251">IF(AND(CP$6-CM$6 &lt;&gt; 0,CM8&lt;&gt;0,CP8&lt;&gt;0),(EXP(LN(CP8/CM8)/(CP$6-CM$6))-1)*100,0)</f>
        <v>1.7193002173497618</v>
      </c>
      <c r="CR82" s="18">
        <f t="shared" ref="CR82:CR107" si="252">IF($F$6-$D$6 &lt;&gt; 0,(EXP(LN(1+(CR45/100))/($F$6-$D$6))-1)*100,0)</f>
        <v>2.4653565879552142</v>
      </c>
      <c r="CS82" s="18">
        <f t="shared" ref="CS82:CS107" si="253">IF(CN8&gt;0,((1+(CS8/CN8))^(1/($F$6-$D$6))-1)*100,0)</f>
        <v>2.0585814975493166</v>
      </c>
      <c r="CT82" s="18">
        <f t="shared" ref="CT82:CT107" si="254">IF($F$6-$D$6 &lt;&gt; 0,(EXP(LN(1+(CT45/100))/($F$6-$D$6))-1)*100,0)</f>
        <v>3.9905198835000766</v>
      </c>
    </row>
    <row r="83" spans="1:98" x14ac:dyDescent="0.2">
      <c r="A83" t="str">
        <f t="shared" si="209"/>
        <v>12 Other managers and proprietors</v>
      </c>
      <c r="B83" s="18">
        <f t="shared" si="210"/>
        <v>8.2276548995772636</v>
      </c>
      <c r="C83" s="18">
        <f t="shared" si="210"/>
        <v>3.1087005321629224</v>
      </c>
      <c r="D83" s="18">
        <f t="shared" si="210"/>
        <v>7.1798378174480648</v>
      </c>
      <c r="E83" s="18">
        <f t="shared" si="210"/>
        <v>3.2623568303735029</v>
      </c>
      <c r="F83" s="18">
        <f t="shared" si="211"/>
        <v>4.4612143367065427</v>
      </c>
      <c r="H83" s="18">
        <f t="shared" si="212"/>
        <v>4.5520101712235306</v>
      </c>
      <c r="I83" s="18">
        <f t="shared" si="213"/>
        <v>4.5864554821420711</v>
      </c>
      <c r="J83" s="18">
        <f t="shared" si="214"/>
        <v>7.3787719955814568</v>
      </c>
      <c r="L83" t="str">
        <f t="shared" ref="L83:L106" si="255">A83</f>
        <v>12 Other managers and proprietors</v>
      </c>
      <c r="M83" s="18">
        <f t="shared" si="215"/>
        <v>6.6106157913947694</v>
      </c>
      <c r="N83" s="18">
        <f t="shared" si="215"/>
        <v>8.0998707120497606</v>
      </c>
      <c r="O83" s="18">
        <f t="shared" si="215"/>
        <v>7.1170467549567684</v>
      </c>
      <c r="P83" s="18">
        <f t="shared" si="215"/>
        <v>3.4120125264544665</v>
      </c>
      <c r="Q83" s="18">
        <f t="shared" si="216"/>
        <v>4.8459723621608664</v>
      </c>
      <c r="S83" s="18">
        <f t="shared" si="217"/>
        <v>4.6325613941025079</v>
      </c>
      <c r="T83" s="18">
        <f t="shared" si="218"/>
        <v>4.5473151367680709</v>
      </c>
      <c r="U83" s="18">
        <f t="shared" si="219"/>
        <v>7.4074687931453997</v>
      </c>
      <c r="W83" t="str">
        <f t="shared" ref="W83:W106" si="256">A83</f>
        <v>12 Other managers and proprietors</v>
      </c>
      <c r="X83" s="18">
        <f t="shared" si="220"/>
        <v>3.4243711112755815</v>
      </c>
      <c r="Y83" s="18">
        <f t="shared" si="220"/>
        <v>-4.7771874568701804</v>
      </c>
      <c r="Z83" s="18">
        <f t="shared" si="220"/>
        <v>5.4208427311247087</v>
      </c>
      <c r="AA83" s="18">
        <f t="shared" si="220"/>
        <v>2.0569144201679546</v>
      </c>
      <c r="AB83" s="18">
        <f t="shared" si="221"/>
        <v>2.6508051266079802</v>
      </c>
      <c r="AD83" s="18">
        <f t="shared" si="222"/>
        <v>3.1661246792750397</v>
      </c>
      <c r="AE83" s="18">
        <f t="shared" si="223"/>
        <v>4.2782905273095251</v>
      </c>
      <c r="AF83" s="18">
        <f t="shared" si="224"/>
        <v>6.2154891963754677</v>
      </c>
      <c r="AH83" t="str">
        <f t="shared" ref="AH83:AH106" si="257">L83</f>
        <v>12 Other managers and proprietors</v>
      </c>
      <c r="AI83" s="18">
        <f t="shared" si="225"/>
        <v>4.3878090343300924</v>
      </c>
      <c r="AJ83" s="18">
        <f t="shared" si="225"/>
        <v>2.2283201303973987</v>
      </c>
      <c r="AK83" s="18">
        <f t="shared" si="225"/>
        <v>4.4376295776782815</v>
      </c>
      <c r="AL83" s="18">
        <f t="shared" si="225"/>
        <v>2.0721796971654882</v>
      </c>
      <c r="AM83" s="18">
        <f t="shared" si="226"/>
        <v>2.8153916134161294</v>
      </c>
      <c r="AO83" s="18">
        <f t="shared" si="227"/>
        <v>2.8546493708369258</v>
      </c>
      <c r="AP83" s="18">
        <f t="shared" si="228"/>
        <v>4.1997194682605876</v>
      </c>
      <c r="AQ83" s="18">
        <f t="shared" si="229"/>
        <v>5.9475646892192202</v>
      </c>
      <c r="AS83" t="str">
        <f t="shared" ref="AS83:AS106" si="258">W83</f>
        <v>12 Other managers and proprietors</v>
      </c>
      <c r="AT83" s="18">
        <f t="shared" si="230"/>
        <v>3.5457403026768919</v>
      </c>
      <c r="AU83" s="18">
        <f t="shared" si="230"/>
        <v>-2.5454133924120326</v>
      </c>
      <c r="AV83" s="18">
        <f t="shared" si="230"/>
        <v>5.0947989925746562</v>
      </c>
      <c r="AW83" s="18">
        <f t="shared" si="230"/>
        <v>1.7823582199145926</v>
      </c>
      <c r="AX83" s="18">
        <f t="shared" si="231"/>
        <v>2.527317150625108</v>
      </c>
      <c r="AZ83" s="18">
        <f t="shared" si="232"/>
        <v>2.8747392029887076</v>
      </c>
      <c r="BA83" s="18">
        <f t="shared" si="233"/>
        <v>4.0300868247082011</v>
      </c>
      <c r="BB83" s="18">
        <f t="shared" si="234"/>
        <v>5.82702716016128</v>
      </c>
      <c r="BD83" t="str">
        <f t="shared" ref="BD83:BD106" si="259">AH83</f>
        <v>12 Other managers and proprietors</v>
      </c>
      <c r="BE83" s="18">
        <f t="shared" si="235"/>
        <v>-2.0622060117549634</v>
      </c>
      <c r="BF83" s="18">
        <f t="shared" si="235"/>
        <v>5.3528311878859425</v>
      </c>
      <c r="BG83" s="18">
        <f t="shared" si="235"/>
        <v>2.8136314957001085</v>
      </c>
      <c r="BH83" s="18">
        <f t="shared" si="235"/>
        <v>0.73141294631042797</v>
      </c>
      <c r="BI83" s="18">
        <f t="shared" si="236"/>
        <v>1.6621547228150124</v>
      </c>
      <c r="BK83" s="18">
        <f t="shared" si="237"/>
        <v>1.4207575788328208</v>
      </c>
      <c r="BL83" s="18">
        <f t="shared" si="238"/>
        <v>3.0646803978790826</v>
      </c>
      <c r="BM83" s="18">
        <f t="shared" si="239"/>
        <v>4.0285667731432939</v>
      </c>
      <c r="BO83" t="str">
        <f t="shared" ref="BO83:BO106" si="260">AS83</f>
        <v>12 Other managers and proprietors</v>
      </c>
      <c r="BP83" s="18">
        <f t="shared" si="240"/>
        <v>0.57401245096280196</v>
      </c>
      <c r="BQ83" s="18">
        <f t="shared" si="240"/>
        <v>-5.5470569458448082</v>
      </c>
      <c r="BR83" s="18">
        <f t="shared" si="240"/>
        <v>4.4887941781384999</v>
      </c>
      <c r="BS83" s="18">
        <f t="shared" si="240"/>
        <v>-9.4181193681519559E-2</v>
      </c>
      <c r="BT83" s="18">
        <f t="shared" si="241"/>
        <v>0.96119789700017666</v>
      </c>
      <c r="BV83" s="18">
        <f t="shared" si="242"/>
        <v>1.4106955591658865</v>
      </c>
      <c r="BW83" s="18">
        <f t="shared" si="243"/>
        <v>3.4036043954015271</v>
      </c>
      <c r="BX83" s="18">
        <f t="shared" si="244"/>
        <v>4.3201855386224786</v>
      </c>
      <c r="BZ83" t="str">
        <f t="shared" ref="BZ83:BZ106" si="261">BD83</f>
        <v>12 Other managers and proprietors</v>
      </c>
      <c r="CA83" s="18">
        <f t="shared" si="245"/>
        <v>-1.38365237298399</v>
      </c>
      <c r="CB83" s="18">
        <f t="shared" si="245"/>
        <v>-14.112432256376827</v>
      </c>
      <c r="CC83" s="18">
        <f t="shared" si="245"/>
        <v>3.425073928612532</v>
      </c>
      <c r="CD83" s="18">
        <f t="shared" si="245"/>
        <v>-2.2149084488526927</v>
      </c>
      <c r="CE83" s="18">
        <f t="shared" si="246"/>
        <v>-1.2898928815728739</v>
      </c>
      <c r="CG83" s="18">
        <f t="shared" si="247"/>
        <v>-0.36994322522546641</v>
      </c>
      <c r="CH83" s="18">
        <f t="shared" si="248"/>
        <v>2.6726182333181914</v>
      </c>
      <c r="CI83" s="18">
        <f t="shared" si="249"/>
        <v>2.4190760721976456</v>
      </c>
      <c r="CK83" t="str">
        <f t="shared" ref="CK83:CK106" si="262">BO83</f>
        <v>12 Other managers and proprietors</v>
      </c>
      <c r="CL83" s="18">
        <f t="shared" si="250"/>
        <v>2.3210204878792995</v>
      </c>
      <c r="CM83" s="18">
        <f t="shared" si="250"/>
        <v>-12.415601988315927</v>
      </c>
      <c r="CN83" s="18">
        <f t="shared" si="250"/>
        <v>8.2366197359927682</v>
      </c>
      <c r="CO83" s="18">
        <f t="shared" si="250"/>
        <v>2.9164749810467461</v>
      </c>
      <c r="CP83" s="18">
        <f t="shared" si="251"/>
        <v>3.5015085976694893</v>
      </c>
      <c r="CR83" s="18">
        <f t="shared" si="252"/>
        <v>4.6601473851220154</v>
      </c>
      <c r="CS83" s="18">
        <f t="shared" si="253"/>
        <v>2.9162257260581859</v>
      </c>
      <c r="CT83" s="18">
        <f t="shared" si="254"/>
        <v>6.3536019627341345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6.1416902427103848</v>
      </c>
      <c r="C84" s="18">
        <f t="shared" si="210"/>
        <v>5.8150260393497133</v>
      </c>
      <c r="D84" s="18">
        <f t="shared" si="210"/>
        <v>2.6622678583746673</v>
      </c>
      <c r="E84" s="18">
        <f t="shared" si="210"/>
        <v>2.1763054466832799</v>
      </c>
      <c r="F84" s="18">
        <f t="shared" si="211"/>
        <v>2.551961792658819</v>
      </c>
      <c r="H84" s="18">
        <f t="shared" si="212"/>
        <v>2.3380367832429361</v>
      </c>
      <c r="I84" s="18">
        <f t="shared" si="213"/>
        <v>2.5456145936964214</v>
      </c>
      <c r="J84" s="18">
        <f t="shared" si="214"/>
        <v>4.2699205364892467</v>
      </c>
      <c r="L84" t="str">
        <f t="shared" si="255"/>
        <v>21 Science, research, engineering and technology professionals</v>
      </c>
      <c r="M84" s="18">
        <f t="shared" si="215"/>
        <v>6.7280234282105278</v>
      </c>
      <c r="N84" s="18">
        <f t="shared" si="215"/>
        <v>14.099184105075512</v>
      </c>
      <c r="O84" s="18">
        <f t="shared" si="215"/>
        <v>3.8628060458334668</v>
      </c>
      <c r="P84" s="18">
        <f t="shared" si="215"/>
        <v>2.8686339633880786</v>
      </c>
      <c r="Q84" s="18">
        <f t="shared" si="216"/>
        <v>3.8486326755999833</v>
      </c>
      <c r="S84" s="18">
        <f t="shared" si="217"/>
        <v>3.1989627796774167</v>
      </c>
      <c r="T84" s="18">
        <f t="shared" si="218"/>
        <v>2.8160727190474466</v>
      </c>
      <c r="U84" s="18">
        <f t="shared" si="219"/>
        <v>5.1386194690257181</v>
      </c>
      <c r="W84" t="str">
        <f t="shared" si="256"/>
        <v>21 Science, research, engineering and technology professionals</v>
      </c>
      <c r="X84" s="18">
        <f t="shared" si="220"/>
        <v>2.8445747263574628</v>
      </c>
      <c r="Y84" s="18">
        <f t="shared" si="220"/>
        <v>-2.058801414463185</v>
      </c>
      <c r="Z84" s="18">
        <f t="shared" si="220"/>
        <v>1.252622290923</v>
      </c>
      <c r="AA84" s="18">
        <f t="shared" si="220"/>
        <v>0.47622729104161987</v>
      </c>
      <c r="AB84" s="18">
        <f t="shared" si="221"/>
        <v>0.55747868603150952</v>
      </c>
      <c r="AD84" s="18">
        <f t="shared" si="222"/>
        <v>0.73436187997786284</v>
      </c>
      <c r="AE84" s="18">
        <f t="shared" si="223"/>
        <v>2.3916906646041847</v>
      </c>
      <c r="AF84" s="18">
        <f t="shared" si="224"/>
        <v>2.9271157406803194</v>
      </c>
      <c r="AH84" t="str">
        <f t="shared" si="257"/>
        <v>21 Science, research, engineering and technology professionals</v>
      </c>
      <c r="AI84" s="18">
        <f t="shared" si="225"/>
        <v>4.8867507828896928</v>
      </c>
      <c r="AJ84" s="18">
        <f t="shared" si="225"/>
        <v>1.1755916097046848</v>
      </c>
      <c r="AK84" s="18">
        <f t="shared" si="225"/>
        <v>2.2681027228433015</v>
      </c>
      <c r="AL84" s="18">
        <f t="shared" si="225"/>
        <v>1.4445691708412367</v>
      </c>
      <c r="AM84" s="18">
        <f t="shared" si="226"/>
        <v>1.6843338887007731</v>
      </c>
      <c r="AO84" s="18">
        <f t="shared" si="227"/>
        <v>1.718340853859357</v>
      </c>
      <c r="AP84" s="18">
        <f t="shared" si="228"/>
        <v>2.4368233025533259</v>
      </c>
      <c r="AQ84" s="18">
        <f t="shared" si="229"/>
        <v>3.7063322251612574</v>
      </c>
      <c r="AS84" t="str">
        <f t="shared" si="258"/>
        <v>21 Science, research, engineering and technology professionals</v>
      </c>
      <c r="AT84" s="18">
        <f t="shared" si="230"/>
        <v>2.1184852492978745</v>
      </c>
      <c r="AU84" s="18">
        <f t="shared" si="230"/>
        <v>-1.5416465965781612</v>
      </c>
      <c r="AV84" s="18">
        <f t="shared" si="230"/>
        <v>-0.2728457779298199</v>
      </c>
      <c r="AW84" s="18">
        <f t="shared" si="230"/>
        <v>0.17177551192708584</v>
      </c>
      <c r="AX84" s="18">
        <f t="shared" si="231"/>
        <v>-7.5188311141383135E-2</v>
      </c>
      <c r="AZ84" s="18">
        <f t="shared" si="232"/>
        <v>2.3348596221062223E-2</v>
      </c>
      <c r="BA84" s="18">
        <f t="shared" si="233"/>
        <v>2.1520092021597215</v>
      </c>
      <c r="BB84" s="18">
        <f t="shared" si="234"/>
        <v>2.1693471578151602</v>
      </c>
      <c r="BD84" t="str">
        <f t="shared" si="259"/>
        <v>21 Science, research, engineering and technology professionals</v>
      </c>
      <c r="BE84" s="18">
        <f t="shared" si="235"/>
        <v>-2.3276017230516421</v>
      </c>
      <c r="BF84" s="18">
        <f t="shared" si="235"/>
        <v>5.2846202668096254</v>
      </c>
      <c r="BG84" s="18">
        <f t="shared" si="235"/>
        <v>-4.4686886221646631</v>
      </c>
      <c r="BH84" s="18">
        <f t="shared" si="235"/>
        <v>-1.2305643033061808</v>
      </c>
      <c r="BI84" s="18">
        <f t="shared" si="236"/>
        <v>-1.8630718234077026</v>
      </c>
      <c r="BK84" s="18">
        <f t="shared" si="237"/>
        <v>-2.3219543824945843</v>
      </c>
      <c r="BL84" s="18">
        <f t="shared" si="238"/>
        <v>1.4082083114828725</v>
      </c>
      <c r="BM84" s="18">
        <f t="shared" si="239"/>
        <v>-0.4372827428189785</v>
      </c>
      <c r="BO84" t="str">
        <f t="shared" si="260"/>
        <v>21 Science, research, engineering and technology professionals</v>
      </c>
      <c r="BP84" s="18">
        <f t="shared" si="240"/>
        <v>-0.44296064253008804</v>
      </c>
      <c r="BQ84" s="18">
        <f t="shared" si="240"/>
        <v>-5.288823562218159</v>
      </c>
      <c r="BR84" s="18">
        <f t="shared" si="240"/>
        <v>-1.1463798893963761</v>
      </c>
      <c r="BS84" s="18">
        <f t="shared" si="240"/>
        <v>-1.3730075455277824</v>
      </c>
      <c r="BT84" s="18">
        <f t="shared" si="241"/>
        <v>-1.5518348435467177</v>
      </c>
      <c r="BV84" s="18">
        <f t="shared" si="242"/>
        <v>-1.2975227809435386</v>
      </c>
      <c r="BW84" s="18">
        <f t="shared" si="243"/>
        <v>1.8286009853333063</v>
      </c>
      <c r="BX84" s="18">
        <f t="shared" si="244"/>
        <v>0.84443521575379155</v>
      </c>
      <c r="BZ84" t="str">
        <f t="shared" si="261"/>
        <v>21 Science, research, engineering and technology professionals</v>
      </c>
      <c r="CA84" s="18">
        <f t="shared" si="245"/>
        <v>-0.83535069623099645</v>
      </c>
      <c r="CB84" s="18">
        <f t="shared" si="245"/>
        <v>-7.0058878615719244</v>
      </c>
      <c r="CC84" s="18">
        <f t="shared" si="245"/>
        <v>2.7967040484380146</v>
      </c>
      <c r="CD84" s="18">
        <f t="shared" si="245"/>
        <v>-2.5480914530240373</v>
      </c>
      <c r="CE84" s="18">
        <f t="shared" si="246"/>
        <v>-1.1979556536067526</v>
      </c>
      <c r="CG84" s="18">
        <f t="shared" si="247"/>
        <v>-0.79810628232354075</v>
      </c>
      <c r="CH84" s="18">
        <f t="shared" si="248"/>
        <v>1.7575383793098753</v>
      </c>
      <c r="CI84" s="18">
        <f t="shared" si="249"/>
        <v>1.1404158069302728</v>
      </c>
      <c r="CK84" t="str">
        <f t="shared" si="262"/>
        <v>21 Science, research, engineering and technology professionals</v>
      </c>
      <c r="CL84" s="18">
        <f t="shared" si="250"/>
        <v>8.8332543981410439</v>
      </c>
      <c r="CM84" s="18">
        <f t="shared" si="250"/>
        <v>-2.2436321916544433</v>
      </c>
      <c r="CN84" s="18">
        <f t="shared" si="250"/>
        <v>10.234130132963571</v>
      </c>
      <c r="CO84" s="18">
        <f t="shared" si="250"/>
        <v>4.9248419067417837</v>
      </c>
      <c r="CP84" s="18">
        <f t="shared" si="251"/>
        <v>6.085686971638693</v>
      </c>
      <c r="CR84" s="18">
        <f t="shared" si="252"/>
        <v>6.6655659861655447</v>
      </c>
      <c r="CS84" s="18">
        <f t="shared" si="253"/>
        <v>2.8738193391810274</v>
      </c>
      <c r="CT84" s="18">
        <f t="shared" si="254"/>
        <v>7.9770068749751566</v>
      </c>
    </row>
    <row r="85" spans="1:98" x14ac:dyDescent="0.2">
      <c r="A85" t="str">
        <f t="shared" si="209"/>
        <v>22 Health professionals</v>
      </c>
      <c r="B85" s="18">
        <f t="shared" si="210"/>
        <v>9.4264378351113898</v>
      </c>
      <c r="C85" s="18">
        <f t="shared" si="210"/>
        <v>3.8398683045148152</v>
      </c>
      <c r="D85" s="18">
        <f t="shared" si="210"/>
        <v>3.674405117536006</v>
      </c>
      <c r="E85" s="18">
        <f t="shared" si="210"/>
        <v>2.0221865247898929</v>
      </c>
      <c r="F85" s="18">
        <f t="shared" si="211"/>
        <v>2.6488905896258519</v>
      </c>
      <c r="H85" s="18">
        <f t="shared" si="212"/>
        <v>2.5699794984373803</v>
      </c>
      <c r="I85" s="18">
        <f t="shared" si="213"/>
        <v>3.3727874538666658</v>
      </c>
      <c r="J85" s="18">
        <f t="shared" si="214"/>
        <v>5.0970111305897126</v>
      </c>
      <c r="L85" t="str">
        <f t="shared" si="255"/>
        <v>22 Health professionals</v>
      </c>
      <c r="M85" s="18">
        <f t="shared" si="215"/>
        <v>9.9107095592907655</v>
      </c>
      <c r="N85" s="18">
        <f t="shared" si="215"/>
        <v>4.9184628168887468</v>
      </c>
      <c r="O85" s="18">
        <f t="shared" si="215"/>
        <v>3.3739401744308894</v>
      </c>
      <c r="P85" s="18">
        <f t="shared" si="215"/>
        <v>1.7698415887131835</v>
      </c>
      <c r="Q85" s="18">
        <f t="shared" si="216"/>
        <v>2.4633712415483844</v>
      </c>
      <c r="S85" s="18">
        <f t="shared" si="217"/>
        <v>2.3017561465863423</v>
      </c>
      <c r="T85" s="18">
        <f t="shared" si="218"/>
        <v>3.4614801018169938</v>
      </c>
      <c r="U85" s="18">
        <f t="shared" si="219"/>
        <v>4.9795588619653275</v>
      </c>
      <c r="W85" t="str">
        <f t="shared" si="256"/>
        <v>22 Health professionals</v>
      </c>
      <c r="X85" s="18">
        <f t="shared" si="220"/>
        <v>6.9651798499516415</v>
      </c>
      <c r="Y85" s="18">
        <f t="shared" si="220"/>
        <v>-2.2555786459693916</v>
      </c>
      <c r="Z85" s="18">
        <f t="shared" si="220"/>
        <v>1.917924996572351</v>
      </c>
      <c r="AA85" s="18">
        <f t="shared" si="220"/>
        <v>0.87452589270538006</v>
      </c>
      <c r="AB85" s="18">
        <f t="shared" si="221"/>
        <v>1.0002606177403228</v>
      </c>
      <c r="AD85" s="18">
        <f t="shared" si="222"/>
        <v>1.221133278330444</v>
      </c>
      <c r="AE85" s="18">
        <f t="shared" si="223"/>
        <v>3.3408096852125757</v>
      </c>
      <c r="AF85" s="18">
        <f t="shared" si="224"/>
        <v>4.136764162564166</v>
      </c>
      <c r="AH85" t="str">
        <f t="shared" si="257"/>
        <v>22 Health professionals</v>
      </c>
      <c r="AI85" s="18">
        <f t="shared" si="225"/>
        <v>-2.7001088429166153</v>
      </c>
      <c r="AJ85" s="18">
        <f t="shared" si="225"/>
        <v>-11.640845327723682</v>
      </c>
      <c r="AK85" s="18">
        <f t="shared" si="225"/>
        <v>-9.396622135942712</v>
      </c>
      <c r="AL85" s="18">
        <f t="shared" si="225"/>
        <v>-8.7272318342704551</v>
      </c>
      <c r="AM85" s="18">
        <f t="shared" si="226"/>
        <v>-9.1214042837777338</v>
      </c>
      <c r="AO85" s="18">
        <f t="shared" si="227"/>
        <v>-8.9509096435609887</v>
      </c>
      <c r="AP85" s="18">
        <f t="shared" si="228"/>
        <v>1.2473836620813472</v>
      </c>
      <c r="AQ85" s="18">
        <f t="shared" si="229"/>
        <v>-5.1933909288525033</v>
      </c>
      <c r="AS85" t="str">
        <f t="shared" si="258"/>
        <v>22 Health professionals</v>
      </c>
      <c r="AT85" s="18">
        <f t="shared" si="230"/>
        <v>6.9360075738831295</v>
      </c>
      <c r="AU85" s="18">
        <f t="shared" si="230"/>
        <v>10.407005923233337</v>
      </c>
      <c r="AV85" s="18">
        <f t="shared" si="230"/>
        <v>0.84055558169997546</v>
      </c>
      <c r="AW85" s="18">
        <f t="shared" si="230"/>
        <v>0.7428326444044453</v>
      </c>
      <c r="AX85" s="18">
        <f t="shared" si="231"/>
        <v>1.3519590322207842</v>
      </c>
      <c r="AZ85" s="18">
        <f t="shared" si="232"/>
        <v>0.77539642989008506</v>
      </c>
      <c r="BA85" s="18">
        <f t="shared" si="233"/>
        <v>2.9445840345200258</v>
      </c>
      <c r="BB85" s="18">
        <f t="shared" si="234"/>
        <v>3.4708335058061923</v>
      </c>
      <c r="BD85" t="str">
        <f t="shared" si="259"/>
        <v>22 Health professionals</v>
      </c>
      <c r="BE85" s="18">
        <f t="shared" si="235"/>
        <v>5.5211656598573633</v>
      </c>
      <c r="BF85" s="18">
        <f t="shared" si="235"/>
        <v>8.6856288599949103</v>
      </c>
      <c r="BG85" s="18">
        <f t="shared" si="235"/>
        <v>1.1335752731546744</v>
      </c>
      <c r="BH85" s="18">
        <f t="shared" si="235"/>
        <v>0.83361879726902011</v>
      </c>
      <c r="BI85" s="18">
        <f t="shared" si="236"/>
        <v>1.4013889916566047</v>
      </c>
      <c r="BK85" s="18">
        <f t="shared" si="237"/>
        <v>0.9335053082587752</v>
      </c>
      <c r="BL85" s="18">
        <f t="shared" si="238"/>
        <v>3.2655070402376918</v>
      </c>
      <c r="BM85" s="18">
        <f t="shared" si="239"/>
        <v>3.8754594236301898</v>
      </c>
      <c r="BO85" t="str">
        <f t="shared" si="260"/>
        <v>22 Health professionals</v>
      </c>
      <c r="BP85" s="18">
        <f t="shared" si="240"/>
        <v>4.3909632494669726</v>
      </c>
      <c r="BQ85" s="18">
        <f t="shared" si="240"/>
        <v>-1.261755576064516</v>
      </c>
      <c r="BR85" s="18">
        <f t="shared" si="240"/>
        <v>0.36079063732536998</v>
      </c>
      <c r="BS85" s="18">
        <f t="shared" si="240"/>
        <v>-2.0766876292079961</v>
      </c>
      <c r="BT85" s="18">
        <f t="shared" si="241"/>
        <v>-1.2702765707844565</v>
      </c>
      <c r="BV85" s="18">
        <f t="shared" si="242"/>
        <v>-1.2708446109525706</v>
      </c>
      <c r="BW85" s="18">
        <f t="shared" si="243"/>
        <v>2.5131004159805181</v>
      </c>
      <c r="BX85" s="18">
        <f t="shared" si="244"/>
        <v>1.6408445677331684</v>
      </c>
      <c r="BZ85" t="str">
        <f t="shared" si="261"/>
        <v>22 Health professionals</v>
      </c>
      <c r="CA85" s="18">
        <f t="shared" si="245"/>
        <v>6.1331738632960153</v>
      </c>
      <c r="CB85" s="18">
        <f t="shared" si="245"/>
        <v>-17.503729447264249</v>
      </c>
      <c r="CC85" s="18">
        <f t="shared" si="245"/>
        <v>1.3611982798399591</v>
      </c>
      <c r="CD85" s="18">
        <f t="shared" si="245"/>
        <v>-4.3592133367102326</v>
      </c>
      <c r="CE85" s="18">
        <f t="shared" si="246"/>
        <v>-3.5029527264147875</v>
      </c>
      <c r="CG85" s="18">
        <f t="shared" si="247"/>
        <v>-2.489210717016721</v>
      </c>
      <c r="CH85" s="18">
        <f t="shared" si="248"/>
        <v>2.2583914025249285</v>
      </c>
      <c r="CI85" s="18">
        <f t="shared" si="249"/>
        <v>0.53349852838018297</v>
      </c>
      <c r="CK85" t="str">
        <f t="shared" si="262"/>
        <v>22 Health professionals</v>
      </c>
      <c r="CL85" s="18">
        <f t="shared" si="250"/>
        <v>15.473872125824318</v>
      </c>
      <c r="CM85" s="18">
        <f t="shared" si="250"/>
        <v>1.4311059986601204</v>
      </c>
      <c r="CN85" s="18">
        <f t="shared" si="250"/>
        <v>12.683299778069435</v>
      </c>
      <c r="CO85" s="18">
        <f t="shared" si="250"/>
        <v>7.3254956685932182</v>
      </c>
      <c r="CP85" s="18">
        <f t="shared" si="251"/>
        <v>8.5878222089322609</v>
      </c>
      <c r="CR85" s="18">
        <f t="shared" si="252"/>
        <v>9.0825095280897763</v>
      </c>
      <c r="CS85" s="18">
        <f t="shared" si="253"/>
        <v>4.2321133709097181</v>
      </c>
      <c r="CT85" s="18">
        <f t="shared" si="254"/>
        <v>10.622517467459836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4.8675110785627584</v>
      </c>
      <c r="C86" s="18">
        <f t="shared" si="210"/>
        <v>3.5215726022779448</v>
      </c>
      <c r="D86" s="18">
        <f t="shared" si="210"/>
        <v>2.0927406386650915</v>
      </c>
      <c r="E86" s="18">
        <f t="shared" si="210"/>
        <v>1.6943219725299885</v>
      </c>
      <c r="F86" s="18">
        <f t="shared" si="211"/>
        <v>1.9320512679133817</v>
      </c>
      <c r="H86" s="18">
        <f t="shared" si="212"/>
        <v>1.8269551347305235</v>
      </c>
      <c r="I86" s="18">
        <f t="shared" si="213"/>
        <v>3.1533478579998775</v>
      </c>
      <c r="J86" s="18">
        <f t="shared" si="214"/>
        <v>4.39072508037468</v>
      </c>
      <c r="L86" t="str">
        <f t="shared" si="255"/>
        <v>23 Teaching and other educational professionals</v>
      </c>
      <c r="M86" s="18">
        <f t="shared" si="215"/>
        <v>5.5093556324669501</v>
      </c>
      <c r="N86" s="18">
        <f t="shared" si="215"/>
        <v>0.94964284700000956</v>
      </c>
      <c r="O86" s="18">
        <f t="shared" si="215"/>
        <v>2.04029682564284</v>
      </c>
      <c r="P86" s="18">
        <f t="shared" si="215"/>
        <v>1.5201462714825587</v>
      </c>
      <c r="Q86" s="18">
        <f t="shared" si="216"/>
        <v>1.6465999835373779</v>
      </c>
      <c r="S86" s="18">
        <f t="shared" si="217"/>
        <v>1.693234512520192</v>
      </c>
      <c r="T86" s="18">
        <f t="shared" si="218"/>
        <v>3.2573430185231178</v>
      </c>
      <c r="U86" s="18">
        <f t="shared" si="219"/>
        <v>4.3858080053319481</v>
      </c>
      <c r="W86" t="str">
        <f t="shared" si="256"/>
        <v>23 Teaching and other educational professionals</v>
      </c>
      <c r="X86" s="18">
        <f t="shared" si="220"/>
        <v>-0.27586963556567312</v>
      </c>
      <c r="Y86" s="18">
        <f t="shared" si="220"/>
        <v>-4.1074072153104542</v>
      </c>
      <c r="Z86" s="18">
        <f t="shared" si="220"/>
        <v>-2.1916347581792617</v>
      </c>
      <c r="AA86" s="18">
        <f t="shared" si="220"/>
        <v>-1.2058929108289096</v>
      </c>
      <c r="AB86" s="18">
        <f t="shared" si="221"/>
        <v>-1.698313989673883</v>
      </c>
      <c r="AD86" s="18">
        <f t="shared" si="222"/>
        <v>-1.5355724555477623</v>
      </c>
      <c r="AE86" s="18">
        <f t="shared" si="223"/>
        <v>2.5204086772813383</v>
      </c>
      <c r="AF86" s="18">
        <f t="shared" si="224"/>
        <v>1.4742269029123678</v>
      </c>
      <c r="AH86" t="str">
        <f t="shared" si="257"/>
        <v>23 Teaching and other educational professionals</v>
      </c>
      <c r="AI86" s="18">
        <f t="shared" si="225"/>
        <v>-9.7729463829969276</v>
      </c>
      <c r="AJ86" s="18">
        <f t="shared" si="225"/>
        <v>-13.275009542154702</v>
      </c>
      <c r="AK86" s="18">
        <f t="shared" si="225"/>
        <v>-6.7258199348952719</v>
      </c>
      <c r="AL86" s="18">
        <f t="shared" si="225"/>
        <v>0.22882757164797152</v>
      </c>
      <c r="AM86" s="18">
        <f t="shared" si="226"/>
        <v>-2.8808500116068281</v>
      </c>
      <c r="AO86" s="18">
        <f t="shared" si="227"/>
        <v>-2.1451744992966537</v>
      </c>
      <c r="AP86" s="18">
        <f t="shared" si="228"/>
        <v>1.3692204107152328</v>
      </c>
      <c r="AQ86" s="18">
        <f t="shared" si="229"/>
        <v>-0.35108312767324623</v>
      </c>
      <c r="AS86" t="str">
        <f t="shared" si="258"/>
        <v>23 Teaching and other educational professionals</v>
      </c>
      <c r="AT86" s="18">
        <f t="shared" si="230"/>
        <v>3.0343894771074797</v>
      </c>
      <c r="AU86" s="18">
        <f t="shared" si="230"/>
        <v>-2.0310344319622087</v>
      </c>
      <c r="AV86" s="18">
        <f t="shared" si="230"/>
        <v>-2.8380174801610702</v>
      </c>
      <c r="AW86" s="18">
        <f t="shared" si="230"/>
        <v>-0.6882906215282536</v>
      </c>
      <c r="AX86" s="18">
        <f t="shared" si="231"/>
        <v>-1.4490231839896839</v>
      </c>
      <c r="AZ86" s="18">
        <f t="shared" si="232"/>
        <v>-1.4100997239485213</v>
      </c>
      <c r="BA86" s="18">
        <f t="shared" si="233"/>
        <v>2.349619325941199</v>
      </c>
      <c r="BB86" s="18">
        <f t="shared" si="234"/>
        <v>1.3615283656209121</v>
      </c>
      <c r="BD86" t="str">
        <f t="shared" si="259"/>
        <v>23 Teaching and other educational professionals</v>
      </c>
      <c r="BE86" s="18">
        <f t="shared" si="235"/>
        <v>0.20517189065976105</v>
      </c>
      <c r="BF86" s="18">
        <f t="shared" si="235"/>
        <v>12.188782911243589</v>
      </c>
      <c r="BG86" s="18">
        <f t="shared" si="235"/>
        <v>1.154619423709291</v>
      </c>
      <c r="BH86" s="18">
        <f t="shared" si="235"/>
        <v>1.8992286946831083</v>
      </c>
      <c r="BI86" s="18">
        <f t="shared" si="236"/>
        <v>2.2790505581144371</v>
      </c>
      <c r="BK86" s="18">
        <f t="shared" si="237"/>
        <v>1.6504185723769105</v>
      </c>
      <c r="BL86" s="18">
        <f t="shared" si="238"/>
        <v>2.5975781841385048</v>
      </c>
      <c r="BM86" s="18">
        <f t="shared" si="239"/>
        <v>3.7910768725878841</v>
      </c>
      <c r="BO86" t="str">
        <f t="shared" si="260"/>
        <v>23 Teaching and other educational professionals</v>
      </c>
      <c r="BP86" s="18">
        <f t="shared" si="240"/>
        <v>0.43136826448375576</v>
      </c>
      <c r="BQ86" s="18">
        <f t="shared" si="240"/>
        <v>-0.44484105879952773</v>
      </c>
      <c r="BR86" s="18">
        <f t="shared" si="240"/>
        <v>-0.13400941642497388</v>
      </c>
      <c r="BS86" s="18">
        <f t="shared" si="240"/>
        <v>-0.55759442843988927</v>
      </c>
      <c r="BT86" s="18">
        <f t="shared" si="241"/>
        <v>-0.41836476602425954</v>
      </c>
      <c r="BV86" s="18">
        <f t="shared" si="242"/>
        <v>-0.4165994295039388</v>
      </c>
      <c r="BW86" s="18">
        <f t="shared" si="243"/>
        <v>2.4551469265852388</v>
      </c>
      <c r="BX86" s="18">
        <f t="shared" si="244"/>
        <v>2.1611604700049192</v>
      </c>
      <c r="BZ86" t="str">
        <f t="shared" si="261"/>
        <v>23 Teaching and other educational professionals</v>
      </c>
      <c r="CA86" s="18">
        <f t="shared" si="245"/>
        <v>-0.20685987859797583</v>
      </c>
      <c r="CB86" s="18">
        <f t="shared" si="245"/>
        <v>-6.0627607555160834</v>
      </c>
      <c r="CC86" s="18">
        <f t="shared" si="245"/>
        <v>2.7414055873871579</v>
      </c>
      <c r="CD86" s="18">
        <f t="shared" si="245"/>
        <v>-0.57804537420924618</v>
      </c>
      <c r="CE86" s="18">
        <f t="shared" si="246"/>
        <v>9.1976980818064824E-2</v>
      </c>
      <c r="CG86" s="18">
        <f t="shared" si="247"/>
        <v>0.51634748637074956</v>
      </c>
      <c r="CH86" s="18">
        <f t="shared" si="248"/>
        <v>2.610884292663318</v>
      </c>
      <c r="CI86" s="18">
        <f t="shared" si="249"/>
        <v>2.9749505817010524</v>
      </c>
      <c r="CK86" t="str">
        <f t="shared" si="262"/>
        <v>23 Teaching and other educational professionals</v>
      </c>
      <c r="CL86" s="18">
        <f t="shared" si="250"/>
        <v>8.5093416707986655</v>
      </c>
      <c r="CM86" s="18">
        <f t="shared" si="250"/>
        <v>8.8022237718070393</v>
      </c>
      <c r="CN86" s="18">
        <f t="shared" si="250"/>
        <v>7.5216668798396169</v>
      </c>
      <c r="CO86" s="18">
        <f t="shared" si="250"/>
        <v>1.8127699937872999</v>
      </c>
      <c r="CP86" s="18">
        <f t="shared" si="251"/>
        <v>3.9941155051766319</v>
      </c>
      <c r="CR86" s="18">
        <f t="shared" si="252"/>
        <v>3.6812358135333456</v>
      </c>
      <c r="CS86" s="18">
        <f t="shared" si="253"/>
        <v>2.7737663196417683</v>
      </c>
      <c r="CT86" s="18">
        <f t="shared" si="254"/>
        <v>5.4837260499291496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6.1012757575909626</v>
      </c>
      <c r="C87" s="18">
        <f t="shared" si="210"/>
        <v>15.015871020861349</v>
      </c>
      <c r="D87" s="18">
        <f t="shared" si="210"/>
        <v>4.7255863316164382</v>
      </c>
      <c r="E87" s="18">
        <f t="shared" si="210"/>
        <v>3.1207558210552877</v>
      </c>
      <c r="F87" s="18">
        <f t="shared" si="211"/>
        <v>4.3290290660492836</v>
      </c>
      <c r="H87" s="18">
        <f t="shared" si="212"/>
        <v>3.652948028024583</v>
      </c>
      <c r="I87" s="18">
        <f t="shared" si="213"/>
        <v>3.5212560146451022</v>
      </c>
      <c r="J87" s="18">
        <f t="shared" si="214"/>
        <v>5.990649841296114</v>
      </c>
      <c r="L87" t="str">
        <f t="shared" si="255"/>
        <v>24 Business, media and public service professionals</v>
      </c>
      <c r="M87" s="18">
        <f t="shared" si="215"/>
        <v>6.9749340636314994</v>
      </c>
      <c r="N87" s="18">
        <f t="shared" si="215"/>
        <v>8.5119886485377059</v>
      </c>
      <c r="O87" s="18">
        <f t="shared" si="215"/>
        <v>3.8849594507036844</v>
      </c>
      <c r="P87" s="18">
        <f t="shared" si="215"/>
        <v>2.4471260466990996</v>
      </c>
      <c r="Q87" s="18">
        <f t="shared" si="216"/>
        <v>3.2648291270639396</v>
      </c>
      <c r="S87" s="18">
        <f t="shared" si="217"/>
        <v>2.9241789663407181</v>
      </c>
      <c r="T87" s="18">
        <f t="shared" si="218"/>
        <v>3.3613912865124718</v>
      </c>
      <c r="U87" s="18">
        <f t="shared" si="219"/>
        <v>5.3420421637438542</v>
      </c>
      <c r="W87" t="str">
        <f t="shared" si="256"/>
        <v>24 Business, media and public service professionals</v>
      </c>
      <c r="X87" s="18">
        <f t="shared" si="220"/>
        <v>3.5694878297720667</v>
      </c>
      <c r="Y87" s="18">
        <f t="shared" si="220"/>
        <v>1.7295927411081324</v>
      </c>
      <c r="Z87" s="18">
        <f t="shared" si="220"/>
        <v>2.2033499023395242</v>
      </c>
      <c r="AA87" s="18">
        <f t="shared" si="220"/>
        <v>0.87904460938930118</v>
      </c>
      <c r="AB87" s="18">
        <f t="shared" si="221"/>
        <v>1.344202700506969</v>
      </c>
      <c r="AD87" s="18">
        <f t="shared" si="222"/>
        <v>1.3185620036369805</v>
      </c>
      <c r="AE87" s="18">
        <f t="shared" si="223"/>
        <v>3.093928280765379</v>
      </c>
      <c r="AF87" s="18">
        <f t="shared" si="224"/>
        <v>3.9830296070672677</v>
      </c>
      <c r="AH87" t="str">
        <f t="shared" si="257"/>
        <v>24 Business, media and public service professionals</v>
      </c>
      <c r="AI87" s="18">
        <f t="shared" si="225"/>
        <v>1.8875558110589274</v>
      </c>
      <c r="AJ87" s="18">
        <f t="shared" si="225"/>
        <v>6.3489021021760017</v>
      </c>
      <c r="AK87" s="18">
        <f t="shared" si="225"/>
        <v>0.32792189080566025</v>
      </c>
      <c r="AL87" s="18">
        <f t="shared" si="225"/>
        <v>0.80510870641712362</v>
      </c>
      <c r="AM87" s="18">
        <f t="shared" si="226"/>
        <v>0.99310388127524796</v>
      </c>
      <c r="AO87" s="18">
        <f t="shared" si="227"/>
        <v>0.64579478505122356</v>
      </c>
      <c r="AP87" s="18">
        <f t="shared" si="228"/>
        <v>2.266717454471201</v>
      </c>
      <c r="AQ87" s="18">
        <f t="shared" si="229"/>
        <v>2.7445674072013926</v>
      </c>
      <c r="AS87" t="str">
        <f t="shared" si="258"/>
        <v>24 Business, media and public service professionals</v>
      </c>
      <c r="AT87" s="18">
        <f t="shared" si="230"/>
        <v>3.1594030393550687</v>
      </c>
      <c r="AU87" s="18">
        <f t="shared" si="230"/>
        <v>4.0205942907787007</v>
      </c>
      <c r="AV87" s="18">
        <f t="shared" si="230"/>
        <v>2.1653353505435735</v>
      </c>
      <c r="AW87" s="18">
        <f t="shared" si="230"/>
        <v>1.3805652102751198</v>
      </c>
      <c r="AX87" s="18">
        <f t="shared" si="231"/>
        <v>1.788570388960764</v>
      </c>
      <c r="AZ87" s="18">
        <f t="shared" si="232"/>
        <v>1.641483169786917</v>
      </c>
      <c r="BA87" s="18">
        <f t="shared" si="233"/>
        <v>3.0477678844345046</v>
      </c>
      <c r="BB87" s="18">
        <f t="shared" si="234"/>
        <v>4.1694736535656807</v>
      </c>
      <c r="BD87" t="str">
        <f t="shared" si="259"/>
        <v>24 Business, media and public service professionals</v>
      </c>
      <c r="BE87" s="18">
        <f t="shared" si="235"/>
        <v>0.5970199075985283</v>
      </c>
      <c r="BF87" s="18">
        <f t="shared" si="235"/>
        <v>13.214250842452868</v>
      </c>
      <c r="BG87" s="18">
        <f t="shared" si="235"/>
        <v>1.6088466803015455</v>
      </c>
      <c r="BH87" s="18">
        <f t="shared" si="235"/>
        <v>0.61573225393247721</v>
      </c>
      <c r="BI87" s="18">
        <f t="shared" si="236"/>
        <v>1.6719379866143358</v>
      </c>
      <c r="BK87" s="18">
        <f t="shared" si="237"/>
        <v>0.9456871732385963</v>
      </c>
      <c r="BL87" s="18">
        <f t="shared" si="238"/>
        <v>2.5360275927879039</v>
      </c>
      <c r="BM87" s="18">
        <f t="shared" si="239"/>
        <v>3.2155335230524162</v>
      </c>
      <c r="BO87" t="str">
        <f t="shared" si="260"/>
        <v>24 Business, media and public service professionals</v>
      </c>
      <c r="BP87" s="18">
        <f t="shared" si="240"/>
        <v>2.166874899459148</v>
      </c>
      <c r="BQ87" s="18">
        <f t="shared" si="240"/>
        <v>-3.0311218323729405</v>
      </c>
      <c r="BR87" s="18">
        <f t="shared" si="240"/>
        <v>1.0556737343337286</v>
      </c>
      <c r="BS87" s="18">
        <f t="shared" si="240"/>
        <v>-1.6992792358501485</v>
      </c>
      <c r="BT87" s="18">
        <f t="shared" si="241"/>
        <v>-0.93102232206904167</v>
      </c>
      <c r="BV87" s="18">
        <f t="shared" si="242"/>
        <v>-0.78940930478369475</v>
      </c>
      <c r="BW87" s="18">
        <f t="shared" si="243"/>
        <v>2.2379960117649977</v>
      </c>
      <c r="BX87" s="18">
        <f t="shared" si="244"/>
        <v>1.6681524806777981</v>
      </c>
      <c r="BZ87" t="str">
        <f t="shared" si="261"/>
        <v>24 Business, media and public service professionals</v>
      </c>
      <c r="CA87" s="18">
        <f t="shared" si="245"/>
        <v>1.3544173271680782</v>
      </c>
      <c r="CB87" s="18">
        <f t="shared" si="245"/>
        <v>-4.0355637515870573</v>
      </c>
      <c r="CC87" s="18">
        <f t="shared" si="245"/>
        <v>1.5020096583032494</v>
      </c>
      <c r="CD87" s="18">
        <f t="shared" si="245"/>
        <v>-3.9849219524410118</v>
      </c>
      <c r="CE87" s="18">
        <f t="shared" si="246"/>
        <v>-2.3061174589417366</v>
      </c>
      <c r="CG87" s="18">
        <f t="shared" si="247"/>
        <v>-2.1897190166327407</v>
      </c>
      <c r="CH87" s="18">
        <f t="shared" si="248"/>
        <v>2.0364999018514185</v>
      </c>
      <c r="CI87" s="18">
        <f t="shared" si="249"/>
        <v>0.45533569655182848</v>
      </c>
      <c r="CK87" t="str">
        <f t="shared" si="262"/>
        <v>24 Business, media and public service professionals</v>
      </c>
      <c r="CL87" s="18">
        <f t="shared" si="250"/>
        <v>6.8729098339345596</v>
      </c>
      <c r="CM87" s="18">
        <f t="shared" si="250"/>
        <v>0.41473301921526318</v>
      </c>
      <c r="CN87" s="18">
        <f t="shared" si="250"/>
        <v>6.7070471388776642</v>
      </c>
      <c r="CO87" s="18">
        <f t="shared" si="250"/>
        <v>3.9681483432810971</v>
      </c>
      <c r="CP87" s="18">
        <f t="shared" si="251"/>
        <v>4.5888475457926958</v>
      </c>
      <c r="CR87" s="18">
        <f t="shared" si="252"/>
        <v>4.8732129681909209</v>
      </c>
      <c r="CS87" s="18">
        <f t="shared" si="253"/>
        <v>2.6993792042705245</v>
      </c>
      <c r="CT87" s="18">
        <f t="shared" si="254"/>
        <v>6.3912435935556067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9.6104745437007857</v>
      </c>
      <c r="C88" s="18">
        <f t="shared" si="210"/>
        <v>12.264395917801618</v>
      </c>
      <c r="D88" s="18">
        <f t="shared" si="210"/>
        <v>1.3254982908457391</v>
      </c>
      <c r="E88" s="18">
        <f t="shared" si="210"/>
        <v>3.6111618920130262</v>
      </c>
      <c r="F88" s="18">
        <f t="shared" si="211"/>
        <v>3.4085209511459658</v>
      </c>
      <c r="H88" s="18">
        <f t="shared" si="212"/>
        <v>2.8436019189616246</v>
      </c>
      <c r="I88" s="18">
        <f t="shared" si="213"/>
        <v>3.0736445268626289</v>
      </c>
      <c r="J88" s="18">
        <f t="shared" si="214"/>
        <v>5.0626670058448786</v>
      </c>
      <c r="L88" t="str">
        <f t="shared" si="255"/>
        <v>31 Science, engineering and technology associate professionals</v>
      </c>
      <c r="M88" s="18">
        <f t="shared" si="215"/>
        <v>8.2987751841405721</v>
      </c>
      <c r="N88" s="18">
        <f t="shared" si="215"/>
        <v>17.488700034059669</v>
      </c>
      <c r="O88" s="18">
        <f t="shared" si="215"/>
        <v>-1.0676136384312529</v>
      </c>
      <c r="P88" s="18">
        <f t="shared" si="215"/>
        <v>2.3719302806650466</v>
      </c>
      <c r="Q88" s="18">
        <f t="shared" si="216"/>
        <v>2.1600484750067261</v>
      </c>
      <c r="S88" s="18">
        <f t="shared" si="217"/>
        <v>1.212330066920142</v>
      </c>
      <c r="T88" s="18">
        <f t="shared" si="218"/>
        <v>2.522688595336775</v>
      </c>
      <c r="U88" s="18">
        <f t="shared" si="219"/>
        <v>3.4000220383366031</v>
      </c>
      <c r="W88" t="str">
        <f t="shared" si="256"/>
        <v>31 Science, engineering and technology associate professionals</v>
      </c>
      <c r="X88" s="18">
        <f t="shared" si="220"/>
        <v>5.9018202876340853</v>
      </c>
      <c r="Y88" s="18">
        <f t="shared" si="220"/>
        <v>2.1139752726181626</v>
      </c>
      <c r="Z88" s="18">
        <f t="shared" si="220"/>
        <v>-1.1724437012660682</v>
      </c>
      <c r="AA88" s="18">
        <f t="shared" si="220"/>
        <v>1.3549096640964819</v>
      </c>
      <c r="AB88" s="18">
        <f t="shared" si="221"/>
        <v>0.60514955777699608</v>
      </c>
      <c r="AD88" s="18">
        <f t="shared" si="222"/>
        <v>0.50535753160176888</v>
      </c>
      <c r="AE88" s="18">
        <f t="shared" si="223"/>
        <v>2.5050542814690324</v>
      </c>
      <c r="AF88" s="18">
        <f t="shared" si="224"/>
        <v>2.8663361692004452</v>
      </c>
      <c r="AH88" t="str">
        <f t="shared" si="257"/>
        <v>31 Science, engineering and technology associate professionals</v>
      </c>
      <c r="AI88" s="18">
        <f t="shared" si="225"/>
        <v>5.5445744498150429</v>
      </c>
      <c r="AJ88" s="18">
        <f t="shared" si="225"/>
        <v>12.342837339528966</v>
      </c>
      <c r="AK88" s="18">
        <f t="shared" si="225"/>
        <v>1.1180851287166949</v>
      </c>
      <c r="AL88" s="18">
        <f t="shared" si="225"/>
        <v>3.2245254081128882</v>
      </c>
      <c r="AM88" s="18">
        <f t="shared" si="226"/>
        <v>3.1056364782586776</v>
      </c>
      <c r="AO88" s="18">
        <f t="shared" si="227"/>
        <v>2.5175476601153823</v>
      </c>
      <c r="AP88" s="18">
        <f t="shared" si="228"/>
        <v>3.1074526416975612</v>
      </c>
      <c r="AQ88" s="18">
        <f t="shared" si="229"/>
        <v>4.8490564707329931</v>
      </c>
      <c r="AS88" t="str">
        <f t="shared" si="258"/>
        <v>31 Science, engineering and technology associate professionals</v>
      </c>
      <c r="AT88" s="18">
        <f t="shared" si="230"/>
        <v>1.8871545887759522</v>
      </c>
      <c r="AU88" s="18">
        <f t="shared" si="230"/>
        <v>1.826453910362158</v>
      </c>
      <c r="AV88" s="18">
        <f t="shared" si="230"/>
        <v>-3.2151883686680649</v>
      </c>
      <c r="AW88" s="18">
        <f t="shared" si="230"/>
        <v>4.6020787771738902E-2</v>
      </c>
      <c r="AX88" s="18">
        <f t="shared" si="231"/>
        <v>-0.87551842621721443</v>
      </c>
      <c r="AZ88" s="18">
        <f t="shared" si="232"/>
        <v>-1.0530793685597062</v>
      </c>
      <c r="BA88" s="18">
        <f t="shared" si="233"/>
        <v>1.9495073615339198</v>
      </c>
      <c r="BB88" s="18">
        <f t="shared" si="234"/>
        <v>1.1612042879369788</v>
      </c>
      <c r="BD88" t="str">
        <f t="shared" si="259"/>
        <v>31 Science, engineering and technology associate professionals</v>
      </c>
      <c r="BE88" s="18">
        <f t="shared" si="235"/>
        <v>-2.3416487363122962</v>
      </c>
      <c r="BF88" s="18">
        <f t="shared" si="235"/>
        <v>18.661163480827092</v>
      </c>
      <c r="BG88" s="18">
        <f t="shared" si="235"/>
        <v>-5.8959207668295655</v>
      </c>
      <c r="BH88" s="18">
        <f t="shared" si="235"/>
        <v>-2.4596510398292359</v>
      </c>
      <c r="BI88" s="18">
        <f t="shared" si="236"/>
        <v>-2.3578983094759698</v>
      </c>
      <c r="BK88" s="18">
        <f t="shared" si="237"/>
        <v>-3.6187946716161323</v>
      </c>
      <c r="BL88" s="18">
        <f t="shared" si="238"/>
        <v>1.4986562206793286</v>
      </c>
      <c r="BM88" s="18">
        <f t="shared" si="239"/>
        <v>-1.2721226303738287</v>
      </c>
      <c r="BO88" t="str">
        <f t="shared" si="260"/>
        <v>31 Science, engineering and technology associate professionals</v>
      </c>
      <c r="BP88" s="18">
        <f t="shared" si="240"/>
        <v>1.6831421976229555</v>
      </c>
      <c r="BQ88" s="18">
        <f t="shared" si="240"/>
        <v>0.97443756586421681</v>
      </c>
      <c r="BR88" s="18">
        <f t="shared" si="240"/>
        <v>-3.7335529854135352</v>
      </c>
      <c r="BS88" s="18">
        <f t="shared" si="240"/>
        <v>-1.0716192094516686</v>
      </c>
      <c r="BT88" s="18">
        <f t="shared" si="241"/>
        <v>-1.7857062651351785</v>
      </c>
      <c r="BV88" s="18">
        <f t="shared" si="242"/>
        <v>-1.9670101120336736</v>
      </c>
      <c r="BW88" s="18">
        <f t="shared" si="243"/>
        <v>1.8519573928949207</v>
      </c>
      <c r="BX88" s="18">
        <f t="shared" si="244"/>
        <v>0.38397624521047113</v>
      </c>
      <c r="BZ88" t="str">
        <f t="shared" si="261"/>
        <v>31 Science, engineering and technology associate professionals</v>
      </c>
      <c r="CA88" s="18">
        <f t="shared" si="245"/>
        <v>1.1079914474504626</v>
      </c>
      <c r="CB88" s="18">
        <f t="shared" si="245"/>
        <v>-0.45368529219607101</v>
      </c>
      <c r="CC88" s="18">
        <f t="shared" si="245"/>
        <v>-2.3953988420737149</v>
      </c>
      <c r="CD88" s="18">
        <f t="shared" si="245"/>
        <v>-2.7550900057550454</v>
      </c>
      <c r="CE88" s="18">
        <f t="shared" si="246"/>
        <v>-2.5003987971494279</v>
      </c>
      <c r="CG88" s="18">
        <f t="shared" si="247"/>
        <v>-2.6353404739446029</v>
      </c>
      <c r="CH88" s="18">
        <f t="shared" si="248"/>
        <v>1.6575356409183062</v>
      </c>
      <c r="CI88" s="18">
        <f t="shared" si="249"/>
        <v>-0.34435760123574521</v>
      </c>
      <c r="CK88" t="str">
        <f t="shared" si="262"/>
        <v>31 Science, engineering and technology associate professionals</v>
      </c>
      <c r="CL88" s="18">
        <f t="shared" si="250"/>
        <v>9.4716085917598836</v>
      </c>
      <c r="CM88" s="18">
        <f t="shared" si="250"/>
        <v>15.692461190439655</v>
      </c>
      <c r="CN88" s="18">
        <f t="shared" si="250"/>
        <v>5.8878628998500826</v>
      </c>
      <c r="CO88" s="18">
        <f t="shared" si="250"/>
        <v>4.8405399183402587</v>
      </c>
      <c r="CP88" s="18">
        <f t="shared" si="251"/>
        <v>5.8161068398149718</v>
      </c>
      <c r="CR88" s="18">
        <f t="shared" si="252"/>
        <v>5.1884914970466323</v>
      </c>
      <c r="CS88" s="18">
        <f t="shared" si="253"/>
        <v>2.8910740773063992</v>
      </c>
      <c r="CT88" s="18">
        <f t="shared" si="254"/>
        <v>6.7637475271108194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7.5203974584087341</v>
      </c>
      <c r="C89" s="18">
        <f t="shared" si="210"/>
        <v>-1.7804559557221822</v>
      </c>
      <c r="D89" s="18">
        <f t="shared" si="210"/>
        <v>4.5285525997821763</v>
      </c>
      <c r="E89" s="18">
        <f t="shared" si="210"/>
        <v>2.9047320864311832</v>
      </c>
      <c r="F89" s="18">
        <f t="shared" si="211"/>
        <v>3.1087160283115978</v>
      </c>
      <c r="H89" s="18">
        <f t="shared" si="212"/>
        <v>3.4431832200826351</v>
      </c>
      <c r="I89" s="18">
        <f t="shared" si="213"/>
        <v>4.0865613347223162</v>
      </c>
      <c r="J89" s="18">
        <f t="shared" si="214"/>
        <v>6.2568713471556681</v>
      </c>
      <c r="L89" t="str">
        <f t="shared" si="255"/>
        <v>32 Health and social care associate professionals</v>
      </c>
      <c r="M89" s="18">
        <f t="shared" si="215"/>
        <v>9.7421739813923658</v>
      </c>
      <c r="N89" s="18">
        <f t="shared" si="215"/>
        <v>4.6787351464269156</v>
      </c>
      <c r="O89" s="18">
        <f t="shared" si="215"/>
        <v>3.2166016316896417</v>
      </c>
      <c r="P89" s="18">
        <f t="shared" si="215"/>
        <v>2.4560477083693577</v>
      </c>
      <c r="Q89" s="18">
        <f t="shared" si="216"/>
        <v>2.8309598425860782</v>
      </c>
      <c r="S89" s="18">
        <f t="shared" si="217"/>
        <v>2.7089409504140294</v>
      </c>
      <c r="T89" s="18">
        <f t="shared" si="218"/>
        <v>3.7644759945980599</v>
      </c>
      <c r="U89" s="18">
        <f t="shared" si="219"/>
        <v>5.504628411736201</v>
      </c>
      <c r="W89" t="str">
        <f t="shared" si="256"/>
        <v>32 Health and social care associate professionals</v>
      </c>
      <c r="X89" s="18">
        <f t="shared" si="220"/>
        <v>6.8249944162398268</v>
      </c>
      <c r="Y89" s="18">
        <f t="shared" si="220"/>
        <v>0.16219577169960253</v>
      </c>
      <c r="Z89" s="18">
        <f t="shared" si="220"/>
        <v>1.6699582598825646</v>
      </c>
      <c r="AA89" s="18">
        <f t="shared" si="220"/>
        <v>1.4743909309400172</v>
      </c>
      <c r="AB89" s="18">
        <f t="shared" si="221"/>
        <v>1.452902104956344</v>
      </c>
      <c r="AD89" s="18">
        <f t="shared" si="222"/>
        <v>1.5395382066257568</v>
      </c>
      <c r="AE89" s="18">
        <f t="shared" si="223"/>
        <v>3.643314542368703</v>
      </c>
      <c r="AF89" s="18">
        <f t="shared" si="224"/>
        <v>4.6170095871751693</v>
      </c>
      <c r="AH89" t="str">
        <f t="shared" si="257"/>
        <v>32 Health and social care associate professionals</v>
      </c>
      <c r="AI89" s="18">
        <f t="shared" si="225"/>
        <v>-0.67434944512064776</v>
      </c>
      <c r="AJ89" s="18">
        <f t="shared" si="225"/>
        <v>-4.7085763629407085</v>
      </c>
      <c r="AK89" s="18">
        <f t="shared" si="225"/>
        <v>-6.0532605643228159</v>
      </c>
      <c r="AL89" s="18">
        <f t="shared" si="225"/>
        <v>-4.4526504392341408</v>
      </c>
      <c r="AM89" s="18">
        <f t="shared" si="226"/>
        <v>-4.97168006342108</v>
      </c>
      <c r="AO89" s="18">
        <f t="shared" si="227"/>
        <v>-4.9891944589047776</v>
      </c>
      <c r="AP89" s="18">
        <f t="shared" si="228"/>
        <v>1.7082538418690563</v>
      </c>
      <c r="AQ89" s="18">
        <f t="shared" si="229"/>
        <v>-1.8704580861097275</v>
      </c>
      <c r="AS89" t="str">
        <f t="shared" si="258"/>
        <v>32 Health and social care associate professionals</v>
      </c>
      <c r="AT89" s="18">
        <f t="shared" si="230"/>
        <v>5.5045757923634975</v>
      </c>
      <c r="AU89" s="18">
        <f t="shared" si="230"/>
        <v>11.423333110420607</v>
      </c>
      <c r="AV89" s="18">
        <f t="shared" si="230"/>
        <v>-0.99618182018550439</v>
      </c>
      <c r="AW89" s="18">
        <f t="shared" si="230"/>
        <v>0.74788072653209081</v>
      </c>
      <c r="AX89" s="18">
        <f t="shared" si="231"/>
        <v>0.83230407465846312</v>
      </c>
      <c r="AZ89" s="18">
        <f t="shared" si="232"/>
        <v>0.16313926641016163</v>
      </c>
      <c r="BA89" s="18">
        <f t="shared" si="233"/>
        <v>3.0015939888417664</v>
      </c>
      <c r="BB89" s="18">
        <f t="shared" si="234"/>
        <v>3.1098647411963443</v>
      </c>
      <c r="BD89" t="str">
        <f t="shared" si="259"/>
        <v>32 Health and social care associate professionals</v>
      </c>
      <c r="BE89" s="18">
        <f t="shared" si="235"/>
        <v>5.1679397091395129</v>
      </c>
      <c r="BF89" s="18">
        <f t="shared" si="235"/>
        <v>10.212812591110932</v>
      </c>
      <c r="BG89" s="18">
        <f t="shared" si="235"/>
        <v>-0.37360934623196229</v>
      </c>
      <c r="BH89" s="18">
        <f t="shared" si="235"/>
        <v>1.3221743875455383</v>
      </c>
      <c r="BI89" s="18">
        <f t="shared" si="236"/>
        <v>1.3203817808240537</v>
      </c>
      <c r="BK89" s="18">
        <f t="shared" si="237"/>
        <v>0.75372998226959087</v>
      </c>
      <c r="BL89" s="18">
        <f t="shared" si="238"/>
        <v>3.2300318048624987</v>
      </c>
      <c r="BM89" s="18">
        <f t="shared" si="239"/>
        <v>3.7225537543689624</v>
      </c>
      <c r="BO89" t="str">
        <f t="shared" si="260"/>
        <v>32 Health and social care associate professionals</v>
      </c>
      <c r="BP89" s="18">
        <f t="shared" si="240"/>
        <v>3.0541629891924327</v>
      </c>
      <c r="BQ89" s="18">
        <f t="shared" si="240"/>
        <v>0.5308177308954054</v>
      </c>
      <c r="BR89" s="18">
        <f t="shared" si="240"/>
        <v>-1.3200421060315937</v>
      </c>
      <c r="BS89" s="18">
        <f t="shared" si="240"/>
        <v>-1.942959848873127</v>
      </c>
      <c r="BT89" s="18">
        <f t="shared" si="241"/>
        <v>-1.5956069472641721</v>
      </c>
      <c r="BV89" s="18">
        <f t="shared" si="242"/>
        <v>-1.7357587395027796</v>
      </c>
      <c r="BW89" s="18">
        <f t="shared" si="243"/>
        <v>2.509259790289442</v>
      </c>
      <c r="BX89" s="18">
        <f t="shared" si="244"/>
        <v>1.3304717306881209</v>
      </c>
      <c r="BZ89" t="str">
        <f t="shared" si="261"/>
        <v>32 Health and social care associate professionals</v>
      </c>
      <c r="CA89" s="18">
        <f t="shared" si="245"/>
        <v>-6.5010920458741239E-2</v>
      </c>
      <c r="CB89" s="18">
        <f t="shared" si="245"/>
        <v>-15.439194539773847</v>
      </c>
      <c r="CC89" s="18">
        <f t="shared" si="245"/>
        <v>-1.8637753415149172</v>
      </c>
      <c r="CD89" s="18">
        <f t="shared" si="245"/>
        <v>-4.1893207747462524</v>
      </c>
      <c r="CE89" s="18">
        <f t="shared" si="246"/>
        <v>-4.2192045292289375</v>
      </c>
      <c r="CG89" s="18">
        <f t="shared" si="247"/>
        <v>-3.4203275501459074</v>
      </c>
      <c r="CH89" s="18">
        <f t="shared" si="248"/>
        <v>2.020171223809486</v>
      </c>
      <c r="CI89" s="18">
        <f t="shared" si="249"/>
        <v>-0.38921397079803022</v>
      </c>
      <c r="CK89" t="str">
        <f t="shared" si="262"/>
        <v>32 Health and social care associate professionals</v>
      </c>
      <c r="CL89" s="18">
        <f t="shared" si="250"/>
        <v>9.1931413528617334</v>
      </c>
      <c r="CM89" s="18">
        <f t="shared" si="250"/>
        <v>4.6747258997915431</v>
      </c>
      <c r="CN89" s="18">
        <f t="shared" si="250"/>
        <v>8.7047043493420304</v>
      </c>
      <c r="CO89" s="18">
        <f t="shared" si="250"/>
        <v>6.6859761135544371</v>
      </c>
      <c r="CP89" s="18">
        <f t="shared" si="251"/>
        <v>7.1851956341489664</v>
      </c>
      <c r="CR89" s="18">
        <f t="shared" si="252"/>
        <v>7.3546852896895443</v>
      </c>
      <c r="CS89" s="18">
        <f t="shared" si="253"/>
        <v>3.7540871182574209</v>
      </c>
      <c r="CT89" s="18">
        <f t="shared" si="254"/>
        <v>8.990173479172503</v>
      </c>
    </row>
    <row r="90" spans="1:98" x14ac:dyDescent="0.2">
      <c r="A90" t="str">
        <f t="shared" si="209"/>
        <v>33 Protective service occupations</v>
      </c>
      <c r="B90" s="18">
        <f t="shared" si="210"/>
        <v>0.83708346550726009</v>
      </c>
      <c r="C90" s="18">
        <f t="shared" si="210"/>
        <v>11.369207908092704</v>
      </c>
      <c r="D90" s="18">
        <f t="shared" si="210"/>
        <v>7.9903031140384106</v>
      </c>
      <c r="E90" s="18">
        <f t="shared" si="210"/>
        <v>4.5832228266813546</v>
      </c>
      <c r="F90" s="18">
        <f t="shared" si="211"/>
        <v>6.052111873642807</v>
      </c>
      <c r="H90" s="18">
        <f t="shared" si="212"/>
        <v>5.7068019702853023</v>
      </c>
      <c r="I90" s="18">
        <f t="shared" si="213"/>
        <v>3.3427338736436329</v>
      </c>
      <c r="J90" s="18">
        <f t="shared" si="214"/>
        <v>7.4458373905685882</v>
      </c>
      <c r="L90" t="str">
        <f t="shared" si="255"/>
        <v>33 Protective service occupations</v>
      </c>
      <c r="M90" s="18">
        <f t="shared" si="215"/>
        <v>2.7245015928058391</v>
      </c>
      <c r="N90" s="18">
        <f t="shared" si="215"/>
        <v>19.688292290972864</v>
      </c>
      <c r="O90" s="18">
        <f t="shared" si="215"/>
        <v>6.1060913501704173</v>
      </c>
      <c r="P90" s="18">
        <f t="shared" si="215"/>
        <v>3.9811559216918146</v>
      </c>
      <c r="Q90" s="18">
        <f t="shared" si="216"/>
        <v>5.5647027128711724</v>
      </c>
      <c r="S90" s="18">
        <f t="shared" si="217"/>
        <v>4.6846968080004769</v>
      </c>
      <c r="T90" s="18">
        <f t="shared" si="218"/>
        <v>2.790707986348484</v>
      </c>
      <c r="U90" s="18">
        <f t="shared" si="219"/>
        <v>6.2944453948853063</v>
      </c>
      <c r="W90" t="str">
        <f t="shared" si="256"/>
        <v>33 Protective service occupations</v>
      </c>
      <c r="X90" s="18">
        <f t="shared" si="220"/>
        <v>1.5501024510669259</v>
      </c>
      <c r="Y90" s="18">
        <f t="shared" si="220"/>
        <v>5.4443002814758668</v>
      </c>
      <c r="Z90" s="18">
        <f t="shared" si="220"/>
        <v>5.4843071065833193</v>
      </c>
      <c r="AA90" s="18">
        <f t="shared" si="220"/>
        <v>3.0024198923050305</v>
      </c>
      <c r="AB90" s="18">
        <f t="shared" si="221"/>
        <v>3.9237456499211065</v>
      </c>
      <c r="AD90" s="18">
        <f t="shared" si="222"/>
        <v>3.8231584932140406</v>
      </c>
      <c r="AE90" s="18">
        <f t="shared" si="223"/>
        <v>3.1147845672957253</v>
      </c>
      <c r="AF90" s="18">
        <f t="shared" si="224"/>
        <v>5.8306584820150498</v>
      </c>
      <c r="AH90" t="str">
        <f t="shared" si="257"/>
        <v>33 Protective service occupations</v>
      </c>
      <c r="AI90" s="18">
        <f t="shared" si="225"/>
        <v>0.85420783075857987</v>
      </c>
      <c r="AJ90" s="18">
        <f t="shared" si="225"/>
        <v>5.9811078741376367</v>
      </c>
      <c r="AK90" s="18">
        <f t="shared" si="225"/>
        <v>4.3798632229036238</v>
      </c>
      <c r="AL90" s="18">
        <f t="shared" si="225"/>
        <v>2.3459697416125191</v>
      </c>
      <c r="AM90" s="18">
        <f t="shared" si="226"/>
        <v>3.2021441453551347</v>
      </c>
      <c r="AO90" s="18">
        <f t="shared" si="227"/>
        <v>3.0194921693525556</v>
      </c>
      <c r="AP90" s="18">
        <f t="shared" si="228"/>
        <v>2.693009613725672</v>
      </c>
      <c r="AQ90" s="18">
        <f t="shared" si="229"/>
        <v>4.9092719780052585</v>
      </c>
      <c r="AS90" t="str">
        <f t="shared" si="258"/>
        <v>33 Protective service occupations</v>
      </c>
      <c r="AT90" s="18">
        <f t="shared" si="230"/>
        <v>-2.9556313845641058</v>
      </c>
      <c r="AU90" s="18">
        <f t="shared" si="230"/>
        <v>3.8723230951968279</v>
      </c>
      <c r="AV90" s="18">
        <f t="shared" si="230"/>
        <v>2.1834787032399827</v>
      </c>
      <c r="AW90" s="18">
        <f t="shared" si="230"/>
        <v>0.83448116080833135</v>
      </c>
      <c r="AX90" s="18">
        <f t="shared" si="231"/>
        <v>1.442132758958703</v>
      </c>
      <c r="AZ90" s="18">
        <f t="shared" si="232"/>
        <v>1.2821565203384067</v>
      </c>
      <c r="BA90" s="18">
        <f t="shared" si="233"/>
        <v>2.2801709540471782</v>
      </c>
      <c r="BB90" s="18">
        <f t="shared" si="234"/>
        <v>3.2385626348418128</v>
      </c>
      <c r="BD90" t="str">
        <f t="shared" si="259"/>
        <v>33 Protective service occupations</v>
      </c>
      <c r="BE90" s="18">
        <f t="shared" si="235"/>
        <v>-5.6543921810440985</v>
      </c>
      <c r="BF90" s="18">
        <f t="shared" si="235"/>
        <v>10.605316796809007</v>
      </c>
      <c r="BG90" s="18">
        <f t="shared" si="235"/>
        <v>2.7775865079808115</v>
      </c>
      <c r="BH90" s="18">
        <f t="shared" si="235"/>
        <v>0.39398582357539347</v>
      </c>
      <c r="BI90" s="18">
        <f t="shared" si="236"/>
        <v>1.7469888805349942</v>
      </c>
      <c r="BK90" s="18">
        <f t="shared" si="237"/>
        <v>1.1823129740961225</v>
      </c>
      <c r="BL90" s="18">
        <f t="shared" si="238"/>
        <v>1.7514070488392708</v>
      </c>
      <c r="BM90" s="18">
        <f t="shared" si="239"/>
        <v>2.6955432569149229</v>
      </c>
      <c r="BO90" t="str">
        <f t="shared" si="260"/>
        <v>33 Protective service occupations</v>
      </c>
      <c r="BP90" s="18">
        <f t="shared" si="240"/>
        <v>-1.3218642554178706</v>
      </c>
      <c r="BQ90" s="18">
        <f t="shared" si="240"/>
        <v>-5.7394103900957338</v>
      </c>
      <c r="BR90" s="18">
        <f t="shared" si="240"/>
        <v>3.3072484542874259</v>
      </c>
      <c r="BS90" s="18">
        <f t="shared" si="240"/>
        <v>-1.1309986397292082</v>
      </c>
      <c r="BT90" s="18">
        <f t="shared" si="241"/>
        <v>-6.3508154952973683E-2</v>
      </c>
      <c r="BV90" s="18">
        <f t="shared" si="242"/>
        <v>0.32681606016951026</v>
      </c>
      <c r="BW90" s="18">
        <f t="shared" si="243"/>
        <v>1.8729713870935694</v>
      </c>
      <c r="BX90" s="18">
        <f t="shared" si="244"/>
        <v>2.1264035011534732</v>
      </c>
      <c r="BZ90" t="str">
        <f t="shared" si="261"/>
        <v>33 Protective service occupations</v>
      </c>
      <c r="CA90" s="18">
        <f t="shared" si="245"/>
        <v>-4.8602299665489461</v>
      </c>
      <c r="CB90" s="18">
        <f t="shared" si="245"/>
        <v>-2.6802150550775949</v>
      </c>
      <c r="CC90" s="18">
        <f t="shared" si="245"/>
        <v>2.5626495413115347</v>
      </c>
      <c r="CD90" s="18">
        <f t="shared" si="245"/>
        <v>-2.1404392077903567</v>
      </c>
      <c r="CE90" s="18">
        <f t="shared" si="246"/>
        <v>-0.72869179714486476</v>
      </c>
      <c r="CG90" s="18">
        <f t="shared" si="247"/>
        <v>-0.59720743816203958</v>
      </c>
      <c r="CH90" s="18">
        <f t="shared" si="248"/>
        <v>2.1116479772049113</v>
      </c>
      <c r="CI90" s="18">
        <f t="shared" si="249"/>
        <v>1.6710141420695601</v>
      </c>
      <c r="CK90" t="str">
        <f t="shared" si="262"/>
        <v>33 Protective service occupations</v>
      </c>
      <c r="CL90" s="18">
        <f t="shared" si="250"/>
        <v>-3.34805488764498</v>
      </c>
      <c r="CM90" s="18">
        <f t="shared" si="250"/>
        <v>-2.9353940033179815</v>
      </c>
      <c r="CN90" s="18">
        <f t="shared" si="250"/>
        <v>-3.8822461057321567</v>
      </c>
      <c r="CO90" s="18">
        <f t="shared" si="250"/>
        <v>-0.19518828582982817</v>
      </c>
      <c r="CP90" s="18">
        <f t="shared" si="251"/>
        <v>-1.5338154081911193</v>
      </c>
      <c r="CR90" s="18">
        <f t="shared" si="252"/>
        <v>-1.4396604614439257</v>
      </c>
      <c r="CS90" s="18">
        <f t="shared" si="253"/>
        <v>1.0175846644873365</v>
      </c>
      <c r="CT90" s="18">
        <f t="shared" si="254"/>
        <v>-0.21303268300740807</v>
      </c>
    </row>
    <row r="91" spans="1:98" x14ac:dyDescent="0.2">
      <c r="A91" t="str">
        <f t="shared" si="209"/>
        <v>34 Culture, media and sports occupations</v>
      </c>
      <c r="B91" s="18">
        <f t="shared" si="210"/>
        <v>7.2892653555892029</v>
      </c>
      <c r="C91" s="18">
        <f t="shared" si="210"/>
        <v>9.2171409181841071</v>
      </c>
      <c r="D91" s="18">
        <f t="shared" si="210"/>
        <v>2.116744320136843</v>
      </c>
      <c r="E91" s="18">
        <f t="shared" si="210"/>
        <v>2.4905033366720231</v>
      </c>
      <c r="F91" s="18">
        <f t="shared" si="211"/>
        <v>2.7810953060536825</v>
      </c>
      <c r="H91" s="18">
        <f t="shared" si="212"/>
        <v>2.3657652444569077</v>
      </c>
      <c r="I91" s="18">
        <f t="shared" si="213"/>
        <v>3.3907979649075548</v>
      </c>
      <c r="J91" s="18">
        <f t="shared" si="214"/>
        <v>4.9669559733521718</v>
      </c>
      <c r="L91" t="str">
        <f t="shared" si="255"/>
        <v>34 Culture, media and sports occupations</v>
      </c>
      <c r="M91" s="18">
        <f t="shared" si="215"/>
        <v>2.3968201635665265</v>
      </c>
      <c r="N91" s="18">
        <f t="shared" si="215"/>
        <v>22.369858438787894</v>
      </c>
      <c r="O91" s="18">
        <f t="shared" si="215"/>
        <v>2.3455329700791561</v>
      </c>
      <c r="P91" s="18">
        <f t="shared" si="215"/>
        <v>2.6647914391950467</v>
      </c>
      <c r="Q91" s="18">
        <f t="shared" si="216"/>
        <v>3.6966289187070345</v>
      </c>
      <c r="S91" s="18">
        <f t="shared" si="217"/>
        <v>2.5582614470110121</v>
      </c>
      <c r="T91" s="18">
        <f t="shared" si="218"/>
        <v>3.3387616316655766</v>
      </c>
      <c r="U91" s="18">
        <f t="shared" si="219"/>
        <v>5.0616707073709355</v>
      </c>
      <c r="W91" t="str">
        <f t="shared" si="256"/>
        <v>34 Culture, media and sports occupations</v>
      </c>
      <c r="X91" s="18">
        <f t="shared" si="220"/>
        <v>7.6773954227071783E-2</v>
      </c>
      <c r="Y91" s="18">
        <f t="shared" si="220"/>
        <v>1.3848739584807701</v>
      </c>
      <c r="Z91" s="18">
        <f t="shared" si="220"/>
        <v>0.49646139390089328</v>
      </c>
      <c r="AA91" s="18">
        <f t="shared" si="220"/>
        <v>1.1307338929534838</v>
      </c>
      <c r="AB91" s="18">
        <f t="shared" si="221"/>
        <v>0.94792880714973382</v>
      </c>
      <c r="AD91" s="18">
        <f t="shared" si="222"/>
        <v>0.91886617614933552</v>
      </c>
      <c r="AE91" s="18">
        <f t="shared" si="223"/>
        <v>2.8042220130508611</v>
      </c>
      <c r="AF91" s="18">
        <f t="shared" si="224"/>
        <v>3.4414632233149334</v>
      </c>
      <c r="AH91" t="str">
        <f t="shared" si="257"/>
        <v>34 Culture, media and sports occupations</v>
      </c>
      <c r="AI91" s="18">
        <f t="shared" si="225"/>
        <v>2.9709617309767733</v>
      </c>
      <c r="AJ91" s="18">
        <f t="shared" si="225"/>
        <v>9.9477757119002419</v>
      </c>
      <c r="AK91" s="18">
        <f t="shared" si="225"/>
        <v>-1.0172759342852222</v>
      </c>
      <c r="AL91" s="18">
        <f t="shared" si="225"/>
        <v>2.0890006191357724</v>
      </c>
      <c r="AM91" s="18">
        <f t="shared" si="226"/>
        <v>1.5776850983028501</v>
      </c>
      <c r="AO91" s="18">
        <f t="shared" si="227"/>
        <v>1.0428922181463518</v>
      </c>
      <c r="AP91" s="18">
        <f t="shared" si="228"/>
        <v>2.5789765436568857</v>
      </c>
      <c r="AQ91" s="18">
        <f t="shared" si="229"/>
        <v>3.3256607361689561</v>
      </c>
      <c r="AS91" t="str">
        <f t="shared" si="258"/>
        <v>34 Culture, media and sports occupations</v>
      </c>
      <c r="AT91" s="18">
        <f t="shared" si="230"/>
        <v>-1.2048224726821766</v>
      </c>
      <c r="AU91" s="18">
        <f t="shared" si="230"/>
        <v>-2.7445872478915501</v>
      </c>
      <c r="AV91" s="18">
        <f t="shared" si="230"/>
        <v>-1.759786893123072</v>
      </c>
      <c r="AW91" s="18">
        <f t="shared" si="230"/>
        <v>-0.1851175923082482</v>
      </c>
      <c r="AX91" s="18">
        <f t="shared" si="231"/>
        <v>-0.84101367136262262</v>
      </c>
      <c r="AZ91" s="18">
        <f t="shared" si="232"/>
        <v>-0.71279201043086271</v>
      </c>
      <c r="BA91" s="18">
        <f t="shared" si="233"/>
        <v>2.3722043991448283</v>
      </c>
      <c r="BB91" s="18">
        <f t="shared" si="234"/>
        <v>1.8665806560652864</v>
      </c>
      <c r="BD91" t="str">
        <f t="shared" si="259"/>
        <v>34 Culture, media and sports occupations</v>
      </c>
      <c r="BE91" s="18">
        <f t="shared" si="235"/>
        <v>-5.529381402399558</v>
      </c>
      <c r="BF91" s="18">
        <f t="shared" si="235"/>
        <v>13.434575219160894</v>
      </c>
      <c r="BG91" s="18">
        <f t="shared" si="235"/>
        <v>-1.9979835906028809</v>
      </c>
      <c r="BH91" s="18">
        <f t="shared" si="235"/>
        <v>-0.26211258899454526</v>
      </c>
      <c r="BI91" s="18">
        <f t="shared" si="236"/>
        <v>-6.8764836687829067E-3</v>
      </c>
      <c r="BK91" s="18">
        <f t="shared" si="237"/>
        <v>-0.8441259475315821</v>
      </c>
      <c r="BL91" s="18">
        <f t="shared" si="238"/>
        <v>1.93647886193693</v>
      </c>
      <c r="BM91" s="18">
        <f t="shared" si="239"/>
        <v>1.3009013765503896</v>
      </c>
      <c r="BO91" t="str">
        <f t="shared" si="260"/>
        <v>34 Culture, media and sports occupations</v>
      </c>
      <c r="BP91" s="18">
        <f t="shared" si="240"/>
        <v>-4.5073991058812606</v>
      </c>
      <c r="BQ91" s="18">
        <f t="shared" si="240"/>
        <v>-10.38858585657022</v>
      </c>
      <c r="BR91" s="18">
        <f t="shared" si="240"/>
        <v>-3.3731903653910322</v>
      </c>
      <c r="BS91" s="18">
        <f t="shared" si="240"/>
        <v>-4.0896603364824591</v>
      </c>
      <c r="BT91" s="18">
        <f t="shared" si="241"/>
        <v>-4.2736248286124434</v>
      </c>
      <c r="BV91" s="18">
        <f t="shared" si="242"/>
        <v>-3.85142924344819</v>
      </c>
      <c r="BW91" s="18">
        <f t="shared" si="243"/>
        <v>1.6621574761637614</v>
      </c>
      <c r="BX91" s="18">
        <f t="shared" si="244"/>
        <v>-1.1922946611655716</v>
      </c>
      <c r="BZ91" t="str">
        <f t="shared" si="261"/>
        <v>34 Culture, media and sports occupations</v>
      </c>
      <c r="CA91" s="18">
        <f t="shared" si="245"/>
        <v>-2.883849182914211</v>
      </c>
      <c r="CB91" s="18">
        <f t="shared" si="245"/>
        <v>-9.0456931926844337</v>
      </c>
      <c r="CC91" s="18">
        <f t="shared" si="245"/>
        <v>-0.60604530853686223</v>
      </c>
      <c r="CD91" s="18">
        <f t="shared" si="245"/>
        <v>-2.7117897286784265</v>
      </c>
      <c r="CE91" s="18">
        <f t="shared" si="246"/>
        <v>-2.4698080557837843</v>
      </c>
      <c r="CG91" s="18">
        <f t="shared" si="247"/>
        <v>-2.0148790656537297</v>
      </c>
      <c r="CH91" s="18">
        <f t="shared" si="248"/>
        <v>1.8177427691624226</v>
      </c>
      <c r="CI91" s="18">
        <f t="shared" si="249"/>
        <v>0.30750668044476903</v>
      </c>
      <c r="CK91" t="str">
        <f t="shared" si="262"/>
        <v>34 Culture, media and sports occupations</v>
      </c>
      <c r="CL91" s="18">
        <f t="shared" si="250"/>
        <v>3.4679162791086959</v>
      </c>
      <c r="CM91" s="18">
        <f t="shared" si="250"/>
        <v>-4.2943425058578626</v>
      </c>
      <c r="CN91" s="18">
        <f t="shared" si="250"/>
        <v>3.8643756115231076</v>
      </c>
      <c r="CO91" s="18">
        <f t="shared" si="250"/>
        <v>2.5747873032513136</v>
      </c>
      <c r="CP91" s="18">
        <f t="shared" si="251"/>
        <v>2.5309091852870225</v>
      </c>
      <c r="CR91" s="18">
        <f t="shared" si="252"/>
        <v>3.002861113554478</v>
      </c>
      <c r="CS91" s="18">
        <f t="shared" si="253"/>
        <v>2.1505961006418328</v>
      </c>
      <c r="CT91" s="18">
        <f t="shared" si="254"/>
        <v>4.4975476640864986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5.5527354646068616</v>
      </c>
      <c r="C92" s="18">
        <f t="shared" si="210"/>
        <v>13.72343933955349</v>
      </c>
      <c r="D92" s="18">
        <f t="shared" si="210"/>
        <v>2.9577995990929695</v>
      </c>
      <c r="E92" s="18">
        <f t="shared" si="210"/>
        <v>3.0274976690255695</v>
      </c>
      <c r="F92" s="18">
        <f t="shared" si="211"/>
        <v>3.6435691638174283</v>
      </c>
      <c r="H92" s="18">
        <f t="shared" si="212"/>
        <v>3.0042597381090053</v>
      </c>
      <c r="I92" s="18">
        <f t="shared" si="213"/>
        <v>3.2808355102380338</v>
      </c>
      <c r="J92" s="18">
        <f t="shared" si="214"/>
        <v>5.3387918902644715</v>
      </c>
      <c r="L92" t="str">
        <f t="shared" si="255"/>
        <v>35 Business and public service associate professionals</v>
      </c>
      <c r="M92" s="18">
        <f t="shared" si="215"/>
        <v>5.5241283034015876</v>
      </c>
      <c r="N92" s="18">
        <f t="shared" si="215"/>
        <v>5.6265383735410568</v>
      </c>
      <c r="O92" s="18">
        <f t="shared" si="215"/>
        <v>1.943800514750782</v>
      </c>
      <c r="P92" s="18">
        <f t="shared" si="215"/>
        <v>2.1738981418375714</v>
      </c>
      <c r="Q92" s="18">
        <f t="shared" si="216"/>
        <v>2.314231986652393</v>
      </c>
      <c r="S92" s="18">
        <f t="shared" si="217"/>
        <v>2.0971412846235049</v>
      </c>
      <c r="T92" s="18">
        <f t="shared" si="218"/>
        <v>3.0934392686275292</v>
      </c>
      <c r="U92" s="18">
        <f t="shared" si="219"/>
        <v>4.5332022226329594</v>
      </c>
      <c r="W92" t="str">
        <f t="shared" si="256"/>
        <v>35 Business and public service associate professionals</v>
      </c>
      <c r="X92" s="18">
        <f t="shared" si="220"/>
        <v>3.0171281683275764</v>
      </c>
      <c r="Y92" s="18">
        <f t="shared" si="220"/>
        <v>-2.4924061520522067</v>
      </c>
      <c r="Z92" s="18">
        <f t="shared" si="220"/>
        <v>-0.15090592880334652</v>
      </c>
      <c r="AA92" s="18">
        <f t="shared" si="220"/>
        <v>0.70970780121384358</v>
      </c>
      <c r="AB92" s="18">
        <f t="shared" si="221"/>
        <v>0.23733871645925664</v>
      </c>
      <c r="AD92" s="18">
        <f t="shared" si="222"/>
        <v>0.42201550449831871</v>
      </c>
      <c r="AE92" s="18">
        <f t="shared" si="223"/>
        <v>2.7725532969133271</v>
      </c>
      <c r="AF92" s="18">
        <f t="shared" si="224"/>
        <v>3.0631604443049687</v>
      </c>
      <c r="AH92" t="str">
        <f t="shared" si="257"/>
        <v>35 Business and public service associate professionals</v>
      </c>
      <c r="AI92" s="18">
        <f t="shared" si="225"/>
        <v>3.1937559206559607</v>
      </c>
      <c r="AJ92" s="18">
        <f t="shared" si="225"/>
        <v>2.930645144770927</v>
      </c>
      <c r="AK92" s="18">
        <f t="shared" si="225"/>
        <v>-0.17847927570261435</v>
      </c>
      <c r="AL92" s="18">
        <f t="shared" si="225"/>
        <v>1.144887098084868</v>
      </c>
      <c r="AM92" s="18">
        <f t="shared" si="226"/>
        <v>0.8397032492187595</v>
      </c>
      <c r="AO92" s="18">
        <f t="shared" si="227"/>
        <v>0.70182700488674588</v>
      </c>
      <c r="AP92" s="18">
        <f t="shared" si="228"/>
        <v>2.7394787090959438</v>
      </c>
      <c r="AQ92" s="18">
        <f t="shared" si="229"/>
        <v>3.2279684042128665</v>
      </c>
      <c r="AS92" t="str">
        <f t="shared" si="258"/>
        <v>35 Business and public service associate professionals</v>
      </c>
      <c r="AT92" s="18">
        <f t="shared" si="230"/>
        <v>3.0028873282777813</v>
      </c>
      <c r="AU92" s="18">
        <f t="shared" si="230"/>
        <v>1.317247223463891</v>
      </c>
      <c r="AV92" s="18">
        <f t="shared" si="230"/>
        <v>-0.60839748711752906</v>
      </c>
      <c r="AW92" s="18">
        <f t="shared" si="230"/>
        <v>0.86173756292060588</v>
      </c>
      <c r="AX92" s="18">
        <f t="shared" si="231"/>
        <v>0.4282786353809076</v>
      </c>
      <c r="AZ92" s="18">
        <f t="shared" si="232"/>
        <v>0.36929215314562835</v>
      </c>
      <c r="BA92" s="18">
        <f t="shared" si="233"/>
        <v>2.6366843071572443</v>
      </c>
      <c r="BB92" s="18">
        <f t="shared" si="234"/>
        <v>2.8953372041416792</v>
      </c>
      <c r="BD92" t="str">
        <f t="shared" si="259"/>
        <v>35 Business and public service associate professionals</v>
      </c>
      <c r="BE92" s="18">
        <f t="shared" si="235"/>
        <v>-0.45785898279286918</v>
      </c>
      <c r="BF92" s="18">
        <f t="shared" si="235"/>
        <v>10.067043569177937</v>
      </c>
      <c r="BG92" s="18">
        <f t="shared" si="235"/>
        <v>-2.1839648579924265</v>
      </c>
      <c r="BH92" s="18">
        <f t="shared" si="235"/>
        <v>-0.13721762702688656</v>
      </c>
      <c r="BI92" s="18">
        <f t="shared" si="236"/>
        <v>-0.17621969997678733</v>
      </c>
      <c r="BK92" s="18">
        <f t="shared" si="237"/>
        <v>-0.82418154664316567</v>
      </c>
      <c r="BL92" s="18">
        <f t="shared" si="238"/>
        <v>2.2668790852727883</v>
      </c>
      <c r="BM92" s="18">
        <f t="shared" si="239"/>
        <v>1.6748193815374401</v>
      </c>
      <c r="BO92" t="str">
        <f t="shared" si="260"/>
        <v>35 Business and public service associate professionals</v>
      </c>
      <c r="BP92" s="18">
        <f t="shared" si="240"/>
        <v>-1.1318428128970215E-2</v>
      </c>
      <c r="BQ92" s="18">
        <f t="shared" si="240"/>
        <v>-4.3732966160527358</v>
      </c>
      <c r="BR92" s="18">
        <f t="shared" si="240"/>
        <v>-2.1575514236099824</v>
      </c>
      <c r="BS92" s="18">
        <f t="shared" si="240"/>
        <v>-2.04782401467416</v>
      </c>
      <c r="BT92" s="18">
        <f t="shared" si="241"/>
        <v>-2.2290602915667423</v>
      </c>
      <c r="BV92" s="18">
        <f t="shared" si="242"/>
        <v>-2.0844134837355588</v>
      </c>
      <c r="BW92" s="18">
        <f t="shared" si="243"/>
        <v>1.9073489168548008</v>
      </c>
      <c r="BX92" s="18">
        <f t="shared" si="244"/>
        <v>0.36854282349896295</v>
      </c>
      <c r="BZ92" t="str">
        <f t="shared" si="261"/>
        <v>35 Business and public service associate professionals</v>
      </c>
      <c r="CA92" s="18">
        <f t="shared" si="245"/>
        <v>-1.0720348194815377</v>
      </c>
      <c r="CB92" s="18">
        <f t="shared" si="245"/>
        <v>-8.44300261912454</v>
      </c>
      <c r="CC92" s="18">
        <f t="shared" si="245"/>
        <v>-2.0339676981130816</v>
      </c>
      <c r="CD92" s="18">
        <f t="shared" si="245"/>
        <v>-4.3584187289589016</v>
      </c>
      <c r="CE92" s="18">
        <f t="shared" si="246"/>
        <v>-3.9005198256277351</v>
      </c>
      <c r="CG92" s="18">
        <f t="shared" si="247"/>
        <v>-3.5897953068965482</v>
      </c>
      <c r="CH92" s="18">
        <f t="shared" si="248"/>
        <v>1.6510296741321318</v>
      </c>
      <c r="CI92" s="18">
        <f t="shared" si="249"/>
        <v>-1.0287521907978103</v>
      </c>
      <c r="CK92" t="str">
        <f t="shared" si="262"/>
        <v>35 Business and public service associate professionals</v>
      </c>
      <c r="CL92" s="18">
        <f t="shared" si="250"/>
        <v>4.2594756875443007</v>
      </c>
      <c r="CM92" s="18">
        <f t="shared" si="250"/>
        <v>-0.75111790754897045</v>
      </c>
      <c r="CN92" s="18">
        <f t="shared" si="250"/>
        <v>2.8904338694371479</v>
      </c>
      <c r="CO92" s="18">
        <f t="shared" si="250"/>
        <v>3.9495096005958574</v>
      </c>
      <c r="CP92" s="18">
        <f t="shared" si="251"/>
        <v>3.3181370074011785</v>
      </c>
      <c r="CR92" s="18">
        <f t="shared" si="252"/>
        <v>3.5952786074329168</v>
      </c>
      <c r="CS92" s="18">
        <f t="shared" si="253"/>
        <v>2.1855010120752416</v>
      </c>
      <c r="CT92" s="18">
        <f t="shared" si="254"/>
        <v>5.0092824547517179</v>
      </c>
    </row>
    <row r="93" spans="1:98" x14ac:dyDescent="0.2">
      <c r="A93" t="str">
        <f t="shared" si="209"/>
        <v>41 Administrative occupations</v>
      </c>
      <c r="B93" s="18">
        <f t="shared" si="210"/>
        <v>4.1048342470581201</v>
      </c>
      <c r="C93" s="18">
        <f t="shared" si="210"/>
        <v>19.048925981793509</v>
      </c>
      <c r="D93" s="18">
        <f t="shared" si="210"/>
        <v>2.8856545502530251</v>
      </c>
      <c r="E93" s="18">
        <f t="shared" si="210"/>
        <v>3.2090247973486141</v>
      </c>
      <c r="F93" s="18">
        <f t="shared" si="211"/>
        <v>4.0320776422203553</v>
      </c>
      <c r="H93" s="18">
        <f t="shared" si="212"/>
        <v>3.1011219441454019</v>
      </c>
      <c r="I93" s="18">
        <f t="shared" si="213"/>
        <v>3.5655965992997585</v>
      </c>
      <c r="J93" s="18">
        <f t="shared" si="214"/>
        <v>5.6247893061711185</v>
      </c>
      <c r="L93" t="str">
        <f t="shared" si="255"/>
        <v>41 Administrative occupations</v>
      </c>
      <c r="M93" s="18">
        <f t="shared" si="215"/>
        <v>4.964116237917171</v>
      </c>
      <c r="N93" s="18">
        <f t="shared" si="215"/>
        <v>7.7487784646062874</v>
      </c>
      <c r="O93" s="18">
        <f t="shared" si="215"/>
        <v>2.4122044653675401</v>
      </c>
      <c r="P93" s="18">
        <f t="shared" si="215"/>
        <v>2.7003573526114932</v>
      </c>
      <c r="Q93" s="18">
        <f t="shared" si="216"/>
        <v>2.9184305288308288</v>
      </c>
      <c r="S93" s="18">
        <f t="shared" si="217"/>
        <v>2.6042164178215144</v>
      </c>
      <c r="T93" s="18">
        <f t="shared" si="218"/>
        <v>3.42993289173672</v>
      </c>
      <c r="U93" s="18">
        <f t="shared" si="219"/>
        <v>5.1666031255465317</v>
      </c>
      <c r="W93" t="str">
        <f t="shared" si="256"/>
        <v>41 Administrative occupations</v>
      </c>
      <c r="X93" s="18">
        <f t="shared" si="220"/>
        <v>2.2426426669024835</v>
      </c>
      <c r="Y93" s="18">
        <f t="shared" si="220"/>
        <v>2.609215743894544</v>
      </c>
      <c r="Z93" s="18">
        <f t="shared" si="220"/>
        <v>0.50237468192853019</v>
      </c>
      <c r="AA93" s="18">
        <f t="shared" si="220"/>
        <v>1.3457626420896318</v>
      </c>
      <c r="AB93" s="18">
        <f t="shared" si="221"/>
        <v>1.1597496931929685</v>
      </c>
      <c r="AD93" s="18">
        <f t="shared" si="222"/>
        <v>1.0638498543674491</v>
      </c>
      <c r="AE93" s="18">
        <f t="shared" si="223"/>
        <v>3.1362987022324207</v>
      </c>
      <c r="AF93" s="18">
        <f t="shared" si="224"/>
        <v>3.8454230937995382</v>
      </c>
      <c r="AH93" t="str">
        <f t="shared" si="257"/>
        <v>41 Administrative occupations</v>
      </c>
      <c r="AI93" s="18">
        <f t="shared" si="225"/>
        <v>1.8723163059232162</v>
      </c>
      <c r="AJ93" s="18">
        <f t="shared" si="225"/>
        <v>5.685682767799527</v>
      </c>
      <c r="AK93" s="18">
        <f t="shared" si="225"/>
        <v>4.9447774055533245E-2</v>
      </c>
      <c r="AL93" s="18">
        <f t="shared" si="225"/>
        <v>1.1094752049398027</v>
      </c>
      <c r="AM93" s="18">
        <f t="shared" si="226"/>
        <v>1.056211390949735</v>
      </c>
      <c r="AO93" s="18">
        <f t="shared" si="227"/>
        <v>0.75489067611438365</v>
      </c>
      <c r="AP93" s="18">
        <f t="shared" si="228"/>
        <v>3.1967759039237098</v>
      </c>
      <c r="AQ93" s="18">
        <f t="shared" si="229"/>
        <v>3.6922227565922228</v>
      </c>
      <c r="AS93" t="str">
        <f t="shared" si="258"/>
        <v>41 Administrative occupations</v>
      </c>
      <c r="AT93" s="18">
        <f t="shared" si="230"/>
        <v>2.309470444179329</v>
      </c>
      <c r="AU93" s="18">
        <f t="shared" si="230"/>
        <v>4.063455400324445</v>
      </c>
      <c r="AV93" s="18">
        <f t="shared" si="230"/>
        <v>-0.54931611757673693</v>
      </c>
      <c r="AW93" s="18">
        <f t="shared" si="230"/>
        <v>1.2898363573431881</v>
      </c>
      <c r="AX93" s="18">
        <f t="shared" si="231"/>
        <v>0.88166418934503277</v>
      </c>
      <c r="AZ93" s="18">
        <f t="shared" si="232"/>
        <v>0.67303718998052986</v>
      </c>
      <c r="BA93" s="18">
        <f t="shared" si="233"/>
        <v>2.9918057317327662</v>
      </c>
      <c r="BB93" s="18">
        <f t="shared" si="234"/>
        <v>3.4446619185572125</v>
      </c>
      <c r="BD93" t="str">
        <f t="shared" si="259"/>
        <v>41 Administrative occupations</v>
      </c>
      <c r="BE93" s="18">
        <f t="shared" si="235"/>
        <v>-2.0560541391949405</v>
      </c>
      <c r="BF93" s="18">
        <f t="shared" si="235"/>
        <v>8.2728057248762532</v>
      </c>
      <c r="BG93" s="18">
        <f t="shared" si="235"/>
        <v>-3.0881734710672792</v>
      </c>
      <c r="BH93" s="18">
        <f t="shared" si="235"/>
        <v>-2.5440341586177473</v>
      </c>
      <c r="BI93" s="18">
        <f t="shared" si="236"/>
        <v>-2.0723181312416905</v>
      </c>
      <c r="BK93" s="18">
        <f t="shared" si="237"/>
        <v>-2.7257525546887429</v>
      </c>
      <c r="BL93" s="18">
        <f t="shared" si="238"/>
        <v>2.2491328472004968</v>
      </c>
      <c r="BM93" s="18">
        <f t="shared" si="239"/>
        <v>0.36818608433200062</v>
      </c>
      <c r="BO93" t="str">
        <f t="shared" si="260"/>
        <v>41 Administrative occupations</v>
      </c>
      <c r="BP93" s="18">
        <f t="shared" si="240"/>
        <v>-2.848257038732771</v>
      </c>
      <c r="BQ93" s="18">
        <f t="shared" si="240"/>
        <v>-0.82379978109463625</v>
      </c>
      <c r="BR93" s="18">
        <f t="shared" si="240"/>
        <v>-3.5109834602989332</v>
      </c>
      <c r="BS93" s="18">
        <f t="shared" si="240"/>
        <v>-3.9327184587186759</v>
      </c>
      <c r="BT93" s="18">
        <f t="shared" si="241"/>
        <v>-3.6094424333728004</v>
      </c>
      <c r="BV93" s="18">
        <f t="shared" si="242"/>
        <v>-3.7923453384466121</v>
      </c>
      <c r="BW93" s="18">
        <f t="shared" si="243"/>
        <v>1.8439918964872515</v>
      </c>
      <c r="BX93" s="18">
        <f t="shared" si="244"/>
        <v>-0.88427209921403405</v>
      </c>
      <c r="BZ93" t="str">
        <f t="shared" si="261"/>
        <v>41 Administrative occupations</v>
      </c>
      <c r="CA93" s="18">
        <f t="shared" si="245"/>
        <v>-2.9293370952062303</v>
      </c>
      <c r="CB93" s="18">
        <f t="shared" si="245"/>
        <v>-14.370367693774256</v>
      </c>
      <c r="CC93" s="18">
        <f t="shared" si="245"/>
        <v>-6.5492622573620878</v>
      </c>
      <c r="CD93" s="18">
        <f t="shared" si="245"/>
        <v>-10.849529114344525</v>
      </c>
      <c r="CE93" s="18">
        <f t="shared" si="246"/>
        <v>-9.7549509565910135</v>
      </c>
      <c r="CG93" s="18">
        <f t="shared" si="247"/>
        <v>-9.4385559335405382</v>
      </c>
      <c r="CH93" s="18">
        <f t="shared" si="248"/>
        <v>1.2681155214244733</v>
      </c>
      <c r="CI93" s="18">
        <f t="shared" si="249"/>
        <v>-5.4114548301017802</v>
      </c>
      <c r="CK93" t="str">
        <f t="shared" si="262"/>
        <v>41 Administrative occupations</v>
      </c>
      <c r="CL93" s="18">
        <f t="shared" si="250"/>
        <v>3.2342753612380815</v>
      </c>
      <c r="CM93" s="18">
        <f t="shared" si="250"/>
        <v>-5.8302116985469947</v>
      </c>
      <c r="CN93" s="18">
        <f t="shared" si="250"/>
        <v>-4.3760069294561665</v>
      </c>
      <c r="CO93" s="18">
        <f t="shared" si="250"/>
        <v>-0.52722454410719655</v>
      </c>
      <c r="CP93" s="18">
        <f t="shared" si="251"/>
        <v>-2.0821722456213054</v>
      </c>
      <c r="CR93" s="18">
        <f t="shared" si="252"/>
        <v>-1.8270633827784377</v>
      </c>
      <c r="CS93" s="18">
        <f t="shared" si="253"/>
        <v>1.3310761056656961</v>
      </c>
      <c r="CT93" s="18">
        <f t="shared" si="254"/>
        <v>-0.14993403459182542</v>
      </c>
    </row>
    <row r="94" spans="1:98" x14ac:dyDescent="0.2">
      <c r="A94" t="str">
        <f t="shared" si="209"/>
        <v>42 Secretarial and related occupations</v>
      </c>
      <c r="B94" s="18">
        <f t="shared" si="210"/>
        <v>7.4219459322406811</v>
      </c>
      <c r="C94" s="18">
        <f t="shared" si="210"/>
        <v>2.3675153604057586</v>
      </c>
      <c r="D94" s="18">
        <f t="shared" si="210"/>
        <v>9.5077820417555969</v>
      </c>
      <c r="E94" s="18">
        <f t="shared" si="210"/>
        <v>7.0336435479061876</v>
      </c>
      <c r="F94" s="18">
        <f t="shared" si="211"/>
        <v>7.5008469261762301</v>
      </c>
      <c r="H94" s="18">
        <f t="shared" si="212"/>
        <v>7.8520821917570816</v>
      </c>
      <c r="I94" s="18">
        <f t="shared" si="213"/>
        <v>5.6655136974725018</v>
      </c>
      <c r="J94" s="18">
        <f t="shared" si="214"/>
        <v>10.370284016528309</v>
      </c>
      <c r="L94" t="str">
        <f t="shared" si="255"/>
        <v>42 Secretarial and related occupations</v>
      </c>
      <c r="M94" s="18">
        <f t="shared" si="215"/>
        <v>4.1090359804325738</v>
      </c>
      <c r="N94" s="18">
        <f t="shared" si="215"/>
        <v>4.1107983710578999</v>
      </c>
      <c r="O94" s="18">
        <f t="shared" si="215"/>
        <v>8.3329430317497621</v>
      </c>
      <c r="P94" s="18">
        <f t="shared" si="215"/>
        <v>2.2007466482087734</v>
      </c>
      <c r="Q94" s="18">
        <f t="shared" si="216"/>
        <v>4.1993352140862417</v>
      </c>
      <c r="S94" s="18">
        <f t="shared" si="217"/>
        <v>4.2052403466503296</v>
      </c>
      <c r="T94" s="18">
        <f t="shared" si="218"/>
        <v>4.3754490692459624</v>
      </c>
      <c r="U94" s="18">
        <f t="shared" si="219"/>
        <v>6.992075742909587</v>
      </c>
      <c r="W94" t="str">
        <f t="shared" si="256"/>
        <v>42 Secretarial and related occupations</v>
      </c>
      <c r="X94" s="18">
        <f t="shared" si="220"/>
        <v>0.99478858117048041</v>
      </c>
      <c r="Y94" s="18">
        <f t="shared" si="220"/>
        <v>-0.27029455288726245</v>
      </c>
      <c r="Z94" s="18">
        <f t="shared" si="220"/>
        <v>7.1667484484304156</v>
      </c>
      <c r="AA94" s="18">
        <f t="shared" si="220"/>
        <v>3.9362443798571567</v>
      </c>
      <c r="AB94" s="18">
        <f t="shared" si="221"/>
        <v>4.6645686393952612</v>
      </c>
      <c r="AD94" s="18">
        <f t="shared" si="222"/>
        <v>5.0021112339249774</v>
      </c>
      <c r="AE94" s="18">
        <f t="shared" si="223"/>
        <v>4.5691453479183242</v>
      </c>
      <c r="AF94" s="18">
        <f t="shared" si="224"/>
        <v>7.6801519144840569</v>
      </c>
      <c r="AH94" t="str">
        <f t="shared" si="257"/>
        <v>42 Secretarial and related occupations</v>
      </c>
      <c r="AI94" s="18">
        <f t="shared" si="225"/>
        <v>0.97750675089647299</v>
      </c>
      <c r="AJ94" s="18">
        <f t="shared" si="225"/>
        <v>1.5994316619345472</v>
      </c>
      <c r="AK94" s="18">
        <f t="shared" si="225"/>
        <v>6.0619265168941894</v>
      </c>
      <c r="AL94" s="18">
        <f t="shared" si="225"/>
        <v>2.1629205849126087</v>
      </c>
      <c r="AM94" s="18">
        <f t="shared" si="226"/>
        <v>3.3299845905646164</v>
      </c>
      <c r="AO94" s="18">
        <f t="shared" si="227"/>
        <v>3.4463973367752976</v>
      </c>
      <c r="AP94" s="18">
        <f t="shared" si="228"/>
        <v>4.1129046937838254</v>
      </c>
      <c r="AQ94" s="18">
        <f t="shared" si="229"/>
        <v>6.2788157417346113</v>
      </c>
      <c r="AS94" t="str">
        <f t="shared" si="258"/>
        <v>42 Secretarial and related occupations</v>
      </c>
      <c r="AT94" s="18">
        <f t="shared" si="230"/>
        <v>0.82141155306059144</v>
      </c>
      <c r="AU94" s="18">
        <f t="shared" si="230"/>
        <v>0.97183247354388769</v>
      </c>
      <c r="AV94" s="18">
        <f t="shared" si="230"/>
        <v>4.876136383802776</v>
      </c>
      <c r="AW94" s="18">
        <f t="shared" si="230"/>
        <v>0.46429371482952231</v>
      </c>
      <c r="AX94" s="18">
        <f t="shared" si="231"/>
        <v>1.8547558054206492</v>
      </c>
      <c r="AZ94" s="18">
        <f t="shared" si="232"/>
        <v>1.9138911241111778</v>
      </c>
      <c r="BA94" s="18">
        <f t="shared" si="233"/>
        <v>3.6575575824091322</v>
      </c>
      <c r="BB94" s="18">
        <f t="shared" si="234"/>
        <v>4.8778358612373118</v>
      </c>
      <c r="BD94" t="str">
        <f t="shared" si="259"/>
        <v>42 Secretarial and related occupations</v>
      </c>
      <c r="BE94" s="18">
        <f t="shared" si="235"/>
        <v>-3.2319608269643751</v>
      </c>
      <c r="BF94" s="18">
        <f t="shared" si="235"/>
        <v>3.2609822893802987</v>
      </c>
      <c r="BG94" s="18">
        <f t="shared" si="235"/>
        <v>0.25846197409484795</v>
      </c>
      <c r="BH94" s="18">
        <f t="shared" si="235"/>
        <v>-14.456178026655886</v>
      </c>
      <c r="BI94" s="18">
        <f t="shared" si="236"/>
        <v>-9.0423468444559845</v>
      </c>
      <c r="BK94" s="18">
        <f t="shared" si="237"/>
        <v>-9.8083955810617027</v>
      </c>
      <c r="BL94" s="18">
        <f t="shared" si="238"/>
        <v>2.0490321346496643</v>
      </c>
      <c r="BM94" s="18">
        <f t="shared" si="239"/>
        <v>-3.6987520698058107</v>
      </c>
      <c r="BO94" t="str">
        <f t="shared" si="260"/>
        <v>42 Secretarial and related occupations</v>
      </c>
      <c r="BP94" s="18">
        <f t="shared" si="240"/>
        <v>-6.7079582713946095</v>
      </c>
      <c r="BQ94" s="18">
        <f t="shared" si="240"/>
        <v>-4.0690612622432898</v>
      </c>
      <c r="BR94" s="18">
        <f t="shared" si="240"/>
        <v>-3.9478759840653188</v>
      </c>
      <c r="BS94" s="18">
        <f t="shared" si="240"/>
        <v>-14.936966024598863</v>
      </c>
      <c r="BT94" s="18">
        <f t="shared" si="241"/>
        <v>-10.978708541202742</v>
      </c>
      <c r="BV94" s="18">
        <f t="shared" si="242"/>
        <v>-11.421245342990971</v>
      </c>
      <c r="BW94" s="18">
        <f t="shared" si="243"/>
        <v>1.6012874466335925</v>
      </c>
      <c r="BX94" s="18">
        <f t="shared" si="244"/>
        <v>-5.4529967766383187</v>
      </c>
      <c r="BZ94" t="str">
        <f t="shared" si="261"/>
        <v>42 Secretarial and related occupations</v>
      </c>
      <c r="CA94" s="18">
        <f t="shared" si="245"/>
        <v>-2.2417465866681696</v>
      </c>
      <c r="CB94" s="18">
        <f t="shared" si="245"/>
        <v>-19.149703814782004</v>
      </c>
      <c r="CC94" s="18">
        <f t="shared" si="245"/>
        <v>-14.8552911333105</v>
      </c>
      <c r="CD94" s="18">
        <f t="shared" si="245"/>
        <v>-18.018744406277253</v>
      </c>
      <c r="CE94" s="18">
        <f t="shared" si="246"/>
        <v>-17.114993728980789</v>
      </c>
      <c r="CG94" s="18">
        <f t="shared" si="247"/>
        <v>-16.977539805343067</v>
      </c>
      <c r="CH94" s="18">
        <f t="shared" si="248"/>
        <v>1.035684035923734</v>
      </c>
      <c r="CI94" s="18">
        <f t="shared" si="249"/>
        <v>-9.3725928103704952</v>
      </c>
      <c r="CK94" t="str">
        <f t="shared" si="262"/>
        <v>42 Secretarial and related occupations</v>
      </c>
      <c r="CL94" s="18">
        <f t="shared" si="250"/>
        <v>3.1442689506786969</v>
      </c>
      <c r="CM94" s="18">
        <f t="shared" si="250"/>
        <v>-6.8859525357649058</v>
      </c>
      <c r="CN94" s="18">
        <f t="shared" si="250"/>
        <v>-0.96778372754408037</v>
      </c>
      <c r="CO94" s="18">
        <f t="shared" si="250"/>
        <v>-3.981747805849889</v>
      </c>
      <c r="CP94" s="18">
        <f t="shared" si="251"/>
        <v>-3.2357959199076469</v>
      </c>
      <c r="CR94" s="18">
        <f t="shared" si="252"/>
        <v>-2.987425417166123</v>
      </c>
      <c r="CS94" s="18">
        <f t="shared" si="253"/>
        <v>1.7196595557290362</v>
      </c>
      <c r="CT94" s="18">
        <f t="shared" si="254"/>
        <v>-0.51179200786816148</v>
      </c>
    </row>
    <row r="95" spans="1:98" x14ac:dyDescent="0.2">
      <c r="A95" t="str">
        <f t="shared" si="209"/>
        <v>51 Skilled agricultural and related trades</v>
      </c>
      <c r="B95" s="18">
        <f t="shared" si="210"/>
        <v>8.4994821951768884</v>
      </c>
      <c r="C95" s="18">
        <f t="shared" si="210"/>
        <v>-8.0215749299180956</v>
      </c>
      <c r="D95" s="18">
        <f t="shared" si="210"/>
        <v>3.5662219837908182</v>
      </c>
      <c r="E95" s="18">
        <f t="shared" si="210"/>
        <v>2.9706167862315391</v>
      </c>
      <c r="F95" s="18">
        <f t="shared" si="211"/>
        <v>2.431105805349576</v>
      </c>
      <c r="H95" s="18">
        <f t="shared" si="212"/>
        <v>3.1687702869571899</v>
      </c>
      <c r="I95" s="18">
        <f t="shared" si="213"/>
        <v>4.4134404163923113</v>
      </c>
      <c r="J95" s="18">
        <f t="shared" si="214"/>
        <v>6.3219006072823714</v>
      </c>
      <c r="L95" t="str">
        <f t="shared" si="255"/>
        <v>51 Skilled agricultural and related trades</v>
      </c>
      <c r="M95" s="18">
        <f t="shared" si="215"/>
        <v>5.8032830405834623</v>
      </c>
      <c r="N95" s="18">
        <f t="shared" si="215"/>
        <v>-13.013355352683764</v>
      </c>
      <c r="O95" s="18">
        <f t="shared" si="215"/>
        <v>2.976691727265357</v>
      </c>
      <c r="P95" s="18">
        <f t="shared" si="215"/>
        <v>2.7133375311211516</v>
      </c>
      <c r="Q95" s="18">
        <f t="shared" si="216"/>
        <v>1.7333812897758483</v>
      </c>
      <c r="S95" s="18">
        <f t="shared" si="217"/>
        <v>2.801047343969687</v>
      </c>
      <c r="T95" s="18">
        <f t="shared" si="218"/>
        <v>3.7629695570998045</v>
      </c>
      <c r="U95" s="18">
        <f t="shared" si="219"/>
        <v>5.56681807332573</v>
      </c>
      <c r="W95" t="str">
        <f t="shared" si="256"/>
        <v>51 Skilled agricultural and related trades</v>
      </c>
      <c r="X95" s="18">
        <f t="shared" si="220"/>
        <v>3.1900743779639695</v>
      </c>
      <c r="Y95" s="18">
        <f t="shared" si="220"/>
        <v>1.4949469361944079</v>
      </c>
      <c r="Z95" s="18">
        <f t="shared" si="220"/>
        <v>3.6633581194762455</v>
      </c>
      <c r="AA95" s="18">
        <f t="shared" si="220"/>
        <v>3.8891296674674614</v>
      </c>
      <c r="AB95" s="18">
        <f t="shared" si="221"/>
        <v>3.6673487437975272</v>
      </c>
      <c r="AD95" s="18">
        <f t="shared" si="222"/>
        <v>3.8138179026604213</v>
      </c>
      <c r="AE95" s="18">
        <f t="shared" si="223"/>
        <v>4.4533850508136741</v>
      </c>
      <c r="AF95" s="18">
        <f t="shared" si="224"/>
        <v>6.7810738944951821</v>
      </c>
      <c r="AH95" t="str">
        <f t="shared" si="257"/>
        <v>51 Skilled agricultural and related trades</v>
      </c>
      <c r="AI95" s="18">
        <f t="shared" si="225"/>
        <v>4.8939670483094888</v>
      </c>
      <c r="AJ95" s="18">
        <f t="shared" si="225"/>
        <v>-15.410460064011311</v>
      </c>
      <c r="AK95" s="18">
        <f t="shared" si="225"/>
        <v>3.2949849075502691</v>
      </c>
      <c r="AL95" s="18">
        <f t="shared" si="225"/>
        <v>3.2771663434828291</v>
      </c>
      <c r="AM95" s="18">
        <f t="shared" si="226"/>
        <v>2.002249321503613</v>
      </c>
      <c r="AO95" s="18">
        <f t="shared" si="227"/>
        <v>3.2831055232865447</v>
      </c>
      <c r="AP95" s="18">
        <f t="shared" si="228"/>
        <v>4.505898479186432</v>
      </c>
      <c r="AQ95" s="18">
        <f t="shared" si="229"/>
        <v>6.468274943731589</v>
      </c>
      <c r="AS95" t="str">
        <f t="shared" si="258"/>
        <v>51 Skilled agricultural and related trades</v>
      </c>
      <c r="AT95" s="18">
        <f t="shared" si="230"/>
        <v>6.9761162753637862</v>
      </c>
      <c r="AU95" s="18">
        <f t="shared" si="230"/>
        <v>-17.766166423892749</v>
      </c>
      <c r="AV95" s="18">
        <f t="shared" si="230"/>
        <v>1.5415051055712059</v>
      </c>
      <c r="AW95" s="18">
        <f t="shared" si="230"/>
        <v>3.0565369878085447</v>
      </c>
      <c r="AX95" s="18">
        <f t="shared" si="231"/>
        <v>1.1437375265813232</v>
      </c>
      <c r="AZ95" s="18">
        <f t="shared" si="232"/>
        <v>2.5490312319121466</v>
      </c>
      <c r="BA95" s="18">
        <f t="shared" si="233"/>
        <v>3.9000576062438785</v>
      </c>
      <c r="BB95" s="18">
        <f t="shared" si="234"/>
        <v>5.5044274590414721</v>
      </c>
      <c r="BD95" t="str">
        <f t="shared" si="259"/>
        <v>51 Skilled agricultural and related trades</v>
      </c>
      <c r="BE95" s="18">
        <f t="shared" si="235"/>
        <v>0.11636401676851094</v>
      </c>
      <c r="BF95" s="18">
        <f t="shared" si="235"/>
        <v>-16.172923469019484</v>
      </c>
      <c r="BG95" s="18">
        <f t="shared" si="235"/>
        <v>-0.66871137962795091</v>
      </c>
      <c r="BH95" s="18">
        <f t="shared" si="235"/>
        <v>0.19266030162441439</v>
      </c>
      <c r="BI95" s="18">
        <f t="shared" si="236"/>
        <v>-1.1848897967143612</v>
      </c>
      <c r="BK95" s="18">
        <f t="shared" si="237"/>
        <v>-9.5290360788313766E-2</v>
      </c>
      <c r="BL95" s="18">
        <f t="shared" si="238"/>
        <v>2.8085524407928997</v>
      </c>
      <c r="BM95" s="18">
        <f t="shared" si="239"/>
        <v>2.7440387857905923</v>
      </c>
      <c r="BO95" t="str">
        <f t="shared" si="260"/>
        <v>51 Skilled agricultural and related trades</v>
      </c>
      <c r="BP95" s="18">
        <f t="shared" si="240"/>
        <v>2.8615397214020177</v>
      </c>
      <c r="BQ95" s="18">
        <f t="shared" si="240"/>
        <v>-26.19738874421008</v>
      </c>
      <c r="BR95" s="18">
        <f t="shared" si="240"/>
        <v>1.2698938881896993</v>
      </c>
      <c r="BS95" s="18">
        <f t="shared" si="240"/>
        <v>0.43766344775497679</v>
      </c>
      <c r="BT95" s="18">
        <f t="shared" si="241"/>
        <v>-1.2237647535047191</v>
      </c>
      <c r="BV95" s="18">
        <f t="shared" si="242"/>
        <v>0.71431089186679841</v>
      </c>
      <c r="BW95" s="18">
        <f t="shared" si="243"/>
        <v>3.0117875491905144</v>
      </c>
      <c r="BX95" s="18">
        <f t="shared" si="244"/>
        <v>3.4916296190343088</v>
      </c>
      <c r="BZ95" t="str">
        <f t="shared" si="261"/>
        <v>51 Skilled agricultural and related trades</v>
      </c>
      <c r="CA95" s="18">
        <f t="shared" si="245"/>
        <v>-1.9281225803698621</v>
      </c>
      <c r="CB95" s="18">
        <f t="shared" si="245"/>
        <v>-13.793519310363934</v>
      </c>
      <c r="CC95" s="18">
        <f t="shared" si="245"/>
        <v>0.92742646714667476</v>
      </c>
      <c r="CD95" s="18">
        <f t="shared" si="245"/>
        <v>1.9719220120418379</v>
      </c>
      <c r="CE95" s="18">
        <f t="shared" si="246"/>
        <v>0.58297984346689091</v>
      </c>
      <c r="CG95" s="18">
        <f t="shared" si="247"/>
        <v>1.6225612705059067</v>
      </c>
      <c r="CH95" s="18">
        <f t="shared" si="248"/>
        <v>2.7591659774997224</v>
      </c>
      <c r="CI95" s="18">
        <f t="shared" si="249"/>
        <v>3.9083345704545192</v>
      </c>
      <c r="CK95" t="str">
        <f t="shared" si="262"/>
        <v>51 Skilled agricultural and related trades</v>
      </c>
      <c r="CL95" s="18">
        <f t="shared" si="250"/>
        <v>3.9302534699569236</v>
      </c>
      <c r="CM95" s="18">
        <f t="shared" si="250"/>
        <v>-30.363554201957665</v>
      </c>
      <c r="CN95" s="18">
        <f t="shared" si="250"/>
        <v>2.8690662349260876</v>
      </c>
      <c r="CO95" s="18">
        <f t="shared" si="250"/>
        <v>-3.2711248182837438</v>
      </c>
      <c r="CP95" s="18">
        <f t="shared" si="251"/>
        <v>-3.3973872722834142</v>
      </c>
      <c r="CR95" s="18">
        <f t="shared" si="252"/>
        <v>-1.266236653872288</v>
      </c>
      <c r="CS95" s="18">
        <f t="shared" si="253"/>
        <v>1.8982444763467443</v>
      </c>
      <c r="CT95" s="18">
        <f t="shared" si="254"/>
        <v>0.94708599853301489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4.3716097692160671</v>
      </c>
      <c r="C96" s="18">
        <f t="shared" si="210"/>
        <v>12.477598190274009</v>
      </c>
      <c r="D96" s="18">
        <f t="shared" si="210"/>
        <v>1.5783265621423404</v>
      </c>
      <c r="E96" s="18">
        <f t="shared" si="210"/>
        <v>3.1183968330964928</v>
      </c>
      <c r="F96" s="18">
        <f t="shared" si="211"/>
        <v>3.1934308876990114</v>
      </c>
      <c r="H96" s="18">
        <f t="shared" si="212"/>
        <v>2.6024630017374761</v>
      </c>
      <c r="I96" s="18">
        <f t="shared" si="213"/>
        <v>2.926899577406572</v>
      </c>
      <c r="J96" s="18">
        <f t="shared" si="214"/>
        <v>4.7699072658038633</v>
      </c>
      <c r="L96" t="str">
        <f t="shared" si="255"/>
        <v>52 Skilled metal, electrical and electronic trades</v>
      </c>
      <c r="M96" s="18">
        <f t="shared" si="215"/>
        <v>4.2399020217119165</v>
      </c>
      <c r="N96" s="18">
        <f t="shared" si="215"/>
        <v>-6.4477514635916116</v>
      </c>
      <c r="O96" s="18">
        <f t="shared" si="215"/>
        <v>7.8010734594677222</v>
      </c>
      <c r="P96" s="18">
        <f t="shared" si="215"/>
        <v>3.3349955691251543</v>
      </c>
      <c r="Q96" s="18">
        <f t="shared" si="216"/>
        <v>4.0615389558461334</v>
      </c>
      <c r="S96" s="18">
        <f t="shared" si="217"/>
        <v>4.8027419641570868</v>
      </c>
      <c r="T96" s="18">
        <f t="shared" si="218"/>
        <v>4.0240315992574605</v>
      </c>
      <c r="U96" s="18">
        <f t="shared" si="219"/>
        <v>7.1770367051077644</v>
      </c>
      <c r="W96" t="str">
        <f t="shared" si="256"/>
        <v>52 Skilled metal, electrical and electronic trades</v>
      </c>
      <c r="X96" s="18">
        <f t="shared" si="220"/>
        <v>2.6178665552162306</v>
      </c>
      <c r="Y96" s="18">
        <f t="shared" si="220"/>
        <v>-17.322196545036949</v>
      </c>
      <c r="Z96" s="18">
        <f t="shared" si="220"/>
        <v>3.4655068839110736</v>
      </c>
      <c r="AA96" s="18">
        <f t="shared" si="220"/>
        <v>2.1446454516388158</v>
      </c>
      <c r="AB96" s="18">
        <f t="shared" si="221"/>
        <v>1.209244559658007</v>
      </c>
      <c r="AD96" s="18">
        <f t="shared" si="222"/>
        <v>2.583048287314349</v>
      </c>
      <c r="AE96" s="18">
        <f t="shared" si="223"/>
        <v>3.333168712902923</v>
      </c>
      <c r="AF96" s="18">
        <f t="shared" si="224"/>
        <v>5.074937844729055</v>
      </c>
      <c r="AH96" t="str">
        <f t="shared" si="257"/>
        <v>52 Skilled metal, electrical and electronic trades</v>
      </c>
      <c r="AI96" s="18">
        <f t="shared" si="225"/>
        <v>3.9936162434416334</v>
      </c>
      <c r="AJ96" s="18">
        <f t="shared" si="225"/>
        <v>-15.739153546428453</v>
      </c>
      <c r="AK96" s="18">
        <f t="shared" si="225"/>
        <v>0.61673765320664486</v>
      </c>
      <c r="AL96" s="18">
        <f t="shared" si="225"/>
        <v>2.063844539742421</v>
      </c>
      <c r="AM96" s="18">
        <f t="shared" si="226"/>
        <v>0.39937588978997685</v>
      </c>
      <c r="AO96" s="18">
        <f t="shared" si="227"/>
        <v>1.5791777009527719</v>
      </c>
      <c r="AP96" s="18">
        <f t="shared" si="228"/>
        <v>2.7922519875808849</v>
      </c>
      <c r="AQ96" s="18">
        <f t="shared" si="229"/>
        <v>3.9050334781401519</v>
      </c>
      <c r="AS96" t="str">
        <f t="shared" si="258"/>
        <v>52 Skilled metal, electrical and electronic trades</v>
      </c>
      <c r="AT96" s="18">
        <f t="shared" si="230"/>
        <v>3.2463884848882074</v>
      </c>
      <c r="AU96" s="18">
        <f t="shared" si="230"/>
        <v>-13.741953380001192</v>
      </c>
      <c r="AV96" s="18">
        <f t="shared" si="230"/>
        <v>0.65465417457364339</v>
      </c>
      <c r="AW96" s="18">
        <f t="shared" si="230"/>
        <v>1.6890288713759194</v>
      </c>
      <c r="AX96" s="18">
        <f t="shared" si="231"/>
        <v>0.32735670503820646</v>
      </c>
      <c r="AZ96" s="18">
        <f t="shared" si="232"/>
        <v>1.3430615877842333</v>
      </c>
      <c r="BA96" s="18">
        <f t="shared" si="233"/>
        <v>2.7817859863660033</v>
      </c>
      <c r="BB96" s="18">
        <f t="shared" si="234"/>
        <v>3.7246526792001466</v>
      </c>
      <c r="BD96" t="str">
        <f t="shared" si="259"/>
        <v>52 Skilled metal, electrical and electronic trades</v>
      </c>
      <c r="BE96" s="18">
        <f t="shared" si="235"/>
        <v>-0.11945160651501974</v>
      </c>
      <c r="BF96" s="18">
        <f t="shared" si="235"/>
        <v>-7.8442927726529721</v>
      </c>
      <c r="BG96" s="18">
        <f t="shared" si="235"/>
        <v>-1.3247966850649107E-2</v>
      </c>
      <c r="BH96" s="18">
        <f t="shared" si="235"/>
        <v>-0.30574156169157485</v>
      </c>
      <c r="BI96" s="18">
        <f t="shared" si="236"/>
        <v>-0.70360057461789083</v>
      </c>
      <c r="BK96" s="18">
        <f t="shared" si="237"/>
        <v>-0.20833889149347584</v>
      </c>
      <c r="BL96" s="18">
        <f t="shared" si="238"/>
        <v>1.9851932999221722</v>
      </c>
      <c r="BM96" s="18">
        <f t="shared" si="239"/>
        <v>1.8275699609798579</v>
      </c>
      <c r="BO96" t="str">
        <f t="shared" si="260"/>
        <v>52 Skilled metal, electrical and electronic trades</v>
      </c>
      <c r="BP96" s="18">
        <f t="shared" si="240"/>
        <v>2.457321983279992</v>
      </c>
      <c r="BQ96" s="18">
        <f t="shared" si="240"/>
        <v>-21.746270813261138</v>
      </c>
      <c r="BR96" s="18">
        <f t="shared" si="240"/>
        <v>-0.84555857185467653</v>
      </c>
      <c r="BS96" s="18">
        <f t="shared" si="240"/>
        <v>-2.0569018986736576</v>
      </c>
      <c r="BT96" s="18">
        <f t="shared" si="241"/>
        <v>-3.0494521836278876</v>
      </c>
      <c r="BV96" s="18">
        <f t="shared" si="242"/>
        <v>-1.6547740771636565</v>
      </c>
      <c r="BW96" s="18">
        <f t="shared" si="243"/>
        <v>1.9032724360635855</v>
      </c>
      <c r="BX96" s="18">
        <f t="shared" si="244"/>
        <v>0.67042580782292749</v>
      </c>
      <c r="BZ96" t="str">
        <f t="shared" si="261"/>
        <v>52 Skilled metal, electrical and electronic trades</v>
      </c>
      <c r="CA96" s="18">
        <f t="shared" si="245"/>
        <v>-3.7442668915357524</v>
      </c>
      <c r="CB96" s="18">
        <f t="shared" si="245"/>
        <v>-17.966091724778575</v>
      </c>
      <c r="CC96" s="18">
        <f t="shared" si="245"/>
        <v>1.1206659776536565</v>
      </c>
      <c r="CD96" s="18">
        <f t="shared" si="245"/>
        <v>-5.1284270808046433</v>
      </c>
      <c r="CE96" s="18">
        <f t="shared" si="246"/>
        <v>-4.0937022856251897</v>
      </c>
      <c r="CG96" s="18">
        <f t="shared" si="247"/>
        <v>-3.0895282361329546</v>
      </c>
      <c r="CH96" s="18">
        <f t="shared" si="248"/>
        <v>1.9206073943887958</v>
      </c>
      <c r="CI96" s="18">
        <f t="shared" si="249"/>
        <v>-0.30801565614617665</v>
      </c>
      <c r="CK96" t="str">
        <f t="shared" si="262"/>
        <v>52 Skilled metal, electrical and electronic trades</v>
      </c>
      <c r="CL96" s="18">
        <f t="shared" si="250"/>
        <v>4.8430926058964374</v>
      </c>
      <c r="CM96" s="18">
        <f t="shared" si="250"/>
        <v>-21.969992496005876</v>
      </c>
      <c r="CN96" s="18">
        <f t="shared" si="250"/>
        <v>5.3988755135289779</v>
      </c>
      <c r="CO96" s="18">
        <f t="shared" si="250"/>
        <v>-1.4664055455238745</v>
      </c>
      <c r="CP96" s="18">
        <f t="shared" si="251"/>
        <v>-0.82714870724083234</v>
      </c>
      <c r="CR96" s="18">
        <f t="shared" si="252"/>
        <v>0.77083946410814175</v>
      </c>
      <c r="CS96" s="18">
        <f t="shared" si="253"/>
        <v>2.2365281316806707</v>
      </c>
      <c r="CT96" s="18">
        <f t="shared" si="254"/>
        <v>2.8105310995121924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-10.365137008799863</v>
      </c>
      <c r="C97" s="18">
        <f t="shared" si="210"/>
        <v>-15.984316837544066</v>
      </c>
      <c r="D97" s="18">
        <f t="shared" si="210"/>
        <v>10.184659434463782</v>
      </c>
      <c r="E97" s="18">
        <f t="shared" si="210"/>
        <v>0.88020000590758318</v>
      </c>
      <c r="F97" s="18">
        <f t="shared" si="211"/>
        <v>2.5212956475498816</v>
      </c>
      <c r="H97" s="18">
        <f t="shared" si="212"/>
        <v>3.8909380523636461</v>
      </c>
      <c r="I97" s="18">
        <f t="shared" si="213"/>
        <v>3.8028391343186252</v>
      </c>
      <c r="J97" s="18">
        <f t="shared" si="214"/>
        <v>6.364592301937555</v>
      </c>
      <c r="L97" t="str">
        <f t="shared" si="255"/>
        <v>53 Skilled construction and building trades</v>
      </c>
      <c r="M97" s="18">
        <f t="shared" si="215"/>
        <v>3.6566298410375619</v>
      </c>
      <c r="N97" s="18">
        <f t="shared" si="215"/>
        <v>-3.0035195407167703</v>
      </c>
      <c r="O97" s="18">
        <f t="shared" si="215"/>
        <v>3.6011717729454107</v>
      </c>
      <c r="P97" s="18">
        <f t="shared" si="215"/>
        <v>2.0821025789552694</v>
      </c>
      <c r="Q97" s="18">
        <f t="shared" si="216"/>
        <v>2.2273754998960671</v>
      </c>
      <c r="S97" s="18">
        <f t="shared" si="217"/>
        <v>2.5859678651131368</v>
      </c>
      <c r="T97" s="18">
        <f t="shared" si="218"/>
        <v>3.3459887838592994</v>
      </c>
      <c r="U97" s="18">
        <f t="shared" si="219"/>
        <v>5.0871686310691722</v>
      </c>
      <c r="W97" t="str">
        <f t="shared" si="256"/>
        <v>53 Skilled construction and building trades</v>
      </c>
      <c r="X97" s="18">
        <f t="shared" si="220"/>
        <v>1.0517845432195472</v>
      </c>
      <c r="Y97" s="18">
        <f t="shared" si="220"/>
        <v>-13.405714836534976</v>
      </c>
      <c r="Z97" s="18">
        <f t="shared" si="220"/>
        <v>3.381705377300781</v>
      </c>
      <c r="AA97" s="18">
        <f t="shared" si="220"/>
        <v>1.1421476009414677</v>
      </c>
      <c r="AB97" s="18">
        <f t="shared" si="221"/>
        <v>0.85311987236806885</v>
      </c>
      <c r="AD97" s="18">
        <f t="shared" si="222"/>
        <v>1.8832236780960798</v>
      </c>
      <c r="AE97" s="18">
        <f t="shared" si="223"/>
        <v>3.3584947110272489</v>
      </c>
      <c r="AF97" s="18">
        <f t="shared" si="224"/>
        <v>4.6035838653254668</v>
      </c>
      <c r="AH97" t="str">
        <f t="shared" si="257"/>
        <v>53 Skilled construction and building trades</v>
      </c>
      <c r="AI97" s="18">
        <f t="shared" si="225"/>
        <v>5.2282551673149769</v>
      </c>
      <c r="AJ97" s="18">
        <f t="shared" si="225"/>
        <v>-14.38252218470989</v>
      </c>
      <c r="AK97" s="18">
        <f t="shared" si="225"/>
        <v>2.9182173772336562</v>
      </c>
      <c r="AL97" s="18">
        <f t="shared" si="225"/>
        <v>1.3251213505216297</v>
      </c>
      <c r="AM97" s="18">
        <f t="shared" si="226"/>
        <v>0.75397507289636234</v>
      </c>
      <c r="AO97" s="18">
        <f t="shared" si="227"/>
        <v>1.853394346174575</v>
      </c>
      <c r="AP97" s="18">
        <f t="shared" si="228"/>
        <v>3.5596906285163987</v>
      </c>
      <c r="AQ97" s="18">
        <f t="shared" si="229"/>
        <v>4.7539576595541089</v>
      </c>
      <c r="AS97" t="str">
        <f t="shared" si="258"/>
        <v>53 Skilled construction and building trades</v>
      </c>
      <c r="AT97" s="18">
        <f t="shared" si="230"/>
        <v>1.0852848804451476</v>
      </c>
      <c r="AU97" s="18">
        <f t="shared" si="230"/>
        <v>-7.1887926953511645</v>
      </c>
      <c r="AV97" s="18">
        <f t="shared" si="230"/>
        <v>3.7536733091249941</v>
      </c>
      <c r="AW97" s="18">
        <f t="shared" si="230"/>
        <v>0.63781565703662224</v>
      </c>
      <c r="AX97" s="18">
        <f t="shared" si="231"/>
        <v>1.0885263430793657</v>
      </c>
      <c r="AZ97" s="18">
        <f t="shared" si="232"/>
        <v>1.6658965936226622</v>
      </c>
      <c r="BA97" s="18">
        <f t="shared" si="233"/>
        <v>3.4909042770017384</v>
      </c>
      <c r="BB97" s="18">
        <f t="shared" si="234"/>
        <v>4.5684280690784229</v>
      </c>
      <c r="BD97" t="str">
        <f t="shared" si="259"/>
        <v>53 Skilled construction and building trades</v>
      </c>
      <c r="BE97" s="18">
        <f t="shared" si="235"/>
        <v>-2.0736829024783021</v>
      </c>
      <c r="BF97" s="18">
        <f t="shared" si="235"/>
        <v>-4.5910474059127626</v>
      </c>
      <c r="BG97" s="18">
        <f t="shared" si="235"/>
        <v>-0.25469195537944911</v>
      </c>
      <c r="BH97" s="18">
        <f t="shared" si="235"/>
        <v>-1.5188997809721938</v>
      </c>
      <c r="BI97" s="18">
        <f t="shared" si="236"/>
        <v>-1.321218838809235</v>
      </c>
      <c r="BK97" s="18">
        <f t="shared" si="237"/>
        <v>-1.0992876118954498</v>
      </c>
      <c r="BL97" s="18">
        <f t="shared" si="238"/>
        <v>2.0385349042552736</v>
      </c>
      <c r="BM97" s="18">
        <f t="shared" si="239"/>
        <v>1.2269748029108296</v>
      </c>
      <c r="BO97" t="str">
        <f t="shared" si="260"/>
        <v>53 Skilled construction and building trades</v>
      </c>
      <c r="BP97" s="18">
        <f t="shared" si="240"/>
        <v>3.8416809585554823</v>
      </c>
      <c r="BQ97" s="18">
        <f t="shared" si="240"/>
        <v>-17.616226376894982</v>
      </c>
      <c r="BR97" s="18">
        <f t="shared" si="240"/>
        <v>2.0363404527898421</v>
      </c>
      <c r="BS97" s="18">
        <f t="shared" si="240"/>
        <v>-0.27907437938233803</v>
      </c>
      <c r="BT97" s="18">
        <f t="shared" si="241"/>
        <v>-0.75298778702771463</v>
      </c>
      <c r="BV97" s="18">
        <f t="shared" si="242"/>
        <v>0.48683294729359172</v>
      </c>
      <c r="BW97" s="18">
        <f t="shared" si="243"/>
        <v>2.6264549946380944</v>
      </c>
      <c r="BX97" s="18">
        <f t="shared" si="244"/>
        <v>2.9687814148493974</v>
      </c>
      <c r="BZ97" t="str">
        <f t="shared" si="261"/>
        <v>53 Skilled construction and building trades</v>
      </c>
      <c r="CA97" s="18">
        <f t="shared" si="245"/>
        <v>-2.7800320204891094</v>
      </c>
      <c r="CB97" s="18">
        <f t="shared" si="245"/>
        <v>-12.098031953792743</v>
      </c>
      <c r="CC97" s="18">
        <f t="shared" si="245"/>
        <v>2.1953827883923305</v>
      </c>
      <c r="CD97" s="18">
        <f t="shared" si="245"/>
        <v>-0.57750529988509491</v>
      </c>
      <c r="CE97" s="18">
        <f t="shared" si="246"/>
        <v>-0.48808223926875005</v>
      </c>
      <c r="CG97" s="18">
        <f t="shared" si="247"/>
        <v>0.33832858913662722</v>
      </c>
      <c r="CH97" s="18">
        <f t="shared" si="248"/>
        <v>2.3970652501691392</v>
      </c>
      <c r="CI97" s="18">
        <f t="shared" si="249"/>
        <v>2.6416071262900687</v>
      </c>
      <c r="CK97" t="str">
        <f t="shared" si="262"/>
        <v>53 Skilled construction and building trades</v>
      </c>
      <c r="CL97" s="18">
        <f t="shared" si="250"/>
        <v>0.19760894963429809</v>
      </c>
      <c r="CM97" s="18">
        <f t="shared" si="250"/>
        <v>-20.957147111025087</v>
      </c>
      <c r="CN97" s="18">
        <f t="shared" si="250"/>
        <v>-0.90542217152991267</v>
      </c>
      <c r="CO97" s="18">
        <f t="shared" si="250"/>
        <v>-8.4983883183054392</v>
      </c>
      <c r="CP97" s="18">
        <f t="shared" si="251"/>
        <v>-7.0445261866010416</v>
      </c>
      <c r="CR97" s="18">
        <f t="shared" si="252"/>
        <v>-6.0343491197722976</v>
      </c>
      <c r="CS97" s="18">
        <f t="shared" si="253"/>
        <v>1.2355266949987564</v>
      </c>
      <c r="CT97" s="18">
        <f t="shared" si="254"/>
        <v>-3.3979739136097864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2.8852885743174683</v>
      </c>
      <c r="C98" s="18">
        <f t="shared" si="210"/>
        <v>7.807130243767868</v>
      </c>
      <c r="D98" s="18">
        <f t="shared" si="210"/>
        <v>5.2887923906606904</v>
      </c>
      <c r="E98" s="18">
        <f t="shared" si="210"/>
        <v>3.2574761325712798</v>
      </c>
      <c r="F98" s="18">
        <f t="shared" si="211"/>
        <v>4.1683605375084865</v>
      </c>
      <c r="H98" s="18">
        <f t="shared" si="212"/>
        <v>3.9301893677263111</v>
      </c>
      <c r="I98" s="18">
        <f t="shared" si="213"/>
        <v>3.7698092229812685</v>
      </c>
      <c r="J98" s="18">
        <f t="shared" si="214"/>
        <v>6.369473515883306</v>
      </c>
      <c r="L98" t="str">
        <f t="shared" si="255"/>
        <v>54 Textiles, printing and other skilled trades</v>
      </c>
      <c r="M98" s="18">
        <f t="shared" si="215"/>
        <v>3.9055109981723346</v>
      </c>
      <c r="N98" s="18">
        <f t="shared" si="215"/>
        <v>6.3286476394116109</v>
      </c>
      <c r="O98" s="18">
        <f t="shared" si="215"/>
        <v>4.8170146575935657</v>
      </c>
      <c r="P98" s="18">
        <f t="shared" si="215"/>
        <v>3.5699429264815841</v>
      </c>
      <c r="Q98" s="18">
        <f t="shared" si="216"/>
        <v>4.128991423400552</v>
      </c>
      <c r="S98" s="18">
        <f t="shared" si="217"/>
        <v>3.9839761506755611</v>
      </c>
      <c r="T98" s="18">
        <f t="shared" si="218"/>
        <v>3.9872623436419063</v>
      </c>
      <c r="U98" s="18">
        <f t="shared" si="219"/>
        <v>6.5620887215458001</v>
      </c>
      <c r="W98" t="str">
        <f t="shared" si="256"/>
        <v>54 Textiles, printing and other skilled trades</v>
      </c>
      <c r="X98" s="18">
        <f t="shared" si="220"/>
        <v>1.2822962310351071</v>
      </c>
      <c r="Y98" s="18">
        <f t="shared" si="220"/>
        <v>-5.343241513398489</v>
      </c>
      <c r="Z98" s="18">
        <f t="shared" si="220"/>
        <v>4.1258639366928751</v>
      </c>
      <c r="AA98" s="18">
        <f t="shared" si="220"/>
        <v>2.4631666081598613</v>
      </c>
      <c r="AB98" s="18">
        <f t="shared" si="221"/>
        <v>2.4711011824682938</v>
      </c>
      <c r="AD98" s="18">
        <f t="shared" si="222"/>
        <v>3.0144278956051984</v>
      </c>
      <c r="AE98" s="18">
        <f t="shared" si="223"/>
        <v>3.7572072274780988</v>
      </c>
      <c r="AF98" s="18">
        <f t="shared" si="224"/>
        <v>5.7102203820281083</v>
      </c>
      <c r="AH98" t="str">
        <f t="shared" si="257"/>
        <v>54 Textiles, printing and other skilled trades</v>
      </c>
      <c r="AI98" s="18">
        <f t="shared" si="225"/>
        <v>0.2853970222898683</v>
      </c>
      <c r="AJ98" s="18">
        <f t="shared" si="225"/>
        <v>-4.1868371526778354</v>
      </c>
      <c r="AK98" s="18">
        <f t="shared" si="225"/>
        <v>1.3409308831481725</v>
      </c>
      <c r="AL98" s="18">
        <f t="shared" si="225"/>
        <v>2.0370764421046461</v>
      </c>
      <c r="AM98" s="18">
        <f t="shared" si="226"/>
        <v>1.419299287305531</v>
      </c>
      <c r="AO98" s="18">
        <f t="shared" si="227"/>
        <v>1.804498197936133</v>
      </c>
      <c r="AP98" s="18">
        <f t="shared" si="228"/>
        <v>3.2932849859220958</v>
      </c>
      <c r="AQ98" s="18">
        <f t="shared" si="229"/>
        <v>4.4937334040653143</v>
      </c>
      <c r="AS98" t="str">
        <f t="shared" si="258"/>
        <v>54 Textiles, printing and other skilled trades</v>
      </c>
      <c r="AT98" s="18">
        <f t="shared" si="230"/>
        <v>0.74063445082928059</v>
      </c>
      <c r="AU98" s="18">
        <f t="shared" si="230"/>
        <v>-4.5497676292332478</v>
      </c>
      <c r="AV98" s="18">
        <f t="shared" si="230"/>
        <v>3.1184993274249395</v>
      </c>
      <c r="AW98" s="18">
        <f t="shared" si="230"/>
        <v>2.0732890354712374</v>
      </c>
      <c r="AX98" s="18">
        <f t="shared" si="231"/>
        <v>1.9703271210606887</v>
      </c>
      <c r="AZ98" s="18">
        <f t="shared" si="232"/>
        <v>2.420509991272346</v>
      </c>
      <c r="BA98" s="18">
        <f t="shared" si="233"/>
        <v>3.4919712531893188</v>
      </c>
      <c r="BB98" s="18">
        <f t="shared" si="234"/>
        <v>5.0870849102631954</v>
      </c>
      <c r="BD98" t="str">
        <f t="shared" si="259"/>
        <v>54 Textiles, printing and other skilled trades</v>
      </c>
      <c r="BE98" s="18">
        <f t="shared" si="235"/>
        <v>-1.6244479491898223</v>
      </c>
      <c r="BF98" s="18">
        <f t="shared" si="235"/>
        <v>-3.2476119103413414</v>
      </c>
      <c r="BG98" s="18">
        <f t="shared" si="235"/>
        <v>1.5785966669431994</v>
      </c>
      <c r="BH98" s="18">
        <f t="shared" si="235"/>
        <v>0.79939305048162268</v>
      </c>
      <c r="BI98" s="18">
        <f t="shared" si="236"/>
        <v>0.78380348839606206</v>
      </c>
      <c r="BK98" s="18">
        <f t="shared" si="237"/>
        <v>1.0584611785996234</v>
      </c>
      <c r="BL98" s="18">
        <f t="shared" si="238"/>
        <v>2.5500087436842067</v>
      </c>
      <c r="BM98" s="18">
        <f t="shared" si="239"/>
        <v>3.3109265737190974</v>
      </c>
      <c r="BO98" t="str">
        <f t="shared" si="260"/>
        <v>54 Textiles, printing and other skilled trades</v>
      </c>
      <c r="BP98" s="18">
        <f t="shared" si="240"/>
        <v>-3.2880359042019913</v>
      </c>
      <c r="BQ98" s="18">
        <f t="shared" si="240"/>
        <v>-9.0219327438584287</v>
      </c>
      <c r="BR98" s="18">
        <f t="shared" si="240"/>
        <v>-2.1424815329124547</v>
      </c>
      <c r="BS98" s="18">
        <f t="shared" si="240"/>
        <v>-1.3140871263226162</v>
      </c>
      <c r="BT98" s="18">
        <f t="shared" si="241"/>
        <v>-2.0727163706620311</v>
      </c>
      <c r="BV98" s="18">
        <f t="shared" si="242"/>
        <v>-1.5909948576873001</v>
      </c>
      <c r="BW98" s="18">
        <f t="shared" si="243"/>
        <v>1.984133730480897</v>
      </c>
      <c r="BX98" s="18">
        <f t="shared" si="244"/>
        <v>0.81164196714582637</v>
      </c>
      <c r="BZ98" t="str">
        <f t="shared" si="261"/>
        <v>54 Textiles, printing and other skilled trades</v>
      </c>
      <c r="CA98" s="18">
        <f t="shared" si="245"/>
        <v>-3.4908184539730325</v>
      </c>
      <c r="CB98" s="18">
        <f t="shared" si="245"/>
        <v>-13.523726188641049</v>
      </c>
      <c r="CC98" s="18">
        <f t="shared" si="245"/>
        <v>0.67415721278560881</v>
      </c>
      <c r="CD98" s="18">
        <f t="shared" si="245"/>
        <v>-1.6904830711320429</v>
      </c>
      <c r="CE98" s="18">
        <f t="shared" si="246"/>
        <v>-1.7482798365897056</v>
      </c>
      <c r="CG98" s="18">
        <f t="shared" si="247"/>
        <v>-0.90850616237859727</v>
      </c>
      <c r="CH98" s="18">
        <f t="shared" si="248"/>
        <v>2.0691821753014539</v>
      </c>
      <c r="CI98" s="18">
        <f t="shared" si="249"/>
        <v>1.3989140397169475</v>
      </c>
      <c r="CK98" t="str">
        <f t="shared" si="262"/>
        <v>54 Textiles, printing and other skilled trades</v>
      </c>
      <c r="CL98" s="18">
        <f t="shared" si="250"/>
        <v>-0.66221149374943167</v>
      </c>
      <c r="CM98" s="18">
        <f t="shared" si="250"/>
        <v>-12.826646677127407</v>
      </c>
      <c r="CN98" s="18">
        <f t="shared" si="250"/>
        <v>-4.1004121049407534</v>
      </c>
      <c r="CO98" s="18">
        <f t="shared" si="250"/>
        <v>-3.0040383151683892</v>
      </c>
      <c r="CP98" s="18">
        <f t="shared" si="251"/>
        <v>-3.9908224533029557</v>
      </c>
      <c r="CR98" s="18">
        <f t="shared" si="252"/>
        <v>-3.370881916932067</v>
      </c>
      <c r="CS98" s="18">
        <f t="shared" si="253"/>
        <v>1.2465969841884972</v>
      </c>
      <c r="CT98" s="18">
        <f t="shared" si="254"/>
        <v>-1.459307027765222</v>
      </c>
    </row>
    <row r="99" spans="1:98" x14ac:dyDescent="0.2">
      <c r="A99" t="str">
        <f t="shared" si="209"/>
        <v>61 Caring personal service occupations</v>
      </c>
      <c r="B99" s="18">
        <f t="shared" si="210"/>
        <v>6.8373098364154616</v>
      </c>
      <c r="C99" s="18">
        <f t="shared" si="210"/>
        <v>0.51343687081901734</v>
      </c>
      <c r="D99" s="18">
        <f t="shared" si="210"/>
        <v>6.3372904456091117</v>
      </c>
      <c r="E99" s="18">
        <f t="shared" si="210"/>
        <v>3.4332494563144689</v>
      </c>
      <c r="F99" s="18">
        <f t="shared" si="211"/>
        <v>4.1455840832689494</v>
      </c>
      <c r="H99" s="18">
        <f t="shared" si="212"/>
        <v>4.3923423674059769</v>
      </c>
      <c r="I99" s="18">
        <f t="shared" si="213"/>
        <v>4.1217505327189707</v>
      </c>
      <c r="J99" s="18">
        <f t="shared" si="214"/>
        <v>6.9465222426934536</v>
      </c>
      <c r="L99" t="str">
        <f t="shared" si="255"/>
        <v>61 Caring personal service occupations</v>
      </c>
      <c r="M99" s="18">
        <f t="shared" si="215"/>
        <v>10.144328129565473</v>
      </c>
      <c r="N99" s="18">
        <f t="shared" si="215"/>
        <v>-6.5182152781351199E-2</v>
      </c>
      <c r="O99" s="18">
        <f t="shared" si="215"/>
        <v>5.6632757846051929</v>
      </c>
      <c r="P99" s="18">
        <f t="shared" si="215"/>
        <v>3.0699066414697773</v>
      </c>
      <c r="Q99" s="18">
        <f t="shared" si="216"/>
        <v>3.673079815237501</v>
      </c>
      <c r="S99" s="18">
        <f t="shared" si="217"/>
        <v>3.9272124292627719</v>
      </c>
      <c r="T99" s="18">
        <f t="shared" si="218"/>
        <v>4.187916665105762</v>
      </c>
      <c r="U99" s="18">
        <f t="shared" si="219"/>
        <v>6.6656614172976303</v>
      </c>
      <c r="W99" t="str">
        <f t="shared" si="256"/>
        <v>61 Caring personal service occupations</v>
      </c>
      <c r="X99" s="18">
        <f t="shared" si="220"/>
        <v>6.5108611104359504</v>
      </c>
      <c r="Y99" s="18">
        <f t="shared" si="220"/>
        <v>-6.8351669583342378</v>
      </c>
      <c r="Z99" s="18">
        <f t="shared" si="220"/>
        <v>3.5683346109816272</v>
      </c>
      <c r="AA99" s="18">
        <f t="shared" si="220"/>
        <v>1.7751041048428062</v>
      </c>
      <c r="AB99" s="18">
        <f t="shared" si="221"/>
        <v>1.7683323551637153</v>
      </c>
      <c r="AD99" s="18">
        <f t="shared" si="222"/>
        <v>2.3693709177336375</v>
      </c>
      <c r="AE99" s="18">
        <f t="shared" si="223"/>
        <v>3.9713925990002785</v>
      </c>
      <c r="AF99" s="18">
        <f t="shared" si="224"/>
        <v>5.4427850350903917</v>
      </c>
      <c r="AH99" t="str">
        <f t="shared" si="257"/>
        <v>61 Caring personal service occupations</v>
      </c>
      <c r="AI99" s="18">
        <f t="shared" si="225"/>
        <v>3.2082691994540058</v>
      </c>
      <c r="AJ99" s="18">
        <f t="shared" si="225"/>
        <v>-5.0951075478862684</v>
      </c>
      <c r="AK99" s="18">
        <f t="shared" si="225"/>
        <v>1.3066820834055859</v>
      </c>
      <c r="AL99" s="18">
        <f t="shared" si="225"/>
        <v>0.61157009745669288</v>
      </c>
      <c r="AM99" s="18">
        <f t="shared" si="226"/>
        <v>0.46097651654180005</v>
      </c>
      <c r="AO99" s="18">
        <f t="shared" si="227"/>
        <v>0.84274252744636069</v>
      </c>
      <c r="AP99" s="18">
        <f t="shared" si="228"/>
        <v>3.2707200115239088</v>
      </c>
      <c r="AQ99" s="18">
        <f t="shared" si="229"/>
        <v>3.8197287692334658</v>
      </c>
      <c r="AS99" t="str">
        <f t="shared" si="258"/>
        <v>61 Caring personal service occupations</v>
      </c>
      <c r="AT99" s="18">
        <f t="shared" si="230"/>
        <v>4.6651313506517855</v>
      </c>
      <c r="AU99" s="18">
        <f t="shared" si="230"/>
        <v>-4.5676227596376906</v>
      </c>
      <c r="AV99" s="18">
        <f t="shared" si="230"/>
        <v>1.2642666084869525</v>
      </c>
      <c r="AW99" s="18">
        <f t="shared" si="230"/>
        <v>0.67572617326809858</v>
      </c>
      <c r="AX99" s="18">
        <f t="shared" si="231"/>
        <v>0.52267452021119709</v>
      </c>
      <c r="AZ99" s="18">
        <f t="shared" si="232"/>
        <v>0.87152527176861394</v>
      </c>
      <c r="BA99" s="18">
        <f t="shared" si="233"/>
        <v>3.3300261065125403</v>
      </c>
      <c r="BB99" s="18">
        <f t="shared" si="234"/>
        <v>3.8938338977789533</v>
      </c>
      <c r="BD99" t="str">
        <f t="shared" si="259"/>
        <v>61 Caring personal service occupations</v>
      </c>
      <c r="BE99" s="18">
        <f t="shared" si="235"/>
        <v>3.1265472777195047</v>
      </c>
      <c r="BF99" s="18">
        <f t="shared" si="235"/>
        <v>-0.75179469231607676</v>
      </c>
      <c r="BG99" s="18">
        <f t="shared" si="235"/>
        <v>1.371819139772934</v>
      </c>
      <c r="BH99" s="18">
        <f t="shared" si="235"/>
        <v>1.3164848242405602</v>
      </c>
      <c r="BI99" s="18">
        <f t="shared" si="236"/>
        <v>1.2032302822785557</v>
      </c>
      <c r="BK99" s="18">
        <f t="shared" si="237"/>
        <v>1.3349262392131855</v>
      </c>
      <c r="BL99" s="18">
        <f t="shared" si="238"/>
        <v>3.3043921800919973</v>
      </c>
      <c r="BM99" s="18">
        <f t="shared" si="239"/>
        <v>4.1810724440340064</v>
      </c>
      <c r="BO99" t="str">
        <f t="shared" si="260"/>
        <v>61 Caring personal service occupations</v>
      </c>
      <c r="BP99" s="18">
        <f t="shared" si="240"/>
        <v>3.8070403181089674E-2</v>
      </c>
      <c r="BQ99" s="18">
        <f t="shared" si="240"/>
        <v>-9.2694828307612891</v>
      </c>
      <c r="BR99" s="18">
        <f t="shared" si="240"/>
        <v>4.5321522260843849E-2</v>
      </c>
      <c r="BS99" s="18">
        <f t="shared" si="240"/>
        <v>-1.8591928810896885</v>
      </c>
      <c r="BT99" s="18">
        <f t="shared" si="241"/>
        <v>-1.751235536158946</v>
      </c>
      <c r="BV99" s="18">
        <f t="shared" si="242"/>
        <v>-1.2284175815527099</v>
      </c>
      <c r="BW99" s="18">
        <f t="shared" si="243"/>
        <v>2.4630238924129966</v>
      </c>
      <c r="BX99" s="18">
        <f t="shared" si="244"/>
        <v>1.6128718878206438</v>
      </c>
      <c r="BZ99" t="str">
        <f t="shared" si="261"/>
        <v>61 Caring personal service occupations</v>
      </c>
      <c r="CA99" s="18">
        <f t="shared" si="245"/>
        <v>-9.0297038347589513</v>
      </c>
      <c r="CB99" s="18">
        <f t="shared" si="245"/>
        <v>-18.22638416035992</v>
      </c>
      <c r="CC99" s="18">
        <f t="shared" si="245"/>
        <v>-3.0394807807416435</v>
      </c>
      <c r="CD99" s="18">
        <f t="shared" si="245"/>
        <v>-1.5004650818824739</v>
      </c>
      <c r="CE99" s="18">
        <f t="shared" si="246"/>
        <v>-3.1174404534886291</v>
      </c>
      <c r="CG99" s="18">
        <f t="shared" si="247"/>
        <v>-2.0161655852443117</v>
      </c>
      <c r="CH99" s="18">
        <f t="shared" si="248"/>
        <v>1.6082472897266609</v>
      </c>
      <c r="CI99" s="18">
        <f t="shared" si="249"/>
        <v>4.7349083465086927E-2</v>
      </c>
      <c r="CK99" t="str">
        <f t="shared" si="262"/>
        <v>61 Caring personal service occupations</v>
      </c>
      <c r="CL99" s="18">
        <f t="shared" si="250"/>
        <v>-1.9436457939601248</v>
      </c>
      <c r="CM99" s="18">
        <f t="shared" si="250"/>
        <v>-0.44294631597316947</v>
      </c>
      <c r="CN99" s="18">
        <f t="shared" si="250"/>
        <v>5.2774201724252068</v>
      </c>
      <c r="CO99" s="18">
        <f t="shared" si="250"/>
        <v>2.5787342896815169</v>
      </c>
      <c r="CP99" s="18">
        <f t="shared" si="251"/>
        <v>3.2214838340229868</v>
      </c>
      <c r="CR99" s="18">
        <f t="shared" si="252"/>
        <v>3.4705208771804941</v>
      </c>
      <c r="CS99" s="18">
        <f t="shared" si="253"/>
        <v>2.0280728724414221</v>
      </c>
      <c r="CT99" s="18">
        <f t="shared" si="254"/>
        <v>4.7976653980313699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9.6588131248492424</v>
      </c>
      <c r="C100" s="18">
        <f t="shared" si="210"/>
        <v>6.3783425099673385</v>
      </c>
      <c r="D100" s="18">
        <f t="shared" si="210"/>
        <v>3.7276547019994277</v>
      </c>
      <c r="E100" s="18">
        <f t="shared" si="210"/>
        <v>2.9089320379272587</v>
      </c>
      <c r="F100" s="18">
        <f t="shared" si="211"/>
        <v>3.3780998376744309</v>
      </c>
      <c r="H100" s="18">
        <f t="shared" si="212"/>
        <v>3.1811190421174418</v>
      </c>
      <c r="I100" s="18">
        <f t="shared" si="213"/>
        <v>3.6908192630443315</v>
      </c>
      <c r="J100" s="18">
        <f t="shared" si="214"/>
        <v>5.7764522531516871</v>
      </c>
      <c r="L100" t="str">
        <f t="shared" si="255"/>
        <v>62 Leisure, travel and related personal service occupations</v>
      </c>
      <c r="M100" s="18">
        <f t="shared" si="215"/>
        <v>6.5627576690800105</v>
      </c>
      <c r="N100" s="18">
        <f t="shared" si="215"/>
        <v>-3.9792170797467552</v>
      </c>
      <c r="O100" s="18">
        <f t="shared" si="215"/>
        <v>4.523175350590547</v>
      </c>
      <c r="P100" s="18">
        <f t="shared" si="215"/>
        <v>2.9492778449902834</v>
      </c>
      <c r="Q100" s="18">
        <f t="shared" si="216"/>
        <v>2.9891156378281547</v>
      </c>
      <c r="S100" s="18">
        <f t="shared" si="217"/>
        <v>3.4712592829762912</v>
      </c>
      <c r="T100" s="18">
        <f t="shared" si="218"/>
        <v>3.8371917436215819</v>
      </c>
      <c r="U100" s="18">
        <f t="shared" si="219"/>
        <v>6.0906866329075271</v>
      </c>
      <c r="W100" t="str">
        <f t="shared" si="256"/>
        <v>62 Leisure, travel and related personal service occupations</v>
      </c>
      <c r="X100" s="18">
        <f t="shared" si="220"/>
        <v>6.4123672088258532</v>
      </c>
      <c r="Y100" s="18">
        <f t="shared" si="220"/>
        <v>-10.049960825769089</v>
      </c>
      <c r="Z100" s="18">
        <f t="shared" si="220"/>
        <v>4.2514915062731529</v>
      </c>
      <c r="AA100" s="18">
        <f t="shared" si="220"/>
        <v>2.960606236285912</v>
      </c>
      <c r="AB100" s="18">
        <f t="shared" si="221"/>
        <v>2.4932414373514789</v>
      </c>
      <c r="AD100" s="18">
        <f t="shared" si="222"/>
        <v>3.3891154502279086</v>
      </c>
      <c r="AE100" s="18">
        <f t="shared" si="223"/>
        <v>4.0591395301313726</v>
      </c>
      <c r="AF100" s="18">
        <f t="shared" si="224"/>
        <v>6.1991511683509914</v>
      </c>
      <c r="AH100" t="str">
        <f t="shared" si="257"/>
        <v>62 Leisure, travel and related personal service occupations</v>
      </c>
      <c r="AI100" s="18">
        <f t="shared" si="225"/>
        <v>5.0982295039560865</v>
      </c>
      <c r="AJ100" s="18">
        <f t="shared" si="225"/>
        <v>-8.5039252450662683</v>
      </c>
      <c r="AK100" s="18">
        <f t="shared" si="225"/>
        <v>2.2997988401491032</v>
      </c>
      <c r="AL100" s="18">
        <f t="shared" si="225"/>
        <v>2.7137235026209128</v>
      </c>
      <c r="AM100" s="18">
        <f t="shared" si="226"/>
        <v>1.8453765839619107</v>
      </c>
      <c r="AO100" s="18">
        <f t="shared" si="227"/>
        <v>2.5755628580137691</v>
      </c>
      <c r="AP100" s="18">
        <f t="shared" si="228"/>
        <v>3.7892907789343733</v>
      </c>
      <c r="AQ100" s="18">
        <f t="shared" si="229"/>
        <v>5.4332326829078736</v>
      </c>
      <c r="AS100" t="str">
        <f t="shared" si="258"/>
        <v>62 Leisure, travel and related personal service occupations</v>
      </c>
      <c r="AT100" s="18">
        <f t="shared" si="230"/>
        <v>5.3716351410932228</v>
      </c>
      <c r="AU100" s="18">
        <f t="shared" si="230"/>
        <v>-1.1140550553197071</v>
      </c>
      <c r="AV100" s="18">
        <f t="shared" si="230"/>
        <v>3.0389274460765892</v>
      </c>
      <c r="AW100" s="18">
        <f t="shared" si="230"/>
        <v>3.2479620379190832</v>
      </c>
      <c r="AX100" s="18">
        <f t="shared" si="231"/>
        <v>2.9045922106655242</v>
      </c>
      <c r="AZ100" s="18">
        <f t="shared" si="232"/>
        <v>3.1782367644608289</v>
      </c>
      <c r="BA100" s="18">
        <f t="shared" si="233"/>
        <v>4.0092415250181812</v>
      </c>
      <c r="BB100" s="18">
        <f t="shared" si="234"/>
        <v>6.0167539012689897</v>
      </c>
      <c r="BD100" t="str">
        <f t="shared" si="259"/>
        <v>62 Leisure, travel and related personal service occupations</v>
      </c>
      <c r="BE100" s="18">
        <f t="shared" si="235"/>
        <v>-1.3218969171563288</v>
      </c>
      <c r="BF100" s="18">
        <f t="shared" si="235"/>
        <v>-1.9432438199743718</v>
      </c>
      <c r="BG100" s="18">
        <f t="shared" si="235"/>
        <v>-0.91725978575631917</v>
      </c>
      <c r="BH100" s="18">
        <f t="shared" si="235"/>
        <v>-0.76278748151817899</v>
      </c>
      <c r="BI100" s="18">
        <f t="shared" si="236"/>
        <v>-0.8852429120540517</v>
      </c>
      <c r="BK100" s="18">
        <f t="shared" si="237"/>
        <v>-0.81430498950985086</v>
      </c>
      <c r="BL100" s="18">
        <f t="shared" si="238"/>
        <v>2.4350812053411275</v>
      </c>
      <c r="BM100" s="18">
        <f t="shared" si="239"/>
        <v>1.8638759422350937</v>
      </c>
      <c r="BO100" t="str">
        <f t="shared" si="260"/>
        <v>62 Leisure, travel and related personal service occupations</v>
      </c>
      <c r="BP100" s="18">
        <f t="shared" si="240"/>
        <v>-1.7985840273088471</v>
      </c>
      <c r="BQ100" s="18">
        <f t="shared" si="240"/>
        <v>-9.7539351676445118</v>
      </c>
      <c r="BR100" s="18">
        <f t="shared" si="240"/>
        <v>-1.8758935652480102</v>
      </c>
      <c r="BS100" s="18">
        <f t="shared" si="240"/>
        <v>-2.2073141278843411</v>
      </c>
      <c r="BT100" s="18">
        <f t="shared" si="241"/>
        <v>-2.5940106421095233</v>
      </c>
      <c r="BV100" s="18">
        <f t="shared" si="242"/>
        <v>-2.0969651712533288</v>
      </c>
      <c r="BW100" s="18">
        <f t="shared" si="243"/>
        <v>2.1897430988918387</v>
      </c>
      <c r="BX100" s="18">
        <f t="shared" si="244"/>
        <v>0.70782200873567014</v>
      </c>
      <c r="BZ100" t="str">
        <f t="shared" si="261"/>
        <v>62 Leisure, travel and related personal service occupations</v>
      </c>
      <c r="CA100" s="18">
        <f t="shared" si="245"/>
        <v>0.44754433751541534</v>
      </c>
      <c r="CB100" s="18">
        <f t="shared" si="245"/>
        <v>-17.82046563487566</v>
      </c>
      <c r="CC100" s="18">
        <f t="shared" si="245"/>
        <v>-2.7431695919388766E-2</v>
      </c>
      <c r="CD100" s="18">
        <f t="shared" si="245"/>
        <v>-2.7134402396717383</v>
      </c>
      <c r="CE100" s="18">
        <f t="shared" si="246"/>
        <v>-2.9113362089946304</v>
      </c>
      <c r="CG100" s="18">
        <f t="shared" si="247"/>
        <v>-1.8262198041204436</v>
      </c>
      <c r="CH100" s="18">
        <f t="shared" si="248"/>
        <v>2.1837272259608742</v>
      </c>
      <c r="CI100" s="18">
        <f t="shared" si="249"/>
        <v>0.88415325341062445</v>
      </c>
      <c r="CK100" t="str">
        <f t="shared" si="262"/>
        <v>62 Leisure, travel and related personal service occupations</v>
      </c>
      <c r="CL100" s="18">
        <f t="shared" si="250"/>
        <v>1.4318821148035399</v>
      </c>
      <c r="CM100" s="18">
        <f t="shared" si="250"/>
        <v>-15.015212862316362</v>
      </c>
      <c r="CN100" s="18">
        <f t="shared" si="250"/>
        <v>-1.3621795170711604</v>
      </c>
      <c r="CO100" s="18">
        <f t="shared" si="250"/>
        <v>0.17963750336995599</v>
      </c>
      <c r="CP100" s="18">
        <f t="shared" si="251"/>
        <v>-1.3244472319678069</v>
      </c>
      <c r="CR100" s="18">
        <f t="shared" si="252"/>
        <v>-0.33696087777066452</v>
      </c>
      <c r="CS100" s="18">
        <f t="shared" si="253"/>
        <v>1.6432788499332052</v>
      </c>
      <c r="CT100" s="18">
        <f t="shared" si="254"/>
        <v>1.3764540457333441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3.1654473326551358</v>
      </c>
      <c r="C101" s="18">
        <f t="shared" si="210"/>
        <v>-0.23965876596599989</v>
      </c>
      <c r="D101" s="18">
        <f t="shared" si="210"/>
        <v>4.3454559700869311</v>
      </c>
      <c r="E101" s="18">
        <f t="shared" si="210"/>
        <v>3.2924131992768668</v>
      </c>
      <c r="F101" s="18">
        <f t="shared" si="211"/>
        <v>3.3952569712347502</v>
      </c>
      <c r="H101" s="18">
        <f t="shared" si="212"/>
        <v>3.6422413296191891</v>
      </c>
      <c r="I101" s="18">
        <f t="shared" si="213"/>
        <v>3.9106677529415546</v>
      </c>
      <c r="J101" s="18">
        <f t="shared" si="214"/>
        <v>6.2652253670501423</v>
      </c>
      <c r="L101" t="str">
        <f t="shared" si="255"/>
        <v>63 Community and civil enforcement occupations</v>
      </c>
      <c r="M101" s="18">
        <f t="shared" si="215"/>
        <v>-0.20763385599747997</v>
      </c>
      <c r="N101" s="18">
        <f t="shared" si="215"/>
        <v>39.868866697891782</v>
      </c>
      <c r="O101" s="18">
        <f t="shared" si="215"/>
        <v>-1.7184985050489043</v>
      </c>
      <c r="P101" s="18">
        <f t="shared" si="215"/>
        <v>3.2735003266350038</v>
      </c>
      <c r="Q101" s="18">
        <f t="shared" si="216"/>
        <v>3.632997233532409</v>
      </c>
      <c r="S101" s="18">
        <f t="shared" si="217"/>
        <v>1.5819453828698204</v>
      </c>
      <c r="T101" s="18">
        <f t="shared" si="218"/>
        <v>3.001647039433597</v>
      </c>
      <c r="U101" s="18">
        <f t="shared" si="219"/>
        <v>4.0874752093676303</v>
      </c>
      <c r="W101" t="str">
        <f t="shared" si="256"/>
        <v>63 Community and civil enforcement occupations</v>
      </c>
      <c r="X101" s="18">
        <f t="shared" si="220"/>
        <v>-0.11114126022122583</v>
      </c>
      <c r="Y101" s="18">
        <f t="shared" si="220"/>
        <v>9.7939573086598841</v>
      </c>
      <c r="Z101" s="18">
        <f t="shared" si="220"/>
        <v>1.0725029794750984</v>
      </c>
      <c r="AA101" s="18">
        <f t="shared" si="220"/>
        <v>1.8537667408263125</v>
      </c>
      <c r="AB101" s="18">
        <f t="shared" si="221"/>
        <v>2.0868152505474802</v>
      </c>
      <c r="AD101" s="18">
        <f t="shared" si="222"/>
        <v>1.5926767860227731</v>
      </c>
      <c r="AE101" s="18">
        <f t="shared" si="223"/>
        <v>3.5808508062661337</v>
      </c>
      <c r="AF101" s="18">
        <f t="shared" si="224"/>
        <v>4.5975281576883464</v>
      </c>
      <c r="AH101" t="str">
        <f t="shared" si="257"/>
        <v>63 Community and civil enforcement occupations</v>
      </c>
      <c r="AI101" s="18">
        <f t="shared" si="225"/>
        <v>-1.6867644996502063</v>
      </c>
      <c r="AJ101" s="18">
        <f t="shared" si="225"/>
        <v>30.464685602823806</v>
      </c>
      <c r="AK101" s="18">
        <f t="shared" si="225"/>
        <v>-3.9393781656608562</v>
      </c>
      <c r="AL101" s="18">
        <f t="shared" si="225"/>
        <v>1.5242988423909365</v>
      </c>
      <c r="AM101" s="18">
        <f t="shared" si="226"/>
        <v>1.3607920460400047</v>
      </c>
      <c r="AO101" s="18">
        <f t="shared" si="227"/>
        <v>-0.33061073407940622</v>
      </c>
      <c r="AP101" s="18">
        <f t="shared" si="228"/>
        <v>2.8004299096398233</v>
      </c>
      <c r="AQ101" s="18">
        <f t="shared" si="229"/>
        <v>2.5776160666249659</v>
      </c>
      <c r="AS101" t="str">
        <f t="shared" si="258"/>
        <v>63 Community and civil enforcement occupations</v>
      </c>
      <c r="AT101" s="18">
        <f t="shared" si="230"/>
        <v>-4.1347532808101768</v>
      </c>
      <c r="AU101" s="18">
        <f t="shared" si="230"/>
        <v>23.01385126029416</v>
      </c>
      <c r="AV101" s="18">
        <f t="shared" si="230"/>
        <v>-4.4472457191774399</v>
      </c>
      <c r="AW101" s="18">
        <f t="shared" si="230"/>
        <v>0.41481750027638764</v>
      </c>
      <c r="AX101" s="18">
        <f t="shared" si="231"/>
        <v>0.13173841451374901</v>
      </c>
      <c r="AZ101" s="18">
        <f t="shared" si="232"/>
        <v>-1.2327552126136898</v>
      </c>
      <c r="BA101" s="18">
        <f t="shared" si="233"/>
        <v>2.6626034780075081</v>
      </c>
      <c r="BB101" s="18">
        <f t="shared" si="234"/>
        <v>1.8339142110501694</v>
      </c>
      <c r="BD101" t="str">
        <f t="shared" si="259"/>
        <v>63 Community and civil enforcement occupations</v>
      </c>
      <c r="BE101" s="18">
        <f t="shared" si="235"/>
        <v>-10.363985042106695</v>
      </c>
      <c r="BF101" s="18">
        <f t="shared" si="235"/>
        <v>50.622670954427477</v>
      </c>
      <c r="BG101" s="18">
        <f t="shared" si="235"/>
        <v>-8.2054049060936727</v>
      </c>
      <c r="BH101" s="18">
        <f t="shared" si="235"/>
        <v>0.54251743848430234</v>
      </c>
      <c r="BI101" s="18">
        <f t="shared" si="236"/>
        <v>0.22292894048900891</v>
      </c>
      <c r="BK101" s="18">
        <f t="shared" si="237"/>
        <v>-2.4623681669152075</v>
      </c>
      <c r="BL101" s="18">
        <f t="shared" si="238"/>
        <v>1.5717491703741482</v>
      </c>
      <c r="BM101" s="18">
        <f t="shared" si="239"/>
        <v>-0.33056718793448292</v>
      </c>
      <c r="BO101" t="str">
        <f t="shared" si="260"/>
        <v>63 Community and civil enforcement occupations</v>
      </c>
      <c r="BP101" s="18">
        <f t="shared" si="240"/>
        <v>-3.3116686940649953</v>
      </c>
      <c r="BQ101" s="18">
        <f t="shared" si="240"/>
        <v>19.711050517735984</v>
      </c>
      <c r="BR101" s="18">
        <f t="shared" si="240"/>
        <v>-5.3932078998161543</v>
      </c>
      <c r="BS101" s="18">
        <f t="shared" si="240"/>
        <v>-0.30012336869990053</v>
      </c>
      <c r="BT101" s="18">
        <f t="shared" si="241"/>
        <v>-0.79278633737481785</v>
      </c>
      <c r="BV101" s="18">
        <f t="shared" si="242"/>
        <v>-2.027576105816542</v>
      </c>
      <c r="BW101" s="18">
        <f t="shared" si="243"/>
        <v>1.8401373001871724</v>
      </c>
      <c r="BX101" s="18">
        <f t="shared" si="244"/>
        <v>0.32599263037211834</v>
      </c>
      <c r="BZ101" t="str">
        <f t="shared" si="261"/>
        <v>63 Community and civil enforcement occupations</v>
      </c>
      <c r="CA101" s="18">
        <f t="shared" si="245"/>
        <v>-4.9038921387319245</v>
      </c>
      <c r="CB101" s="18">
        <f t="shared" si="245"/>
        <v>22.248619814249704</v>
      </c>
      <c r="CC101" s="18">
        <f t="shared" si="245"/>
        <v>-4.485493205589397</v>
      </c>
      <c r="CD101" s="18">
        <f t="shared" si="245"/>
        <v>-1.2658245156542014</v>
      </c>
      <c r="CE101" s="18">
        <f t="shared" si="246"/>
        <v>-0.97003954709944384</v>
      </c>
      <c r="CG101" s="18">
        <f t="shared" si="247"/>
        <v>-2.3509292020739037</v>
      </c>
      <c r="CH101" s="18">
        <f t="shared" si="248"/>
        <v>1.790490755422014</v>
      </c>
      <c r="CI101" s="18">
        <f t="shared" si="249"/>
        <v>3.2391972812395586E-2</v>
      </c>
      <c r="CK101" t="str">
        <f t="shared" si="262"/>
        <v>63 Community and civil enforcement occupations</v>
      </c>
      <c r="CL101" s="18">
        <f t="shared" si="250"/>
        <v>-6.6562933799704798</v>
      </c>
      <c r="CM101" s="18">
        <f t="shared" si="250"/>
        <v>33.238551740660746</v>
      </c>
      <c r="CN101" s="18">
        <f t="shared" si="250"/>
        <v>-10.501003715164636</v>
      </c>
      <c r="CO101" s="18">
        <f t="shared" si="250"/>
        <v>-2.06212834814129</v>
      </c>
      <c r="CP101" s="18">
        <f t="shared" si="251"/>
        <v>-2.9318597117695355</v>
      </c>
      <c r="CR101" s="18">
        <f t="shared" si="252"/>
        <v>-4.9599850004527273</v>
      </c>
      <c r="CS101" s="18">
        <f t="shared" si="253"/>
        <v>0.86563101080110449</v>
      </c>
      <c r="CT101" s="18">
        <f t="shared" si="254"/>
        <v>-3.3027592057958577</v>
      </c>
    </row>
    <row r="102" spans="1:98" x14ac:dyDescent="0.2">
      <c r="A102" t="str">
        <f t="shared" si="209"/>
        <v>71 Sales occupations</v>
      </c>
      <c r="B102" s="18">
        <f t="shared" si="210"/>
        <v>4.2237058659409188</v>
      </c>
      <c r="C102" s="18">
        <f t="shared" si="210"/>
        <v>-7.3060436733073058</v>
      </c>
      <c r="D102" s="18">
        <f t="shared" si="210"/>
        <v>1.9973737573718342</v>
      </c>
      <c r="E102" s="18">
        <f t="shared" si="210"/>
        <v>2.3863577903913358</v>
      </c>
      <c r="F102" s="18">
        <f t="shared" si="211"/>
        <v>1.6309725888751014</v>
      </c>
      <c r="H102" s="18">
        <f t="shared" si="212"/>
        <v>2.2565318964067549</v>
      </c>
      <c r="I102" s="18">
        <f t="shared" si="213"/>
        <v>3.0512023198641103</v>
      </c>
      <c r="J102" s="18">
        <f t="shared" si="214"/>
        <v>4.613917565125214</v>
      </c>
      <c r="L102" t="str">
        <f t="shared" si="255"/>
        <v>71 Sales occupations</v>
      </c>
      <c r="M102" s="18">
        <f t="shared" si="215"/>
        <v>4.637736870482434</v>
      </c>
      <c r="N102" s="18">
        <f t="shared" si="215"/>
        <v>8.8982424557728201</v>
      </c>
      <c r="O102" s="18">
        <f t="shared" si="215"/>
        <v>2.4219465998054801</v>
      </c>
      <c r="P102" s="18">
        <f t="shared" si="215"/>
        <v>3.2212831331001279</v>
      </c>
      <c r="Q102" s="18">
        <f t="shared" si="216"/>
        <v>3.3159583012148053</v>
      </c>
      <c r="S102" s="18">
        <f t="shared" si="217"/>
        <v>2.9541468708397911</v>
      </c>
      <c r="T102" s="18">
        <f t="shared" si="218"/>
        <v>3.2152816860205657</v>
      </c>
      <c r="U102" s="18">
        <f t="shared" si="219"/>
        <v>5.2522918215676118</v>
      </c>
      <c r="W102" t="str">
        <f t="shared" si="256"/>
        <v>71 Sales occupations</v>
      </c>
      <c r="X102" s="18">
        <f t="shared" si="220"/>
        <v>3.0510139401451752</v>
      </c>
      <c r="Y102" s="18">
        <f t="shared" si="220"/>
        <v>1.9271128144105143</v>
      </c>
      <c r="Z102" s="18">
        <f t="shared" si="220"/>
        <v>1.1023620906096099</v>
      </c>
      <c r="AA102" s="18">
        <f t="shared" si="220"/>
        <v>2.2402720291349709</v>
      </c>
      <c r="AB102" s="18">
        <f t="shared" si="221"/>
        <v>1.8637739558839739</v>
      </c>
      <c r="AD102" s="18">
        <f t="shared" si="222"/>
        <v>1.859552765038841</v>
      </c>
      <c r="AE102" s="18">
        <f t="shared" si="223"/>
        <v>3.1748518398270864</v>
      </c>
      <c r="AF102" s="18">
        <f t="shared" si="224"/>
        <v>4.4319015110720228</v>
      </c>
      <c r="AH102" t="str">
        <f t="shared" si="257"/>
        <v>71 Sales occupations</v>
      </c>
      <c r="AI102" s="18">
        <f t="shared" si="225"/>
        <v>1.3649245472235005</v>
      </c>
      <c r="AJ102" s="18">
        <f t="shared" si="225"/>
        <v>2.949533911576574</v>
      </c>
      <c r="AK102" s="18">
        <f t="shared" si="225"/>
        <v>-5.851366933103952E-2</v>
      </c>
      <c r="AL102" s="18">
        <f t="shared" si="225"/>
        <v>1.6053045005263167</v>
      </c>
      <c r="AM102" s="18">
        <f t="shared" si="226"/>
        <v>1.1654753181542521</v>
      </c>
      <c r="AO102" s="18">
        <f t="shared" si="227"/>
        <v>1.0476433175317768</v>
      </c>
      <c r="AP102" s="18">
        <f t="shared" si="228"/>
        <v>2.9575268648208919</v>
      </c>
      <c r="AQ102" s="18">
        <f t="shared" si="229"/>
        <v>3.6718748140833757</v>
      </c>
      <c r="AS102" t="str">
        <f t="shared" si="258"/>
        <v>71 Sales occupations</v>
      </c>
      <c r="AT102" s="18">
        <f t="shared" si="230"/>
        <v>0.45051451173785395</v>
      </c>
      <c r="AU102" s="18">
        <f t="shared" si="230"/>
        <v>1.4146747043564556</v>
      </c>
      <c r="AV102" s="18">
        <f t="shared" si="230"/>
        <v>-0.82293617613051762</v>
      </c>
      <c r="AW102" s="18">
        <f t="shared" si="230"/>
        <v>1.4732431841590898</v>
      </c>
      <c r="AX102" s="18">
        <f t="shared" si="231"/>
        <v>0.7463980424154304</v>
      </c>
      <c r="AZ102" s="18">
        <f t="shared" si="232"/>
        <v>0.70200316082731362</v>
      </c>
      <c r="BA102" s="18">
        <f t="shared" si="233"/>
        <v>2.5254584306908967</v>
      </c>
      <c r="BB102" s="18">
        <f t="shared" si="234"/>
        <v>3.0280294785707706</v>
      </c>
      <c r="BD102" t="str">
        <f t="shared" si="259"/>
        <v>71 Sales occupations</v>
      </c>
      <c r="BE102" s="18">
        <f t="shared" si="235"/>
        <v>-1.2520098229814924</v>
      </c>
      <c r="BF102" s="18">
        <f t="shared" si="235"/>
        <v>9.1948320081645107</v>
      </c>
      <c r="BG102" s="18">
        <f t="shared" si="235"/>
        <v>-1.4050364683509842</v>
      </c>
      <c r="BH102" s="18">
        <f t="shared" si="235"/>
        <v>0.24891718185946488</v>
      </c>
      <c r="BI102" s="18">
        <f t="shared" si="236"/>
        <v>0.26331050768466646</v>
      </c>
      <c r="BK102" s="18">
        <f t="shared" si="237"/>
        <v>-0.30546076840767267</v>
      </c>
      <c r="BL102" s="18">
        <f t="shared" si="238"/>
        <v>2.3517449570405802</v>
      </c>
      <c r="BM102" s="18">
        <f t="shared" si="239"/>
        <v>2.1325357580474602</v>
      </c>
      <c r="BO102" t="str">
        <f t="shared" si="260"/>
        <v>71 Sales occupations</v>
      </c>
      <c r="BP102" s="18">
        <f t="shared" si="240"/>
        <v>-2.3766613215196464</v>
      </c>
      <c r="BQ102" s="18">
        <f t="shared" si="240"/>
        <v>-5.0696835621468423</v>
      </c>
      <c r="BR102" s="18">
        <f t="shared" si="240"/>
        <v>-2.7178958581637214</v>
      </c>
      <c r="BS102" s="18">
        <f t="shared" si="240"/>
        <v>-2.4940384502697754</v>
      </c>
      <c r="BT102" s="18">
        <f t="shared" si="241"/>
        <v>-2.7269378790196419</v>
      </c>
      <c r="BV102" s="18">
        <f t="shared" si="242"/>
        <v>-2.56871476353977</v>
      </c>
      <c r="BW102" s="18">
        <f t="shared" si="243"/>
        <v>2.0012833256478402</v>
      </c>
      <c r="BX102" s="18">
        <f t="shared" si="244"/>
        <v>0.15136877879935451</v>
      </c>
      <c r="BZ102" t="str">
        <f t="shared" si="261"/>
        <v>71 Sales occupations</v>
      </c>
      <c r="CA102" s="18">
        <f t="shared" si="245"/>
        <v>-1.6214893926613572</v>
      </c>
      <c r="CB102" s="18">
        <f t="shared" si="245"/>
        <v>-12.704438888800951</v>
      </c>
      <c r="CC102" s="18">
        <f t="shared" si="245"/>
        <v>-3.9938684481605757</v>
      </c>
      <c r="CD102" s="18">
        <f t="shared" si="245"/>
        <v>-8.5724051295055563</v>
      </c>
      <c r="CE102" s="18">
        <f t="shared" si="246"/>
        <v>-7.4335202886884666</v>
      </c>
      <c r="CG102" s="18">
        <f t="shared" si="247"/>
        <v>-7.0710164216779114</v>
      </c>
      <c r="CH102" s="18">
        <f t="shared" si="248"/>
        <v>1.3572974748880418</v>
      </c>
      <c r="CI102" s="18">
        <f t="shared" si="249"/>
        <v>-3.8262795986668929</v>
      </c>
      <c r="CK102" t="str">
        <f t="shared" si="262"/>
        <v>71 Sales occupations</v>
      </c>
      <c r="CL102" s="18">
        <f t="shared" si="250"/>
        <v>-0.20461584794311261</v>
      </c>
      <c r="CM102" s="18">
        <f t="shared" si="250"/>
        <v>-10.848113040486506</v>
      </c>
      <c r="CN102" s="18">
        <f t="shared" si="250"/>
        <v>-2.1564513608879565</v>
      </c>
      <c r="CO102" s="18">
        <f t="shared" si="250"/>
        <v>-1.7971331914606425</v>
      </c>
      <c r="CP102" s="18">
        <f t="shared" si="251"/>
        <v>-2.5005706787193382</v>
      </c>
      <c r="CR102" s="18">
        <f t="shared" si="252"/>
        <v>-1.9170522925829325</v>
      </c>
      <c r="CS102" s="18">
        <f t="shared" si="253"/>
        <v>1.2630505650528923</v>
      </c>
      <c r="CT102" s="18">
        <f t="shared" si="254"/>
        <v>-0.30535801484700142</v>
      </c>
    </row>
    <row r="103" spans="1:98" x14ac:dyDescent="0.2">
      <c r="A103" t="str">
        <f t="shared" si="209"/>
        <v>72 Customer service occupations</v>
      </c>
      <c r="B103" s="18">
        <f t="shared" si="210"/>
        <v>4.8773948385085975</v>
      </c>
      <c r="C103" s="18">
        <f t="shared" si="210"/>
        <v>15.829966041499866</v>
      </c>
      <c r="D103" s="18">
        <f t="shared" si="210"/>
        <v>8.33220189293964</v>
      </c>
      <c r="E103" s="18">
        <f t="shared" si="210"/>
        <v>3.2350902435904549</v>
      </c>
      <c r="F103" s="18">
        <f t="shared" si="211"/>
        <v>5.5583607797369261</v>
      </c>
      <c r="H103" s="18">
        <f t="shared" si="212"/>
        <v>4.9069074491011166</v>
      </c>
      <c r="I103" s="18">
        <f t="shared" si="213"/>
        <v>3.8042569636302037</v>
      </c>
      <c r="J103" s="18">
        <f t="shared" si="214"/>
        <v>7.1108411978201058</v>
      </c>
      <c r="L103" t="str">
        <f t="shared" si="255"/>
        <v>72 Customer service occupations</v>
      </c>
      <c r="M103" s="18">
        <f t="shared" si="215"/>
        <v>6.2756731482111139</v>
      </c>
      <c r="N103" s="18">
        <f t="shared" si="215"/>
        <v>5.2340138661957747</v>
      </c>
      <c r="O103" s="18">
        <f t="shared" si="215"/>
        <v>8.4879206034555779</v>
      </c>
      <c r="P103" s="18">
        <f t="shared" si="215"/>
        <v>3.3457885628421113</v>
      </c>
      <c r="Q103" s="18">
        <f t="shared" si="216"/>
        <v>5.0447691462726096</v>
      </c>
      <c r="S103" s="18">
        <f t="shared" si="217"/>
        <v>5.0321649387631284</v>
      </c>
      <c r="T103" s="18">
        <f t="shared" si="218"/>
        <v>3.9720420760755326</v>
      </c>
      <c r="U103" s="18">
        <f t="shared" si="219"/>
        <v>7.3119873995981077</v>
      </c>
      <c r="W103" t="str">
        <f t="shared" si="256"/>
        <v>72 Customer service occupations</v>
      </c>
      <c r="X103" s="18">
        <f t="shared" si="220"/>
        <v>4.017829883768842</v>
      </c>
      <c r="Y103" s="18">
        <f t="shared" si="220"/>
        <v>2.7489901566110753</v>
      </c>
      <c r="Z103" s="18">
        <f t="shared" si="220"/>
        <v>6.3971567121478889</v>
      </c>
      <c r="AA103" s="18">
        <f t="shared" si="220"/>
        <v>2.6363255857995815</v>
      </c>
      <c r="AB103" s="18">
        <f t="shared" si="221"/>
        <v>3.8041972979054428</v>
      </c>
      <c r="AD103" s="18">
        <f t="shared" si="222"/>
        <v>3.8749285212930973</v>
      </c>
      <c r="AE103" s="18">
        <f t="shared" si="223"/>
        <v>3.7226526500218071</v>
      </c>
      <c r="AF103" s="18">
        <f t="shared" si="224"/>
        <v>6.2960882557786757</v>
      </c>
      <c r="AH103" t="str">
        <f t="shared" si="257"/>
        <v>72 Customer service occupations</v>
      </c>
      <c r="AI103" s="18">
        <f t="shared" si="225"/>
        <v>5.0715166797968392</v>
      </c>
      <c r="AJ103" s="18">
        <f t="shared" si="225"/>
        <v>10.651205958376009</v>
      </c>
      <c r="AK103" s="18">
        <f t="shared" si="225"/>
        <v>6.3510202002430072</v>
      </c>
      <c r="AL103" s="18">
        <f t="shared" si="225"/>
        <v>2.4165558969354572</v>
      </c>
      <c r="AM103" s="18">
        <f t="shared" si="226"/>
        <v>4.132281273036198</v>
      </c>
      <c r="AO103" s="18">
        <f t="shared" si="227"/>
        <v>3.7115993272503145</v>
      </c>
      <c r="AP103" s="18">
        <f t="shared" si="228"/>
        <v>3.9509516045610926</v>
      </c>
      <c r="AQ103" s="18">
        <f t="shared" si="229"/>
        <v>6.3434483455594659</v>
      </c>
      <c r="AS103" t="str">
        <f t="shared" si="258"/>
        <v>72 Customer service occupations</v>
      </c>
      <c r="AT103" s="18">
        <f t="shared" si="230"/>
        <v>4.2179825664105275</v>
      </c>
      <c r="AU103" s="18">
        <f t="shared" si="230"/>
        <v>1.928077648076032</v>
      </c>
      <c r="AV103" s="18">
        <f t="shared" si="230"/>
        <v>4.9317023162576801</v>
      </c>
      <c r="AW103" s="18">
        <f t="shared" si="230"/>
        <v>1.428373921583348</v>
      </c>
      <c r="AX103" s="18">
        <f t="shared" si="231"/>
        <v>2.5419043200201275</v>
      </c>
      <c r="AZ103" s="18">
        <f t="shared" si="232"/>
        <v>2.5829572858355299</v>
      </c>
      <c r="BA103" s="18">
        <f t="shared" si="233"/>
        <v>3.4247199244346493</v>
      </c>
      <c r="BB103" s="18">
        <f t="shared" si="234"/>
        <v>5.1474218321691856</v>
      </c>
      <c r="BD103" t="str">
        <f t="shared" si="259"/>
        <v>72 Customer service occupations</v>
      </c>
      <c r="BE103" s="18">
        <f t="shared" si="235"/>
        <v>0.22232897949643338</v>
      </c>
      <c r="BF103" s="18">
        <f t="shared" si="235"/>
        <v>7.119534092325952</v>
      </c>
      <c r="BG103" s="18">
        <f t="shared" si="235"/>
        <v>3.4839033320187118</v>
      </c>
      <c r="BH103" s="18">
        <f t="shared" si="235"/>
        <v>0.76275177921054649</v>
      </c>
      <c r="BI103" s="18">
        <f t="shared" si="236"/>
        <v>1.9945708064188938</v>
      </c>
      <c r="BK103" s="18">
        <f t="shared" si="237"/>
        <v>1.6617575093286652</v>
      </c>
      <c r="BL103" s="18">
        <f t="shared" si="238"/>
        <v>2.8725593321955678</v>
      </c>
      <c r="BM103" s="18">
        <f t="shared" si="239"/>
        <v>4.0338507273791624</v>
      </c>
      <c r="BO103" t="str">
        <f t="shared" si="260"/>
        <v>72 Customer service occupations</v>
      </c>
      <c r="BP103" s="18">
        <f t="shared" si="240"/>
        <v>0.9276342745775823</v>
      </c>
      <c r="BQ103" s="18">
        <f t="shared" si="240"/>
        <v>-3.2197538180643304</v>
      </c>
      <c r="BR103" s="18">
        <f t="shared" si="240"/>
        <v>3.9571546824759052</v>
      </c>
      <c r="BS103" s="18">
        <f t="shared" si="240"/>
        <v>-0.45597754727817463</v>
      </c>
      <c r="BT103" s="18">
        <f t="shared" si="241"/>
        <v>0.72520421000856761</v>
      </c>
      <c r="BV103" s="18">
        <f t="shared" si="242"/>
        <v>0.99384779204547691</v>
      </c>
      <c r="BW103" s="18">
        <f t="shared" si="243"/>
        <v>2.8697440908941774</v>
      </c>
      <c r="BX103" s="18">
        <f t="shared" si="244"/>
        <v>3.5543043109803829</v>
      </c>
      <c r="BZ103" t="str">
        <f t="shared" si="261"/>
        <v>72 Customer service occupations</v>
      </c>
      <c r="CA103" s="18">
        <f t="shared" si="245"/>
        <v>-0.45071471160330612</v>
      </c>
      <c r="CB103" s="18">
        <f t="shared" si="245"/>
        <v>-9.3284254620068836</v>
      </c>
      <c r="CC103" s="18">
        <f t="shared" si="245"/>
        <v>2.8539630767258739</v>
      </c>
      <c r="CD103" s="18">
        <f t="shared" si="245"/>
        <v>-1.2667867569846947</v>
      </c>
      <c r="CE103" s="18">
        <f t="shared" si="246"/>
        <v>-0.52806555860930304</v>
      </c>
      <c r="CG103" s="18">
        <f t="shared" si="247"/>
        <v>8.8118257710156911E-2</v>
      </c>
      <c r="CH103" s="18">
        <f t="shared" si="248"/>
        <v>2.0850810837671041</v>
      </c>
      <c r="CI103" s="18">
        <f t="shared" si="249"/>
        <v>2.1511968225691014</v>
      </c>
      <c r="CK103" t="str">
        <f t="shared" si="262"/>
        <v>72 Customer service occupations</v>
      </c>
      <c r="CL103" s="18">
        <f t="shared" si="250"/>
        <v>7.6476458577660056</v>
      </c>
      <c r="CM103" s="18">
        <f t="shared" si="250"/>
        <v>-0.34663889510061496</v>
      </c>
      <c r="CN103" s="18">
        <f t="shared" si="250"/>
        <v>11.809748297481137</v>
      </c>
      <c r="CO103" s="18">
        <f t="shared" si="250"/>
        <v>4.038489645266341</v>
      </c>
      <c r="CP103" s="18">
        <f t="shared" si="251"/>
        <v>6.1211427594827672</v>
      </c>
      <c r="CR103" s="18">
        <f t="shared" si="252"/>
        <v>6.5669613464502508</v>
      </c>
      <c r="CS103" s="18">
        <f t="shared" si="253"/>
        <v>3.0429860451928192</v>
      </c>
      <c r="CT103" s="18">
        <f t="shared" si="254"/>
        <v>7.9813279157417094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7.5367082506114125</v>
      </c>
      <c r="C104" s="18">
        <f t="shared" si="210"/>
        <v>-6.7044816104661624</v>
      </c>
      <c r="D104" s="18">
        <f t="shared" si="210"/>
        <v>7.546991032579764</v>
      </c>
      <c r="E104" s="18">
        <f t="shared" si="210"/>
        <v>4.4572748280774954</v>
      </c>
      <c r="F104" s="18">
        <f t="shared" si="211"/>
        <v>4.6712567340522648</v>
      </c>
      <c r="H104" s="18">
        <f t="shared" si="212"/>
        <v>5.4771894331410165</v>
      </c>
      <c r="I104" s="18">
        <f t="shared" si="213"/>
        <v>4.1521075947862363</v>
      </c>
      <c r="J104" s="18">
        <f t="shared" si="214"/>
        <v>7.7554292864327135</v>
      </c>
      <c r="L104" t="str">
        <f t="shared" si="255"/>
        <v>81 Process, plant and machine operatives</v>
      </c>
      <c r="M104" s="18">
        <f t="shared" si="215"/>
        <v>5.4117298648054035</v>
      </c>
      <c r="N104" s="18">
        <f t="shared" si="215"/>
        <v>0.74181825278230029</v>
      </c>
      <c r="O104" s="18">
        <f t="shared" si="215"/>
        <v>9.0473020689187056</v>
      </c>
      <c r="P104" s="18">
        <f t="shared" si="215"/>
        <v>4.8222140798168667</v>
      </c>
      <c r="Q104" s="18">
        <f t="shared" si="216"/>
        <v>5.8616371689535596</v>
      </c>
      <c r="S104" s="18">
        <f t="shared" si="217"/>
        <v>6.2120670331138106</v>
      </c>
      <c r="T104" s="18">
        <f t="shared" si="218"/>
        <v>4.1258694764738646</v>
      </c>
      <c r="U104" s="18">
        <f t="shared" si="219"/>
        <v>8.2922811105661243</v>
      </c>
      <c r="W104" t="str">
        <f t="shared" si="256"/>
        <v>81 Process, plant and machine operatives</v>
      </c>
      <c r="X104" s="18">
        <f t="shared" si="220"/>
        <v>1.3864319842178841</v>
      </c>
      <c r="Y104" s="18">
        <f t="shared" si="220"/>
        <v>-9.0276671024571602</v>
      </c>
      <c r="Z104" s="18">
        <f t="shared" si="220"/>
        <v>8.6806920426346856</v>
      </c>
      <c r="AA104" s="18">
        <f t="shared" si="220"/>
        <v>4.1069124291676307</v>
      </c>
      <c r="AB104" s="18">
        <f t="shared" si="221"/>
        <v>4.6295086421953124</v>
      </c>
      <c r="AD104" s="18">
        <f t="shared" si="222"/>
        <v>5.6097082154307865</v>
      </c>
      <c r="AE104" s="18">
        <f t="shared" si="223"/>
        <v>4.0912329564408489</v>
      </c>
      <c r="AF104" s="18">
        <f t="shared" si="224"/>
        <v>7.8166490575537262</v>
      </c>
      <c r="AH104" t="str">
        <f t="shared" si="257"/>
        <v>81 Process, plant and machine operatives</v>
      </c>
      <c r="AI104" s="18">
        <f t="shared" si="225"/>
        <v>3.1048444168296774</v>
      </c>
      <c r="AJ104" s="18">
        <f t="shared" si="225"/>
        <v>-4.891060068403819</v>
      </c>
      <c r="AK104" s="18">
        <f t="shared" si="225"/>
        <v>8.6555960451335512</v>
      </c>
      <c r="AL104" s="18">
        <f t="shared" si="225"/>
        <v>4.5314138982818886</v>
      </c>
      <c r="AM104" s="18">
        <f t="shared" si="226"/>
        <v>5.1802939143011484</v>
      </c>
      <c r="AO104" s="18">
        <f t="shared" si="227"/>
        <v>5.8884479354286423</v>
      </c>
      <c r="AP104" s="18">
        <f t="shared" si="228"/>
        <v>4.1603468966560531</v>
      </c>
      <c r="AQ104" s="18">
        <f t="shared" si="229"/>
        <v>8.0675271301266616</v>
      </c>
      <c r="AS104" t="str">
        <f t="shared" si="258"/>
        <v>81 Process, plant and machine operatives</v>
      </c>
      <c r="AT104" s="18">
        <f t="shared" si="230"/>
        <v>2.504900692617329</v>
      </c>
      <c r="AU104" s="18">
        <f t="shared" si="230"/>
        <v>-6.9936023807073422</v>
      </c>
      <c r="AV104" s="18">
        <f t="shared" si="230"/>
        <v>7.3486766321390951</v>
      </c>
      <c r="AW104" s="18">
        <f t="shared" si="230"/>
        <v>3.0491465303216003</v>
      </c>
      <c r="AX104" s="18">
        <f t="shared" si="231"/>
        <v>3.7071663969725721</v>
      </c>
      <c r="AZ104" s="18">
        <f t="shared" si="232"/>
        <v>4.4628405860710929</v>
      </c>
      <c r="BA104" s="18">
        <f t="shared" si="233"/>
        <v>3.7645650085184057</v>
      </c>
      <c r="BB104" s="18">
        <f t="shared" si="234"/>
        <v>6.7548927047067719</v>
      </c>
      <c r="BD104" t="str">
        <f t="shared" si="259"/>
        <v>81 Process, plant and machine operatives</v>
      </c>
      <c r="BE104" s="18">
        <f t="shared" si="235"/>
        <v>0.32289796746289845</v>
      </c>
      <c r="BF104" s="18">
        <f t="shared" si="235"/>
        <v>-5.07241551178147</v>
      </c>
      <c r="BG104" s="18">
        <f t="shared" si="235"/>
        <v>5.6191790360101024</v>
      </c>
      <c r="BH104" s="18">
        <f t="shared" si="235"/>
        <v>1.6718490350824622</v>
      </c>
      <c r="BI104" s="18">
        <f t="shared" si="236"/>
        <v>2.4488526764449681</v>
      </c>
      <c r="BK104" s="18">
        <f t="shared" si="237"/>
        <v>2.9709557357978422</v>
      </c>
      <c r="BL104" s="18">
        <f t="shared" si="238"/>
        <v>2.73640194867808</v>
      </c>
      <c r="BM104" s="18">
        <f t="shared" si="239"/>
        <v>4.9040387793223728</v>
      </c>
      <c r="BO104" t="str">
        <f t="shared" si="260"/>
        <v>81 Process, plant and machine operatives</v>
      </c>
      <c r="BP104" s="18">
        <f t="shared" si="240"/>
        <v>3.0746009292639709</v>
      </c>
      <c r="BQ104" s="18">
        <f t="shared" si="240"/>
        <v>-18.963488125689874</v>
      </c>
      <c r="BR104" s="18">
        <f t="shared" si="240"/>
        <v>5.3186126940502954</v>
      </c>
      <c r="BS104" s="18">
        <f t="shared" si="240"/>
        <v>-0.10846695999190414</v>
      </c>
      <c r="BT104" s="18">
        <f t="shared" si="241"/>
        <v>0.23763772129559158</v>
      </c>
      <c r="BV104" s="18">
        <f t="shared" si="242"/>
        <v>1.6687526795393426</v>
      </c>
      <c r="BW104" s="18">
        <f t="shared" si="243"/>
        <v>2.6484224136973822</v>
      </c>
      <c r="BX104" s="18">
        <f t="shared" si="244"/>
        <v>3.8479638022578921</v>
      </c>
      <c r="BZ104" t="str">
        <f t="shared" si="261"/>
        <v>81 Process, plant and machine operatives</v>
      </c>
      <c r="CA104" s="18">
        <f t="shared" si="245"/>
        <v>-3.3519710363669408</v>
      </c>
      <c r="CB104" s="18">
        <f t="shared" si="245"/>
        <v>-16.527209384087328</v>
      </c>
      <c r="CC104" s="18">
        <f t="shared" si="245"/>
        <v>1.8686376544945871</v>
      </c>
      <c r="CD104" s="18">
        <f t="shared" si="245"/>
        <v>-7.8721957018923705</v>
      </c>
      <c r="CE104" s="18">
        <f t="shared" si="246"/>
        <v>-5.5170565760631396</v>
      </c>
      <c r="CG104" s="18">
        <f t="shared" si="247"/>
        <v>-4.733404242396178</v>
      </c>
      <c r="CH104" s="18">
        <f t="shared" si="248"/>
        <v>1.7142866634737297</v>
      </c>
      <c r="CI104" s="18">
        <f t="shared" si="249"/>
        <v>-1.6968116510225895</v>
      </c>
      <c r="CK104" t="str">
        <f t="shared" si="262"/>
        <v>81 Process, plant and machine operatives</v>
      </c>
      <c r="CL104" s="18">
        <f t="shared" si="250"/>
        <v>-1.6131933105564933</v>
      </c>
      <c r="CM104" s="18">
        <f t="shared" si="250"/>
        <v>-20.170851533845145</v>
      </c>
      <c r="CN104" s="18">
        <f t="shared" si="250"/>
        <v>-4.1920959700244236</v>
      </c>
      <c r="CO104" s="18">
        <f t="shared" si="250"/>
        <v>-2.7197127370232499</v>
      </c>
      <c r="CP104" s="18">
        <f t="shared" si="251"/>
        <v>-4.3712366066043007</v>
      </c>
      <c r="CR104" s="18">
        <f t="shared" si="252"/>
        <v>-3.2130043166006761</v>
      </c>
      <c r="CS104" s="18">
        <f t="shared" si="253"/>
        <v>1.0624275474573786</v>
      </c>
      <c r="CT104" s="18">
        <f t="shared" si="254"/>
        <v>-1.6051237423233111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7.7279349159372179</v>
      </c>
      <c r="C105" s="18">
        <f t="shared" si="210"/>
        <v>-8.9640990560801992</v>
      </c>
      <c r="D105" s="18">
        <f t="shared" si="210"/>
        <v>6.5290133729752453</v>
      </c>
      <c r="E105" s="18">
        <f t="shared" si="210"/>
        <v>3.322920688172748</v>
      </c>
      <c r="F105" s="18">
        <f t="shared" si="211"/>
        <v>3.4921561210152552</v>
      </c>
      <c r="H105" s="18">
        <f t="shared" si="212"/>
        <v>4.3807511155992795</v>
      </c>
      <c r="I105" s="18">
        <f t="shared" si="213"/>
        <v>4.6878704254569081</v>
      </c>
      <c r="J105" s="18">
        <f t="shared" si="214"/>
        <v>7.3327010416730065</v>
      </c>
      <c r="L105" t="str">
        <f t="shared" si="255"/>
        <v>82 Transport and mobile machine drivers and operatives</v>
      </c>
      <c r="M105" s="18">
        <f t="shared" si="215"/>
        <v>9.3680398364723203</v>
      </c>
      <c r="N105" s="18">
        <f t="shared" si="215"/>
        <v>-2.0408762072743336</v>
      </c>
      <c r="O105" s="18">
        <f t="shared" si="215"/>
        <v>4.5008634590001595</v>
      </c>
      <c r="P105" s="18">
        <f t="shared" si="215"/>
        <v>3.2100309029867935</v>
      </c>
      <c r="Q105" s="18">
        <f t="shared" si="216"/>
        <v>3.2741098741713603</v>
      </c>
      <c r="S105" s="18">
        <f t="shared" si="217"/>
        <v>3.6385269767791328</v>
      </c>
      <c r="T105" s="18">
        <f t="shared" si="218"/>
        <v>4.2976527421848765</v>
      </c>
      <c r="U105" s="18">
        <f t="shared" si="219"/>
        <v>6.5475754422243071</v>
      </c>
      <c r="W105" t="str">
        <f t="shared" si="256"/>
        <v>82 Transport and mobile machine drivers and operatives</v>
      </c>
      <c r="X105" s="18">
        <f t="shared" si="220"/>
        <v>7.6390666600400392</v>
      </c>
      <c r="Y105" s="18">
        <f t="shared" si="220"/>
        <v>-14.393441906099735</v>
      </c>
      <c r="Z105" s="18">
        <f t="shared" si="220"/>
        <v>2.6424367841695995</v>
      </c>
      <c r="AA105" s="18">
        <f t="shared" si="220"/>
        <v>2.5921126338062761</v>
      </c>
      <c r="AB105" s="18">
        <f t="shared" si="221"/>
        <v>1.4536312603929291</v>
      </c>
      <c r="AD105" s="18">
        <f t="shared" si="222"/>
        <v>2.6088846085268846</v>
      </c>
      <c r="AE105" s="18">
        <f t="shared" si="223"/>
        <v>4.0887273018488823</v>
      </c>
      <c r="AF105" s="18">
        <f t="shared" si="224"/>
        <v>5.6965271457997124</v>
      </c>
      <c r="AH105" t="str">
        <f t="shared" si="257"/>
        <v>82 Transport and mobile machine drivers and operatives</v>
      </c>
      <c r="AI105" s="18">
        <f t="shared" si="225"/>
        <v>7.1496602198182657</v>
      </c>
      <c r="AJ105" s="18">
        <f t="shared" si="225"/>
        <v>-14.027829534241343</v>
      </c>
      <c r="AK105" s="18">
        <f t="shared" si="225"/>
        <v>3.173013503403288</v>
      </c>
      <c r="AL105" s="18">
        <f t="shared" si="225"/>
        <v>1.9974209697774858</v>
      </c>
      <c r="AM105" s="18">
        <f t="shared" si="226"/>
        <v>1.2756463374027582</v>
      </c>
      <c r="AO105" s="18">
        <f t="shared" si="227"/>
        <v>2.3877892101172637</v>
      </c>
      <c r="AP105" s="18">
        <f t="shared" si="228"/>
        <v>4.1169235432074958</v>
      </c>
      <c r="AQ105" s="18">
        <f t="shared" si="229"/>
        <v>5.5745330853974817</v>
      </c>
      <c r="AS105" t="str">
        <f t="shared" si="258"/>
        <v>82 Transport and mobile machine drivers and operatives</v>
      </c>
      <c r="AT105" s="18">
        <f t="shared" si="230"/>
        <v>6.3770888996449893</v>
      </c>
      <c r="AU105" s="18">
        <f t="shared" si="230"/>
        <v>-8.8423061976770523</v>
      </c>
      <c r="AV105" s="18">
        <f t="shared" si="230"/>
        <v>2.2437668775818764</v>
      </c>
      <c r="AW105" s="18">
        <f t="shared" si="230"/>
        <v>1.6381966156230332</v>
      </c>
      <c r="AX105" s="18">
        <f t="shared" si="231"/>
        <v>1.1367957887517655</v>
      </c>
      <c r="AZ105" s="18">
        <f t="shared" si="232"/>
        <v>1.839653797283991</v>
      </c>
      <c r="BA105" s="18">
        <f t="shared" si="233"/>
        <v>3.9842370657449111</v>
      </c>
      <c r="BB105" s="18">
        <f t="shared" si="234"/>
        <v>5.1083237466554188</v>
      </c>
      <c r="BD105" t="str">
        <f t="shared" si="259"/>
        <v>82 Transport and mobile machine drivers and operatives</v>
      </c>
      <c r="BE105" s="18">
        <f t="shared" si="235"/>
        <v>2.254613851242282</v>
      </c>
      <c r="BF105" s="18">
        <f t="shared" si="235"/>
        <v>-7.050876198301248</v>
      </c>
      <c r="BG105" s="18">
        <f t="shared" si="235"/>
        <v>2.0621903059304669</v>
      </c>
      <c r="BH105" s="18">
        <f t="shared" si="235"/>
        <v>1.3061016144563231</v>
      </c>
      <c r="BI105" s="18">
        <f t="shared" si="236"/>
        <v>0.99685721611932898</v>
      </c>
      <c r="BK105" s="18">
        <f t="shared" si="237"/>
        <v>1.5575067654121311</v>
      </c>
      <c r="BL105" s="18">
        <f t="shared" si="238"/>
        <v>3.1130536544680121</v>
      </c>
      <c r="BM105" s="18">
        <f t="shared" si="239"/>
        <v>4.1666328128634023</v>
      </c>
      <c r="BO105" t="str">
        <f t="shared" si="260"/>
        <v>82 Transport and mobile machine drivers and operatives</v>
      </c>
      <c r="BP105" s="18">
        <f t="shared" si="240"/>
        <v>4.5542469503880412</v>
      </c>
      <c r="BQ105" s="18">
        <f t="shared" si="240"/>
        <v>-23.426192981362227</v>
      </c>
      <c r="BR105" s="18">
        <f t="shared" si="240"/>
        <v>1.7032492551898093</v>
      </c>
      <c r="BS105" s="18">
        <f t="shared" si="240"/>
        <v>-0.30970979943203414</v>
      </c>
      <c r="BT105" s="18">
        <f t="shared" si="241"/>
        <v>-1.3254427479114428</v>
      </c>
      <c r="BV105" s="18">
        <f t="shared" si="242"/>
        <v>0.35681032827410419</v>
      </c>
      <c r="BW105" s="18">
        <f t="shared" si="243"/>
        <v>3.0562314266765256</v>
      </c>
      <c r="BX105" s="18">
        <f t="shared" si="244"/>
        <v>3.2924401751207144</v>
      </c>
      <c r="BZ105" t="str">
        <f t="shared" si="261"/>
        <v>82 Transport and mobile machine drivers and operatives</v>
      </c>
      <c r="CA105" s="18">
        <f t="shared" si="245"/>
        <v>-2.3418870142011161</v>
      </c>
      <c r="CB105" s="18">
        <f t="shared" si="245"/>
        <v>-23.889606771051309</v>
      </c>
      <c r="CC105" s="18">
        <f t="shared" si="245"/>
        <v>-0.28038652299139377</v>
      </c>
      <c r="CD105" s="18">
        <f t="shared" si="245"/>
        <v>-2.7487210443337351</v>
      </c>
      <c r="CE105" s="18">
        <f t="shared" si="246"/>
        <v>-3.4741228036941241</v>
      </c>
      <c r="CG105" s="18">
        <f t="shared" si="247"/>
        <v>-1.9328073245010846</v>
      </c>
      <c r="CH105" s="18">
        <f t="shared" si="248"/>
        <v>2.3122231149065753</v>
      </c>
      <c r="CI105" s="18">
        <f t="shared" si="249"/>
        <v>0.96650724420528356</v>
      </c>
      <c r="CK105" t="str">
        <f t="shared" si="262"/>
        <v>82 Transport and mobile machine drivers and operatives</v>
      </c>
      <c r="CL105" s="18">
        <f t="shared" si="250"/>
        <v>5.1717178605909409</v>
      </c>
      <c r="CM105" s="18">
        <f t="shared" si="250"/>
        <v>-21.372289279664049</v>
      </c>
      <c r="CN105" s="18">
        <f t="shared" si="250"/>
        <v>1.3248526638022673</v>
      </c>
      <c r="CO105" s="18">
        <f t="shared" si="250"/>
        <v>-2.3133260923497767</v>
      </c>
      <c r="CP105" s="18">
        <f t="shared" si="251"/>
        <v>-2.5219578683406407</v>
      </c>
      <c r="CR105" s="18">
        <f t="shared" si="252"/>
        <v>-1.1153511917995407</v>
      </c>
      <c r="CS105" s="18">
        <f t="shared" si="253"/>
        <v>2.1192554587760704</v>
      </c>
      <c r="CT105" s="18">
        <f t="shared" si="254"/>
        <v>1.3057268375495035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-6.2324142194001952</v>
      </c>
      <c r="C106" s="18">
        <f t="shared" si="210"/>
        <v>0.84256045693398285</v>
      </c>
      <c r="D106" s="18">
        <f t="shared" si="210"/>
        <v>-2.05446081431927</v>
      </c>
      <c r="E106" s="18">
        <f t="shared" si="210"/>
        <v>1.5422306279150755</v>
      </c>
      <c r="F106" s="18">
        <f t="shared" si="211"/>
        <v>0.36092036710348996</v>
      </c>
      <c r="H106" s="18">
        <f t="shared" si="212"/>
        <v>0.32889294122810941</v>
      </c>
      <c r="I106" s="18">
        <f t="shared" si="213"/>
        <v>2.98698729475535</v>
      </c>
      <c r="J106" s="18">
        <f t="shared" si="214"/>
        <v>3.2065879269836062</v>
      </c>
      <c r="L106" t="str">
        <f t="shared" si="255"/>
        <v>91 Elementary trades and related occupations</v>
      </c>
      <c r="M106" s="18">
        <f t="shared" si="215"/>
        <v>5.3506238582061494</v>
      </c>
      <c r="N106" s="18">
        <f t="shared" si="215"/>
        <v>-5.9643830394692792</v>
      </c>
      <c r="O106" s="18">
        <f t="shared" si="215"/>
        <v>0.42272753011372011</v>
      </c>
      <c r="P106" s="18">
        <f t="shared" si="215"/>
        <v>3.3161735225784028</v>
      </c>
      <c r="Q106" s="18">
        <f t="shared" si="216"/>
        <v>1.8025070413335342</v>
      </c>
      <c r="S106" s="18">
        <f t="shared" si="217"/>
        <v>2.342545091119419</v>
      </c>
      <c r="T106" s="18">
        <f t="shared" si="218"/>
        <v>2.992895562556086</v>
      </c>
      <c r="U106" s="18">
        <f t="shared" si="219"/>
        <v>4.6297432332321087</v>
      </c>
      <c r="W106" t="str">
        <f t="shared" si="256"/>
        <v>91 Elementary trades and related occupations</v>
      </c>
      <c r="X106" s="18">
        <f t="shared" si="220"/>
        <v>1.9164103797193466</v>
      </c>
      <c r="Y106" s="18">
        <f t="shared" si="220"/>
        <v>-12.992497052721685</v>
      </c>
      <c r="Z106" s="18">
        <f t="shared" si="220"/>
        <v>-2.8555677305489136</v>
      </c>
      <c r="AA106" s="18">
        <f t="shared" si="220"/>
        <v>0.98199858623302383</v>
      </c>
      <c r="AB106" s="18">
        <f t="shared" si="221"/>
        <v>-1.1576941177044886</v>
      </c>
      <c r="AD106" s="18">
        <f t="shared" si="222"/>
        <v>-0.31374532643333453</v>
      </c>
      <c r="AE106" s="18">
        <f t="shared" si="223"/>
        <v>2.7706904689719591</v>
      </c>
      <c r="AF106" s="18">
        <f t="shared" si="224"/>
        <v>2.5582844883062394</v>
      </c>
      <c r="AH106" t="str">
        <f t="shared" si="257"/>
        <v>91 Elementary trades and related occupations</v>
      </c>
      <c r="AI106" s="18">
        <f t="shared" si="225"/>
        <v>4.330085511551407</v>
      </c>
      <c r="AJ106" s="18">
        <f t="shared" si="225"/>
        <v>-18.153745350352889</v>
      </c>
      <c r="AK106" s="18">
        <f t="shared" si="225"/>
        <v>-0.16327890814679114</v>
      </c>
      <c r="AL106" s="18">
        <f t="shared" si="225"/>
        <v>3.1484685696301362</v>
      </c>
      <c r="AM106" s="18">
        <f t="shared" si="226"/>
        <v>0.63635247509226112</v>
      </c>
      <c r="AO106" s="18">
        <f t="shared" si="227"/>
        <v>2.0325230608956746</v>
      </c>
      <c r="AP106" s="18">
        <f t="shared" si="228"/>
        <v>3.0762318648011489</v>
      </c>
      <c r="AQ106" s="18">
        <f t="shared" si="229"/>
        <v>4.4725576827984614</v>
      </c>
      <c r="AS106" t="str">
        <f t="shared" si="258"/>
        <v>91 Elementary trades and related occupations</v>
      </c>
      <c r="AT106" s="18">
        <f t="shared" si="230"/>
        <v>0.33237383804634035</v>
      </c>
      <c r="AU106" s="18">
        <f t="shared" si="230"/>
        <v>0.14642970110958498</v>
      </c>
      <c r="AV106" s="18">
        <f t="shared" si="230"/>
        <v>-2.73925423815361</v>
      </c>
      <c r="AW106" s="18">
        <f t="shared" si="230"/>
        <v>0.89892611740796102</v>
      </c>
      <c r="AX106" s="18">
        <f t="shared" si="231"/>
        <v>-0.29904794506907528</v>
      </c>
      <c r="AZ106" s="18">
        <f t="shared" si="232"/>
        <v>-0.32867590014988846</v>
      </c>
      <c r="BA106" s="18">
        <f t="shared" si="233"/>
        <v>2.5040988900756567</v>
      </c>
      <c r="BB106" s="18">
        <f t="shared" si="234"/>
        <v>2.2732867367231568</v>
      </c>
      <c r="BD106" t="str">
        <f t="shared" si="259"/>
        <v>91 Elementary trades and related occupations</v>
      </c>
      <c r="BE106" s="18">
        <f t="shared" si="235"/>
        <v>-3.4763073516370202</v>
      </c>
      <c r="BF106" s="18">
        <f t="shared" si="235"/>
        <v>-2.3520579165750677</v>
      </c>
      <c r="BG106" s="18">
        <f t="shared" si="235"/>
        <v>-1.5074089467511431</v>
      </c>
      <c r="BH106" s="18">
        <f t="shared" si="235"/>
        <v>1.1931469996537825</v>
      </c>
      <c r="BI106" s="18">
        <f t="shared" si="236"/>
        <v>0.11796087299456026</v>
      </c>
      <c r="BK106" s="18">
        <f t="shared" si="237"/>
        <v>0.28483301334347733</v>
      </c>
      <c r="BL106" s="18">
        <f t="shared" si="238"/>
        <v>1.9554328161542678</v>
      </c>
      <c r="BM106" s="18">
        <f t="shared" si="239"/>
        <v>2.173708154984566</v>
      </c>
      <c r="BO106" t="str">
        <f t="shared" si="260"/>
        <v>91 Elementary trades and related occupations</v>
      </c>
      <c r="BP106" s="18">
        <f t="shared" si="240"/>
        <v>-0.66397336686544461</v>
      </c>
      <c r="BQ106" s="18">
        <f t="shared" si="240"/>
        <v>-16.149537827627427</v>
      </c>
      <c r="BR106" s="18">
        <f t="shared" si="240"/>
        <v>-3.5497288283846462</v>
      </c>
      <c r="BS106" s="18">
        <f t="shared" si="240"/>
        <v>-0.75555406025259453</v>
      </c>
      <c r="BT106" s="18">
        <f t="shared" si="241"/>
        <v>-2.6680772970203992</v>
      </c>
      <c r="BV106" s="18">
        <f t="shared" si="242"/>
        <v>-1.6958259358716199</v>
      </c>
      <c r="BW106" s="18">
        <f t="shared" si="243"/>
        <v>1.7519081298259964</v>
      </c>
      <c r="BX106" s="18">
        <f t="shared" si="244"/>
        <v>0.46023879375041155</v>
      </c>
      <c r="BZ106" t="str">
        <f t="shared" si="261"/>
        <v>91 Elementary trades and related occupations</v>
      </c>
      <c r="CA106" s="18">
        <f t="shared" si="245"/>
        <v>-4.4614433593678555</v>
      </c>
      <c r="CB106" s="18">
        <f t="shared" si="245"/>
        <v>-16.033740782078031</v>
      </c>
      <c r="CC106" s="18">
        <f t="shared" si="245"/>
        <v>-4.3394137681490026</v>
      </c>
      <c r="CD106" s="18">
        <f t="shared" si="245"/>
        <v>-2.8769678739538396</v>
      </c>
      <c r="CE106" s="18">
        <f t="shared" si="246"/>
        <v>-4.2117983159975729</v>
      </c>
      <c r="CG106" s="18">
        <f t="shared" si="247"/>
        <v>-3.3669172943900705</v>
      </c>
      <c r="CH106" s="18">
        <f t="shared" si="248"/>
        <v>1.5463039131669243</v>
      </c>
      <c r="CI106" s="18">
        <f t="shared" si="249"/>
        <v>-1.022959368206755</v>
      </c>
      <c r="CK106" t="str">
        <f t="shared" si="262"/>
        <v>91 Elementary trades and related occupations</v>
      </c>
      <c r="CL106" s="18">
        <f t="shared" si="250"/>
        <v>-2.4862939104668302</v>
      </c>
      <c r="CM106" s="18">
        <f t="shared" si="250"/>
        <v>-10.45220707388459</v>
      </c>
      <c r="CN106" s="18">
        <f t="shared" si="250"/>
        <v>-4.7920572923146114</v>
      </c>
      <c r="CO106" s="18">
        <f t="shared" si="250"/>
        <v>-2.776153123455749</v>
      </c>
      <c r="CP106" s="18">
        <f t="shared" si="251"/>
        <v>-3.9058831037760977</v>
      </c>
      <c r="CR106" s="18">
        <f t="shared" si="252"/>
        <v>-3.4528197749248424</v>
      </c>
      <c r="CS106" s="18">
        <f t="shared" si="253"/>
        <v>1.2744757747535029</v>
      </c>
      <c r="CT106" s="18">
        <f t="shared" si="254"/>
        <v>-1.4804397273457837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6.4326980140019918</v>
      </c>
      <c r="C107" s="18">
        <f t="shared" si="210"/>
        <v>5.5990216472123988</v>
      </c>
      <c r="D107" s="18">
        <f t="shared" si="210"/>
        <v>4.044802735789399</v>
      </c>
      <c r="E107" s="18">
        <f t="shared" si="210"/>
        <v>2.6030382606216929</v>
      </c>
      <c r="F107" s="18">
        <f t="shared" si="211"/>
        <v>3.2369710359186898</v>
      </c>
      <c r="H107" s="18">
        <f t="shared" si="212"/>
        <v>3.081392775147207</v>
      </c>
      <c r="I107" s="18">
        <f t="shared" si="213"/>
        <v>3.7566263402523559</v>
      </c>
      <c r="J107" s="18">
        <f t="shared" si="214"/>
        <v>5.7564863492524099</v>
      </c>
      <c r="L107" t="str">
        <f t="shared" ref="L107" si="263">A107</f>
        <v>92 Elementary administration and service occupations</v>
      </c>
      <c r="M107" s="18">
        <f t="shared" si="215"/>
        <v>9.5871810291795256</v>
      </c>
      <c r="N107" s="18">
        <f t="shared" si="215"/>
        <v>7.5552484122140884</v>
      </c>
      <c r="O107" s="18">
        <f t="shared" si="215"/>
        <v>5.2188072255424656</v>
      </c>
      <c r="P107" s="18">
        <f t="shared" si="215"/>
        <v>3.4822190521628826</v>
      </c>
      <c r="Q107" s="18">
        <f t="shared" si="216"/>
        <v>4.2730887062675915</v>
      </c>
      <c r="S107" s="18">
        <f t="shared" si="217"/>
        <v>4.0578735676041866</v>
      </c>
      <c r="T107" s="18">
        <f t="shared" si="218"/>
        <v>4.0410327640345356</v>
      </c>
      <c r="U107" s="18">
        <f t="shared" si="219"/>
        <v>6.652575381880621</v>
      </c>
      <c r="W107" t="str">
        <f t="shared" ref="W107" si="264">A107</f>
        <v>92 Elementary administration and service occupations</v>
      </c>
      <c r="X107" s="18">
        <f t="shared" si="220"/>
        <v>6.7794620253803117</v>
      </c>
      <c r="Y107" s="18">
        <f t="shared" si="220"/>
        <v>-2.3718765891402871</v>
      </c>
      <c r="Z107" s="18">
        <f t="shared" si="220"/>
        <v>3.3853865807906836</v>
      </c>
      <c r="AA107" s="18">
        <f t="shared" si="220"/>
        <v>2.5703165383121895</v>
      </c>
      <c r="AB107" s="18">
        <f t="shared" si="221"/>
        <v>2.5074617822604672</v>
      </c>
      <c r="AD107" s="18">
        <f t="shared" si="222"/>
        <v>2.841290055634671</v>
      </c>
      <c r="AE107" s="18">
        <f t="shared" si="223"/>
        <v>4.0080484797557325</v>
      </c>
      <c r="AF107" s="18">
        <f t="shared" si="224"/>
        <v>5.7871499306398455</v>
      </c>
      <c r="AH107" t="str">
        <f t="shared" ref="AH107" si="265">L107</f>
        <v>92 Elementary administration and service occupations</v>
      </c>
      <c r="AI107" s="18">
        <f t="shared" si="225"/>
        <v>7.533446226674978</v>
      </c>
      <c r="AJ107" s="18">
        <f t="shared" si="225"/>
        <v>-1.2111295118637289</v>
      </c>
      <c r="AK107" s="18">
        <f t="shared" si="225"/>
        <v>3.1003315164995104</v>
      </c>
      <c r="AL107" s="18">
        <f t="shared" si="225"/>
        <v>2.7225635792229808</v>
      </c>
      <c r="AM107" s="18">
        <f t="shared" si="226"/>
        <v>2.589798387622877</v>
      </c>
      <c r="AO107" s="18">
        <f t="shared" si="227"/>
        <v>2.8483321770769621</v>
      </c>
      <c r="AP107" s="18">
        <f t="shared" si="228"/>
        <v>3.8931983153364991</v>
      </c>
      <c r="AQ107" s="18">
        <f t="shared" si="229"/>
        <v>5.7015329794012359</v>
      </c>
      <c r="AS107" t="str">
        <f t="shared" ref="AS107" si="266">W107</f>
        <v>92 Elementary administration and service occupations</v>
      </c>
      <c r="AT107" s="18">
        <f t="shared" si="230"/>
        <v>5.119509442125536</v>
      </c>
      <c r="AU107" s="18">
        <f t="shared" si="230"/>
        <v>2.5786209685508821</v>
      </c>
      <c r="AV107" s="18">
        <f t="shared" si="230"/>
        <v>2.7501628521369392</v>
      </c>
      <c r="AW107" s="18">
        <f t="shared" si="230"/>
        <v>2.6380156378392527</v>
      </c>
      <c r="AX107" s="18">
        <f t="shared" si="231"/>
        <v>2.6693340456383829</v>
      </c>
      <c r="AZ107" s="18">
        <f t="shared" si="232"/>
        <v>2.6753844355950074</v>
      </c>
      <c r="BA107" s="18">
        <f t="shared" si="233"/>
        <v>3.8227371774967045</v>
      </c>
      <c r="BB107" s="18">
        <f t="shared" si="234"/>
        <v>5.5279456958657658</v>
      </c>
      <c r="BD107" t="str">
        <f t="shared" ref="BD107" si="267">AH107</f>
        <v>92 Elementary administration and service occupations</v>
      </c>
      <c r="BE107" s="18">
        <f t="shared" si="235"/>
        <v>-1.1037994025622111</v>
      </c>
      <c r="BF107" s="18">
        <f t="shared" si="235"/>
        <v>0.34127648881152606</v>
      </c>
      <c r="BG107" s="18">
        <f t="shared" si="235"/>
        <v>-0.46792071388549461</v>
      </c>
      <c r="BH107" s="18">
        <f t="shared" si="235"/>
        <v>-0.13700979607577102</v>
      </c>
      <c r="BI107" s="18">
        <f t="shared" si="236"/>
        <v>-0.21074240013789769</v>
      </c>
      <c r="BK107" s="18">
        <f t="shared" si="237"/>
        <v>-0.24743549598739145</v>
      </c>
      <c r="BL107" s="18">
        <f t="shared" si="238"/>
        <v>2.7185437648604927</v>
      </c>
      <c r="BM107" s="18">
        <f t="shared" si="239"/>
        <v>2.5495518080282942</v>
      </c>
      <c r="BO107" t="str">
        <f t="shared" ref="BO107" si="268">AS107</f>
        <v>92 Elementary administration and service occupations</v>
      </c>
      <c r="BP107" s="18">
        <f t="shared" si="240"/>
        <v>1.9259120299606858</v>
      </c>
      <c r="BQ107" s="18">
        <f t="shared" si="240"/>
        <v>-12.317170275744093</v>
      </c>
      <c r="BR107" s="18">
        <f t="shared" si="240"/>
        <v>0.94222998967401494</v>
      </c>
      <c r="BS107" s="18">
        <f t="shared" si="240"/>
        <v>-1.0163708881764766</v>
      </c>
      <c r="BT107" s="18">
        <f t="shared" si="241"/>
        <v>-1.1601568954312635</v>
      </c>
      <c r="BV107" s="18">
        <f t="shared" si="242"/>
        <v>-0.36776332671523138</v>
      </c>
      <c r="BW107" s="18">
        <f t="shared" si="243"/>
        <v>2.5709327358481637</v>
      </c>
      <c r="BX107" s="18">
        <f t="shared" si="244"/>
        <v>2.315284013085428</v>
      </c>
      <c r="BZ107" t="str">
        <f t="shared" ref="BZ107" si="269">BD107</f>
        <v>92 Elementary administration and service occupations</v>
      </c>
      <c r="CA107" s="18">
        <f t="shared" si="245"/>
        <v>0.76398637163472838</v>
      </c>
      <c r="CB107" s="18">
        <f t="shared" si="245"/>
        <v>-16.535739441650009</v>
      </c>
      <c r="CC107" s="18">
        <f t="shared" si="245"/>
        <v>0.72020435103812286</v>
      </c>
      <c r="CD107" s="18">
        <f t="shared" si="245"/>
        <v>-3.0147799842897394</v>
      </c>
      <c r="CE107" s="18">
        <f t="shared" si="246"/>
        <v>-2.779311257736794</v>
      </c>
      <c r="CG107" s="18">
        <f t="shared" si="247"/>
        <v>-1.7854337518076746</v>
      </c>
      <c r="CH107" s="18">
        <f t="shared" si="248"/>
        <v>2.1293069654341412</v>
      </c>
      <c r="CI107" s="18">
        <f t="shared" si="249"/>
        <v>0.84713779360536812</v>
      </c>
      <c r="CK107" t="str">
        <f t="shared" ref="CK107" si="270">BO107</f>
        <v>92 Elementary administration and service occupations</v>
      </c>
      <c r="CL107" s="18">
        <f t="shared" si="250"/>
        <v>-0.75721193225820604</v>
      </c>
      <c r="CM107" s="18">
        <f t="shared" si="250"/>
        <v>-16.016695165847295</v>
      </c>
      <c r="CN107" s="18">
        <f t="shared" si="250"/>
        <v>-6.0720016892060187</v>
      </c>
      <c r="CO107" s="18">
        <f t="shared" si="250"/>
        <v>-3.8920492005906859</v>
      </c>
      <c r="CP107" s="18">
        <f t="shared" si="251"/>
        <v>-5.3795319694203929</v>
      </c>
      <c r="CR107" s="18">
        <f t="shared" si="252"/>
        <v>-4.6242643720655678</v>
      </c>
      <c r="CS107" s="18">
        <f t="shared" si="253"/>
        <v>1.0240214316152407</v>
      </c>
      <c r="CT107" s="18">
        <f t="shared" si="254"/>
        <v>-2.7648961646729031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6.2184569691841496</v>
      </c>
      <c r="C109" s="26">
        <f>IF(AND(D$6-C$6 &lt;&gt; 0,C35&lt;&gt;0,D35&lt;&gt;0),(EXP(LN(D35/C35)/(D$6-C$6))-1)*100,0)</f>
        <v>7.2167836050429424</v>
      </c>
      <c r="D109" s="26">
        <f>IF(AND(E$6-D$6 &lt;&gt; 0,D35&lt;&gt;0,E35&lt;&gt;0),(EXP(LN(E35/D35)/(E$6-D$6))-1)*100,0)</f>
        <v>2.9860221729729242</v>
      </c>
      <c r="E109" s="26">
        <f>IF(AND(F$6-E$6 &lt;&gt; 0,E35&lt;&gt;0,F35&lt;&gt;0),(EXP(LN(F35/E35)/(F$6-E$6))-1)*100,0)</f>
        <v>2.4639851996855811</v>
      </c>
      <c r="F109" s="26">
        <f>IF(AND(F$6-C$6 &lt;&gt; 0,C35&lt;&gt;0,F35&lt;&gt;0),(EXP(LN(F35/C35)/(F$6-C$6))-1)*100,0)</f>
        <v>2.9180772816845613</v>
      </c>
      <c r="H109" s="26">
        <f t="shared" ref="H109" si="271">IF($F$6-$D$6 &lt;&gt; 0,(EXP(LN(1+(H72/100))/($F$6-$D$6))-1)*100,0)</f>
        <v>2.6377028364566346</v>
      </c>
      <c r="I109" s="26">
        <f t="shared" ref="I109" si="272">IF(D35&gt;0,((1+(I35/D35))^(1/($F$6-$D$6))-1)*100,0)</f>
        <v>3.1832044559284123</v>
      </c>
      <c r="J109" s="26">
        <f t="shared" ref="J109" si="273">IF($F$6-$D$6 &lt;&gt; 0,(EXP(LN(1+(J72/100))/($F$6-$D$6))-1)*100,0)</f>
        <v>4.9962533996557923</v>
      </c>
      <c r="L109" s="24" t="str">
        <f>L35</f>
        <v>All occupations</v>
      </c>
      <c r="M109" s="26">
        <f>IF(AND(N$6-M$6 &lt;&gt; 0,M35&lt;&gt;0,N35&lt;&gt;0),(EXP(LN(N35/M35)/(N$6-M$6))-1)*100,0)</f>
        <v>6.4698437154078414</v>
      </c>
      <c r="N109" s="26">
        <f>IF(AND(O$6-N$6 &lt;&gt; 0,N35&lt;&gt;0,O35&lt;&gt;0),(EXP(LN(O35/N35)/(O$6-N$6))-1)*100,0)</f>
        <v>7.8493845288618802</v>
      </c>
      <c r="O109" s="26">
        <f>IF(AND(P$6-O$6 &lt;&gt; 0,O35&lt;&gt;0,P35&lt;&gt;0),(EXP(LN(P35/O35)/(P$6-O$6))-1)*100,0)</f>
        <v>3.1611346982966637</v>
      </c>
      <c r="P109" s="26">
        <f>IF(AND(Q$6-P$6 &lt;&gt; 0,P35&lt;&gt;0,Q35&lt;&gt;0),(EXP(LN(Q35/P35)/(Q$6-P$6))-1)*100,0)</f>
        <v>2.5294111428689536</v>
      </c>
      <c r="Q109" s="26">
        <f>IF(AND(Q$6-N$6 &lt;&gt; 0,N35&lt;&gt;0,Q35&lt;&gt;0),(EXP(LN(Q35/N35)/(Q$6-N$6))-1)*100,0)</f>
        <v>3.0517042322152355</v>
      </c>
      <c r="S109" s="26">
        <f t="shared" ref="S109" si="274">IF($F$6-$D$6 &lt;&gt; 0,(EXP(LN(1+(S72/100))/($F$6-$D$6))-1)*100,0)</f>
        <v>2.7395546585050168</v>
      </c>
      <c r="T109" s="26">
        <f t="shared" ref="T109" si="275">IF(O35&gt;0,((1+(T35/O35))^(1/($F$6-$D$6))-1)*100,0)</f>
        <v>3.3106215591357957</v>
      </c>
      <c r="U109" s="26">
        <f t="shared" ref="U109" si="276">IF($F$6-$D$6 &lt;&gt; 0,(EXP(LN(1+(U72/100))/($F$6-$D$6))-1)*100,0)</f>
        <v>5.1695672092896272</v>
      </c>
      <c r="W109" s="24" t="str">
        <f>W35</f>
        <v>All occupations</v>
      </c>
      <c r="X109" s="26">
        <f>IF(AND(Y$6-X$6 &lt;&gt; 0,X35&lt;&gt;0,Y35&lt;&gt;0),(EXP(LN(Y35/X35)/(Y$6-X$6))-1)*100,0)</f>
        <v>3.5592044741203255</v>
      </c>
      <c r="Y109" s="26">
        <f>IF(AND(Z$6-Y$6 &lt;&gt; 0,Y35&lt;&gt;0,Z35&lt;&gt;0),(EXP(LN(Z35/Y35)/(Z$6-Y$6))-1)*100,0)</f>
        <v>-1.7948109678385671</v>
      </c>
      <c r="Z109" s="26">
        <f>IF(AND(AA$6-Z$6 &lt;&gt; 0,Z35&lt;&gt;0,AA35&lt;&gt;0),(EXP(LN(AA35/Z35)/(AA$6-Z$6))-1)*100,0)</f>
        <v>1.4338580913548782</v>
      </c>
      <c r="AA109" s="26">
        <f>IF(AND(AB$6-AA$6 &lt;&gt; 0,AA35&lt;&gt;0,AB35&lt;&gt;0),(EXP(LN(AB35/AA35)/(AB$6-AA$6))-1)*100,0)</f>
        <v>1.2974821834485617</v>
      </c>
      <c r="AB109" s="26">
        <f>IF(AND(AB$6-Y$6 &lt;&gt; 0,Y35&lt;&gt;0,AB35&lt;&gt;0),(EXP(LN(AB35/Y35)/(AB$6-Y$6))-1)*100,0)</f>
        <v>1.1439078229859012</v>
      </c>
      <c r="AD109" s="26">
        <f t="shared" ref="AD109" si="277">IF($F$6-$D$6 &lt;&gt; 0,(EXP(LN(1+(AD72/100))/($F$6-$D$6))-1)*100,0)</f>
        <v>1.3429204344747037</v>
      </c>
      <c r="AE109" s="26">
        <f t="shared" ref="AE109" si="278">IF(Z35&gt;0,((1+(AE35/Z35))^(1/($F$6-$D$6))-1)*100,0)</f>
        <v>3.1163392163194414</v>
      </c>
      <c r="AF109" s="26">
        <f t="shared" ref="AF109" si="279">IF($F$6-$D$6 &lt;&gt; 0,(EXP(LN(1+(AF72/100))/($F$6-$D$6))-1)*100,0)</f>
        <v>4.0198059408339759</v>
      </c>
      <c r="AH109" s="24" t="str">
        <f>AH35</f>
        <v>All occupations</v>
      </c>
      <c r="AI109" s="26">
        <f>IF(AND(AJ$6-AI$6 &lt;&gt; 0,AI35&lt;&gt;0,AJ35&lt;&gt;0),(EXP(LN(AJ35/AI35)/(AJ$6-AI$6))-1)*100,0)</f>
        <v>2.6206682478310928</v>
      </c>
      <c r="AJ109" s="26">
        <f>IF(AND(AK$6-AJ$6 &lt;&gt; 0,AJ35&lt;&gt;0,AK35&lt;&gt;0),(EXP(LN(AK35/AJ35)/(AK$6-AJ$6))-1)*100,0)</f>
        <v>-0.79342177929789814</v>
      </c>
      <c r="AK109" s="26">
        <f>IF(AND(AL$6-AK$6 &lt;&gt; 0,AK35&lt;&gt;0,AL35&lt;&gt;0),(EXP(LN(AL35/AK35)/(AL$6-AK$6))-1)*100,0)</f>
        <v>0.46380872951994334</v>
      </c>
      <c r="AL109" s="26">
        <f>IF(AND(AM$6-AL$6 &lt;&gt; 0,AL35&lt;&gt;0,AM35&lt;&gt;0),(EXP(LN(AM35/AL35)/(AM$6-AL$6))-1)*100,0)</f>
        <v>1.2321734326987022</v>
      </c>
      <c r="AM109" s="26">
        <f>IF(AND(AM$6-AJ$6 &lt;&gt; 0,AJ35&lt;&gt;0,AM35&lt;&gt;0),(EXP(LN(AM35/AJ35)/(AM$6-AJ$6))-1)*100,0)</f>
        <v>0.86393151842587557</v>
      </c>
      <c r="AO109" s="26">
        <f t="shared" ref="AO109" si="280">IF($F$6-$D$6 &lt;&gt; 0,(EXP(LN(1+(AO72/100))/($F$6-$D$6))-1)*100,0)</f>
        <v>0.97540112051821559</v>
      </c>
      <c r="AP109" s="26">
        <f t="shared" ref="AP109" si="281">IF(AK35&gt;0,((1+(AP35/AK35))^(1/($F$6-$D$6))-1)*100,0)</f>
        <v>2.9955578074520428</v>
      </c>
      <c r="AQ109" s="26">
        <f t="shared" ref="AQ109" si="282">IF($F$6-$D$6 &lt;&gt; 0,(EXP(LN(1+(AQ72/100))/($F$6-$D$6))-1)*100,0)</f>
        <v>3.6562665973919994</v>
      </c>
      <c r="AS109" s="24" t="str">
        <f>AS35</f>
        <v>All occupations</v>
      </c>
      <c r="AT109" s="26">
        <f>IF(AND(AU$6-AT$6 &lt;&gt; 0,AT35&lt;&gt;0,AU35&lt;&gt;0),(EXP(LN(AU35/AT35)/(AU$6-AT$6))-1)*100,0)</f>
        <v>3.1716162295148509</v>
      </c>
      <c r="AU109" s="26">
        <f>IF(AND(AV$6-AU$6 &lt;&gt; 0,AU35&lt;&gt;0,AV35&lt;&gt;0),(EXP(LN(AV35/AU35)/(AV$6-AU$6))-1)*100,0)</f>
        <v>-0.87989545080161546</v>
      </c>
      <c r="AV109" s="26">
        <f>IF(AND(AW$6-AV$6 &lt;&gt; 0,AV35&lt;&gt;0,AW35&lt;&gt;0),(EXP(LN(AW35/AV35)/(AW$6-AV$6))-1)*100,0)</f>
        <v>0.68219938084230769</v>
      </c>
      <c r="AW109" s="26">
        <f>IF(AND(AX$6-AW$6 &lt;&gt; 0,AW35&lt;&gt;0,AX35&lt;&gt;0),(EXP(LN(AX35/AW35)/(AX$6-AW$6))-1)*100,0)</f>
        <v>1.224780602421327</v>
      </c>
      <c r="AX109" s="26">
        <f>IF(AND(AX$6-AU$6 &lt;&gt; 0,AU35&lt;&gt;0,AX35&lt;&gt;0),(EXP(LN(AX35/AU35)/(AX$6-AU$6))-1)*100,0)</f>
        <v>0.92229174945350767</v>
      </c>
      <c r="AZ109" s="26">
        <f t="shared" ref="AZ109" si="283">IF($F$6-$D$6 &lt;&gt; 0,(EXP(LN(1+(AZ72/100))/($F$6-$D$6))-1)*100,0)</f>
        <v>1.0435960824601409</v>
      </c>
      <c r="BA109" s="26">
        <f t="shared" ref="BA109" si="284">IF(AV35&gt;0,((1+(BA35/AV35))^(1/($F$6-$D$6))-1)*100,0)</f>
        <v>2.9784105704621533</v>
      </c>
      <c r="BB109" s="26">
        <f t="shared" ref="BB109" si="285">IF($F$6-$D$6 &lt;&gt; 0,(EXP(LN(1+(BB72/100))/($F$6-$D$6))-1)*100,0)</f>
        <v>3.6880152111261388</v>
      </c>
      <c r="BD109" s="24" t="str">
        <f>BD35</f>
        <v>All occupations</v>
      </c>
      <c r="BE109" s="26">
        <f>IF(AND(BF$6-BE$6 &lt;&gt; 0,BE35&lt;&gt;0,BF35&lt;&gt;0),(EXP(LN(BF35/BE35)/(BF$6-BE$6))-1)*100,0)</f>
        <v>-0.369179645610207</v>
      </c>
      <c r="BF109" s="26">
        <f>IF(AND(BG$6-BF$6 &lt;&gt; 0,BF35&lt;&gt;0,BG35&lt;&gt;0),(EXP(LN(BG35/BF35)/(BG$6-BF$6))-1)*100,0)</f>
        <v>3.4549094246725476</v>
      </c>
      <c r="BG109" s="26">
        <f>IF(AND(BH$6-BG$6 &lt;&gt; 0,BG35&lt;&gt;0,BH35&lt;&gt;0),(EXP(LN(BH35/BG35)/(BH$6-BG$6))-1)*100,0)</f>
        <v>-0.48078029401286138</v>
      </c>
      <c r="BH109" s="26">
        <f>IF(AND(BI$6-BH$6 &lt;&gt; 0,BH35&lt;&gt;0,BI35&lt;&gt;0),(EXP(LN(BI35/BH35)/(BI$6-BH$6))-1)*100,0)</f>
        <v>-1.8413899150893087E-2</v>
      </c>
      <c r="BI109" s="26">
        <f>IF(AND(BI$6-BF$6 &lt;&gt; 0,BF35&lt;&gt;0,BI35&lt;&gt;0),(EXP(LN(BI35/BF35)/(BI$6-BF$6))-1)*100,0)</f>
        <v>5.0182128096087908E-2</v>
      </c>
      <c r="BK109" s="26">
        <f t="shared" ref="BK109" si="286">IF($F$6-$D$6 &lt;&gt; 0,(EXP(LN(1+(BK72/100))/($F$6-$D$6))-1)*100,0)</f>
        <v>-0.17277422310690849</v>
      </c>
      <c r="BL109" s="26">
        <f t="shared" ref="BL109" si="287">IF(BG35&gt;0,((1+(BL35/BG35))^(1/($F$6-$D$6))-1)*100,0)</f>
        <v>2.4875300577361648</v>
      </c>
      <c r="BM109" s="26">
        <f t="shared" ref="BM109" si="288">IF($F$6-$D$6 &lt;&gt; 0,(EXP(LN(1+(BM72/100))/($F$6-$D$6))-1)*100,0)</f>
        <v>2.36550310476078</v>
      </c>
      <c r="BO109" s="24" t="str">
        <f>BO35</f>
        <v>All occupations</v>
      </c>
      <c r="BP109" s="26">
        <f>IF(AND(BQ$6-BP$6 &lt;&gt; 0,BP35&lt;&gt;0,BQ35&lt;&gt;0),(EXP(LN(BQ35/BP35)/(BQ$6-BP$6))-1)*100,0)</f>
        <v>0.35915368571517448</v>
      </c>
      <c r="BQ109" s="26">
        <f>IF(AND(BR$6-BQ$6 &lt;&gt; 0,BQ35&lt;&gt;0,BR35&lt;&gt;0),(EXP(LN(BR35/BQ35)/(BR$6-BQ$6))-1)*100,0)</f>
        <v>-9.3186674522222077</v>
      </c>
      <c r="BR109" s="26">
        <f>IF(AND(BS$6-BR$6 &lt;&gt; 0,BR35&lt;&gt;0,BS35&lt;&gt;0),(EXP(LN(BS35/BR35)/(BS$6-BR$6))-1)*100,0)</f>
        <v>-0.41974101156082577</v>
      </c>
      <c r="BS109" s="26">
        <f>IF(AND(BT$6-BS$6 &lt;&gt; 0,BS35&lt;&gt;0,BT35&lt;&gt;0),(EXP(LN(BT35/BS35)/(BT$6-BS$6))-1)*100,0)</f>
        <v>-1.6710805061176059</v>
      </c>
      <c r="BT109" s="26">
        <f>IF(AND(BT$6-BQ$6 &lt;&gt; 0,BQ35&lt;&gt;0,BT35&lt;&gt;0),(EXP(LN(BT35/BQ35)/(BT$6-BQ$6))-1)*100,0)</f>
        <v>-1.7800290822196141</v>
      </c>
      <c r="BV109" s="26">
        <f t="shared" ref="BV109" si="289">IF($F$6-$D$6 &lt;&gt; 0,(EXP(LN(1+(BV72/100))/($F$6-$D$6))-1)*100,0)</f>
        <v>-1.2557243387441797</v>
      </c>
      <c r="BW109" s="26">
        <f t="shared" ref="BW109" si="290">IF(BR35&gt;0,((1+(BW35/BR35))^(1/($F$6-$D$6))-1)*100,0)</f>
        <v>2.2942689035004626</v>
      </c>
      <c r="BX109" s="26">
        <f t="shared" ref="BX109" si="291">IF($F$6-$D$6 &lt;&gt; 0,(EXP(LN(1+(BX72/100))/($F$6-$D$6))-1)*100,0)</f>
        <v>1.4041105574303492</v>
      </c>
      <c r="BZ109" s="24" t="str">
        <f>BZ35</f>
        <v>All occupations</v>
      </c>
      <c r="CA109" s="26">
        <f>IF(AND(CB$6-CA$6 &lt;&gt; 0,CA35&lt;&gt;0,CB35&lt;&gt;0),(EXP(LN(CB35/CA35)/(CB$6-CA$6))-1)*100,0)</f>
        <v>-1.4017401434184285</v>
      </c>
      <c r="CB109" s="26">
        <f>IF(AND(CC$6-CB$6 &lt;&gt; 0,CB35&lt;&gt;0,CC35&lt;&gt;0),(EXP(LN(CC35/CB35)/(CC$6-CB$6))-1)*100,0)</f>
        <v>-13.586166336543448</v>
      </c>
      <c r="CC109" s="26">
        <f>IF(AND(CD$6-CC$6 &lt;&gt; 0,CC35&lt;&gt;0,CD35&lt;&gt;0),(EXP(LN(CD35/CC35)/(CD$6-CC$6))-1)*100,0)</f>
        <v>-0.77484724783755121</v>
      </c>
      <c r="CD109" s="26">
        <f>IF(AND(CE$6-CD$6 &lt;&gt; 0,CD35&lt;&gt;0,CE35&lt;&gt;0),(EXP(LN(CE35/CD35)/(CE$6-CD$6))-1)*100,0)</f>
        <v>-3.6027590800615461</v>
      </c>
      <c r="CE109" s="26">
        <f>IF(AND(CE$6-CB$6 &lt;&gt; 0,CB35&lt;&gt;0,CE35&lt;&gt;0),(EXP(LN(CE35/CB35)/(CE$6-CB$6))-1)*100,0)</f>
        <v>-3.3902102628958986</v>
      </c>
      <c r="CG109" s="26">
        <f t="shared" ref="CG109" si="292">IF($F$6-$D$6 &lt;&gt; 0,(EXP(LN(1+(CG72/100))/($F$6-$D$6))-1)*100,0)</f>
        <v>-2.66919219352999</v>
      </c>
      <c r="CH109" s="26">
        <f t="shared" ref="CH109" si="293">IF(CC35&gt;0,((1+(CH35/CC35))^(1/($F$6-$D$6))-1)*100,0)</f>
        <v>1.9184373139501165</v>
      </c>
      <c r="CI109" s="26">
        <f t="shared" ref="CI109" si="294">IF($F$6-$D$6 &lt;&gt; 0,(EXP(LN(1+(CI72/100))/($F$6-$D$6))-1)*100,0)</f>
        <v>-2.5071070140614271E-2</v>
      </c>
      <c r="CK109" s="24" t="str">
        <f>CK35</f>
        <v>All occupations</v>
      </c>
      <c r="CL109" s="26">
        <f>IF(AND(CM$6-CL$6 &lt;&gt; 0,CL35&lt;&gt;0,CM35&lt;&gt;0),(EXP(LN(CM35/CL35)/(CM$6-CL$6))-1)*100,0)</f>
        <v>1.734063564511068</v>
      </c>
      <c r="CM109" s="26">
        <f>IF(AND(CN$6-CM$6 &lt;&gt; 0,CM35&lt;&gt;0,CN35&lt;&gt;0),(EXP(LN(CN35/CM35)/(CN$6-CM$6))-1)*100,0)</f>
        <v>-12.739893919974243</v>
      </c>
      <c r="CN109" s="26">
        <f>IF(AND(CO$6-CN$6 &lt;&gt; 0,CN35&lt;&gt;0,CO35&lt;&gt;0),(EXP(LN(CO35/CN35)/(CO$6-CN$6))-1)*100,0)</f>
        <v>-1.9363240046466057E-2</v>
      </c>
      <c r="CO109" s="26">
        <f>IF(AND(CP$6-CO$6 &lt;&gt; 0,CO35&lt;&gt;0,CP35&lt;&gt;0),(EXP(LN(CP35/CO35)/(CP$6-CO$6))-1)*100,0)</f>
        <v>2.9797375284368322E-2</v>
      </c>
      <c r="CP109" s="26">
        <f>IF(AND(CP$6-CM$6 &lt;&gt; 0,CM35&lt;&gt;0,CP35&lt;&gt;0),(EXP(LN(CP35/CM35)/(CP$6-CM$6))-1)*100,0)</f>
        <v>-0.83564990134510353</v>
      </c>
      <c r="CR109" s="26">
        <f t="shared" ref="CR109" si="295">IF($F$6-$D$6 &lt;&gt; 0,(EXP(LN(1+(CR72/100))/($F$6-$D$6))-1)*100,0)</f>
        <v>1.340781827845472E-2</v>
      </c>
      <c r="CS109" s="26">
        <f t="shared" ref="CS109" si="296">IF(CN35&gt;0,((1+(CS35/CN35))^(1/($F$6-$D$6))-1)*100,0)</f>
        <v>1.7144005759861525</v>
      </c>
      <c r="CT109" s="26">
        <f t="shared" ref="CT109" si="297">IF($F$6-$D$6 &lt;&gt; 0,(EXP(LN(1+(CT72/100))/($F$6-$D$6))-1)*100,0)</f>
        <v>1.7249710774119409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Thames Valley Berkshire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Thames Valley Berkshire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Thames Valley Berkshire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Thames Valley Berkshire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Thames Valley Berkshire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Thames Valley Berkshire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Thames Valley Berkshire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Thames Valley Berkshire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Thames Valley Berkshire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0.1674036316432348</v>
      </c>
      <c r="C119" s="27">
        <f t="shared" si="299"/>
        <v>0.11438233803873565</v>
      </c>
      <c r="D119" s="27">
        <f t="shared" si="299"/>
        <v>5.7649734058936364E-2</v>
      </c>
      <c r="E119" s="27">
        <f t="shared" si="299"/>
        <v>0.31911100120470137</v>
      </c>
      <c r="F119" s="27">
        <f t="shared" ref="F119:F144" si="300">F8-D8</f>
        <v>0.37676073526363774</v>
      </c>
      <c r="L119" t="str">
        <f>A119</f>
        <v>11 Corporate managers and directors</v>
      </c>
      <c r="M119" s="27">
        <f t="shared" ref="M119:P144" si="301">N8-M8</f>
        <v>1.8148817913437716</v>
      </c>
      <c r="N119" s="27">
        <f t="shared" si="301"/>
        <v>0.69643511316125828</v>
      </c>
      <c r="O119" s="27">
        <f t="shared" si="301"/>
        <v>0.36137005104556863</v>
      </c>
      <c r="P119" s="27">
        <f t="shared" si="301"/>
        <v>2.6506094911966827</v>
      </c>
      <c r="Q119" s="27">
        <f t="shared" ref="Q119:Q144" si="302">Q8-O8</f>
        <v>3.0119795422422513</v>
      </c>
      <c r="W119" t="str">
        <f>A119</f>
        <v>11 Corporate managers and directors</v>
      </c>
      <c r="X119" s="27">
        <f t="shared" ref="X119:AA144" si="303">Y8-X8</f>
        <v>3.3439422072002749</v>
      </c>
      <c r="Y119" s="27">
        <f t="shared" si="303"/>
        <v>-0.7555516376378435</v>
      </c>
      <c r="Z119" s="27">
        <f t="shared" si="303"/>
        <v>-0.47355199345872734</v>
      </c>
      <c r="AA119" s="27">
        <f t="shared" si="303"/>
        <v>2.4144202730625253</v>
      </c>
      <c r="AB119" s="27">
        <f t="shared" ref="AB119:AB144" si="304">AB8-Z8</f>
        <v>1.9408682796037979</v>
      </c>
      <c r="AH119" t="str">
        <f>L119</f>
        <v>11 Corporate managers and directors</v>
      </c>
      <c r="AI119" s="27">
        <f t="shared" ref="AI119:AL144" si="305">AJ8-AI8</f>
        <v>0.59235933684091435</v>
      </c>
      <c r="AJ119" s="27">
        <f t="shared" si="305"/>
        <v>8.0426020856804836E-2</v>
      </c>
      <c r="AK119" s="27">
        <f t="shared" si="305"/>
        <v>-0.21085597546768842</v>
      </c>
      <c r="AL119" s="27">
        <f t="shared" si="305"/>
        <v>0.37097470259876975</v>
      </c>
      <c r="AM119" s="27">
        <f t="shared" ref="AM119:AM144" si="306">AM8-AK8</f>
        <v>0.16011872713108133</v>
      </c>
      <c r="AS119" t="str">
        <f>W119</f>
        <v>11 Corporate managers and directors</v>
      </c>
      <c r="AT119" s="27">
        <f t="shared" ref="AT119:AW144" si="307">AU8-AT8</f>
        <v>0.85374466282855632</v>
      </c>
      <c r="AU119" s="27">
        <f t="shared" si="307"/>
        <v>-6.6372533561399827E-2</v>
      </c>
      <c r="AV119" s="27">
        <f t="shared" si="307"/>
        <v>-0.43273175170467848</v>
      </c>
      <c r="AW119" s="27">
        <f t="shared" si="307"/>
        <v>0.44830774316826538</v>
      </c>
      <c r="AX119" s="27">
        <f t="shared" ref="AX119:AX144" si="308">AX8-AV8</f>
        <v>1.5575991463586902E-2</v>
      </c>
      <c r="BD119" t="str">
        <f>AH119</f>
        <v>11 Corporate managers and directors</v>
      </c>
      <c r="BE119" s="27">
        <f t="shared" ref="BE119:BH144" si="309">BF8-BE8</f>
        <v>0.52008749914274155</v>
      </c>
      <c r="BF119" s="27">
        <f t="shared" si="309"/>
        <v>0.58129201819874332</v>
      </c>
      <c r="BG119" s="27">
        <f t="shared" si="309"/>
        <v>-1.3035437781307717</v>
      </c>
      <c r="BH119" s="27">
        <f t="shared" si="309"/>
        <v>0.51999262438941329</v>
      </c>
      <c r="BI119" s="27">
        <f t="shared" ref="BI119:BI144" si="310">BI8-BG8</f>
        <v>-0.78355115374135842</v>
      </c>
      <c r="BO119" t="str">
        <f>AS119</f>
        <v>11 Corporate managers and directors</v>
      </c>
      <c r="BP119" s="27">
        <f t="shared" ref="BP119:BS144" si="311">BQ8-BP8</f>
        <v>0.8006977147448735</v>
      </c>
      <c r="BQ119" s="27">
        <f t="shared" si="311"/>
        <v>-0.5764339605085036</v>
      </c>
      <c r="BR119" s="27">
        <f t="shared" si="311"/>
        <v>-0.7082726064043543</v>
      </c>
      <c r="BS119" s="27">
        <f t="shared" si="311"/>
        <v>-1.0188233713222425</v>
      </c>
      <c r="BT119" s="27">
        <f t="shared" ref="BT119:BT144" si="312">BT8-BR8</f>
        <v>-1.7270959777265968</v>
      </c>
      <c r="BZ119" t="str">
        <f>BD119</f>
        <v>11 Corporate managers and directors</v>
      </c>
      <c r="CA119" s="68">
        <f t="shared" ref="CA119:CD144" si="313">CB8-CA8</f>
        <v>0.16146772354944616</v>
      </c>
      <c r="CB119" s="68">
        <f t="shared" si="313"/>
        <v>-0.18798991893312511</v>
      </c>
      <c r="CC119" s="68">
        <f t="shared" si="313"/>
        <v>-5.6538877459706427E-2</v>
      </c>
      <c r="CD119" s="68">
        <f t="shared" si="313"/>
        <v>-0.97883801648731339</v>
      </c>
      <c r="CE119" s="68">
        <f t="shared" ref="CE119:CE144" si="314">CE8-CC8</f>
        <v>-1.0353768939470198</v>
      </c>
      <c r="CK119" t="str">
        <f>BO119</f>
        <v>11 Corporate managers and directors</v>
      </c>
      <c r="CL119" s="68">
        <f t="shared" ref="CL119:CO144" si="315">CM8-CL8</f>
        <v>0.18500648917676621</v>
      </c>
      <c r="CM119" s="68">
        <f t="shared" si="315"/>
        <v>-7.3946353954498556E-2</v>
      </c>
      <c r="CN119" s="68">
        <f t="shared" si="315"/>
        <v>5.2053964728246194E-2</v>
      </c>
      <c r="CO119" s="68">
        <f t="shared" si="315"/>
        <v>0.28415490012758793</v>
      </c>
      <c r="CP119" s="68">
        <f t="shared" ref="CP119:CP144" si="316">CP8-CN8</f>
        <v>0.33620886485583412</v>
      </c>
    </row>
    <row r="120" spans="1:94" x14ac:dyDescent="0.2">
      <c r="A120" t="str">
        <f t="shared" si="298"/>
        <v>12 Other managers and proprietors</v>
      </c>
      <c r="B120" s="27">
        <f t="shared" si="299"/>
        <v>9.040204843467553E-2</v>
      </c>
      <c r="C120" s="27">
        <f t="shared" si="299"/>
        <v>1.036504847897185E-2</v>
      </c>
      <c r="D120" s="27">
        <f t="shared" si="299"/>
        <v>0.14245719974827514</v>
      </c>
      <c r="E120" s="27">
        <f t="shared" si="299"/>
        <v>0.18406385287586591</v>
      </c>
      <c r="F120" s="27">
        <f t="shared" si="300"/>
        <v>0.32652105262414105</v>
      </c>
      <c r="L120" t="str">
        <f t="shared" ref="L120:L143" si="317">A120</f>
        <v>12 Other managers and proprietors</v>
      </c>
      <c r="M120" s="27">
        <f t="shared" si="301"/>
        <v>0.57752280963993563</v>
      </c>
      <c r="N120" s="27">
        <f t="shared" si="301"/>
        <v>0.20707842482471106</v>
      </c>
      <c r="O120" s="27">
        <f t="shared" si="301"/>
        <v>1.1337562196568727</v>
      </c>
      <c r="P120" s="27">
        <f t="shared" si="301"/>
        <v>1.5537088849822389</v>
      </c>
      <c r="Q120" s="27">
        <f t="shared" si="302"/>
        <v>2.6874651046391116</v>
      </c>
      <c r="W120" t="str">
        <f t="shared" ref="W120:W143" si="318">A120</f>
        <v>12 Other managers and proprietors</v>
      </c>
      <c r="X120" s="27">
        <f t="shared" si="303"/>
        <v>0.67672229411580354</v>
      </c>
      <c r="Y120" s="27">
        <f t="shared" si="303"/>
        <v>-0.25656150735769945</v>
      </c>
      <c r="Z120" s="27">
        <f t="shared" si="303"/>
        <v>1.5447548327683753</v>
      </c>
      <c r="AA120" s="27">
        <f t="shared" si="303"/>
        <v>1.5036342254328803</v>
      </c>
      <c r="AB120" s="27">
        <f t="shared" si="304"/>
        <v>3.0483890582012556</v>
      </c>
      <c r="AH120" t="str">
        <f t="shared" ref="AH120:AH143" si="319">L120</f>
        <v>12 Other managers and proprietors</v>
      </c>
      <c r="AI120" s="27">
        <f t="shared" si="305"/>
        <v>0.22641549153278118</v>
      </c>
      <c r="AJ120" s="27">
        <f t="shared" si="305"/>
        <v>3.196686553322281E-2</v>
      </c>
      <c r="AK120" s="27">
        <f t="shared" si="305"/>
        <v>0.35558807926888725</v>
      </c>
      <c r="AL120" s="27">
        <f t="shared" si="305"/>
        <v>0.41480379648965382</v>
      </c>
      <c r="AM120" s="27">
        <f t="shared" si="306"/>
        <v>0.77039187575854107</v>
      </c>
      <c r="AS120" t="str">
        <f t="shared" ref="AS120:AS143" si="320">W120</f>
        <v>12 Other managers and proprietors</v>
      </c>
      <c r="AT120" s="27">
        <f t="shared" si="307"/>
        <v>0.22232830416456228</v>
      </c>
      <c r="AU120" s="27">
        <f t="shared" si="307"/>
        <v>-4.3499801979150376E-2</v>
      </c>
      <c r="AV120" s="27">
        <f t="shared" si="307"/>
        <v>0.46974546834854447</v>
      </c>
      <c r="AW120" s="27">
        <f t="shared" si="307"/>
        <v>0.41258898282563861</v>
      </c>
      <c r="AX120" s="27">
        <f t="shared" si="308"/>
        <v>0.88233445117418308</v>
      </c>
      <c r="BD120" t="str">
        <f t="shared" ref="BD120:BD143" si="321">AH120</f>
        <v>12 Other managers and proprietors</v>
      </c>
      <c r="BE120" s="27">
        <f t="shared" si="309"/>
        <v>-0.2897433624371053</v>
      </c>
      <c r="BF120" s="27">
        <f t="shared" si="309"/>
        <v>0.17842797437634506</v>
      </c>
      <c r="BG120" s="27">
        <f t="shared" si="309"/>
        <v>0.52263507496224593</v>
      </c>
      <c r="BH120" s="27">
        <f t="shared" si="309"/>
        <v>0.30498540076739999</v>
      </c>
      <c r="BI120" s="27">
        <f t="shared" si="310"/>
        <v>0.82762047572964592</v>
      </c>
      <c r="BO120" t="str">
        <f t="shared" ref="BO120:BO143" si="322">AS120</f>
        <v>12 Other managers and proprietors</v>
      </c>
      <c r="BP120" s="27">
        <f t="shared" si="311"/>
        <v>8.065833432188052E-2</v>
      </c>
      <c r="BQ120" s="27">
        <f t="shared" si="311"/>
        <v>-0.19766788667746882</v>
      </c>
      <c r="BR120" s="27">
        <f t="shared" si="311"/>
        <v>0.82635206349954826</v>
      </c>
      <c r="BS120" s="27">
        <f t="shared" si="311"/>
        <v>-3.9315326185429988E-2</v>
      </c>
      <c r="BT120" s="27">
        <f t="shared" si="312"/>
        <v>0.78703673731411827</v>
      </c>
      <c r="BZ120" t="str">
        <f t="shared" ref="BZ120:BZ143" si="323">BD120</f>
        <v>12 Other managers and proprietors</v>
      </c>
      <c r="CA120" s="68">
        <f t="shared" si="313"/>
        <v>-0.11768296025971514</v>
      </c>
      <c r="CB120" s="68">
        <f t="shared" si="313"/>
        <v>-0.2897664251799057</v>
      </c>
      <c r="CC120" s="68">
        <f t="shared" si="313"/>
        <v>0.32341530495504989</v>
      </c>
      <c r="CD120" s="68">
        <f t="shared" si="313"/>
        <v>-0.41878077588708407</v>
      </c>
      <c r="CE120" s="68">
        <f t="shared" si="314"/>
        <v>-9.536547093203418E-2</v>
      </c>
      <c r="CK120" t="str">
        <f t="shared" ref="CK120:CK143" si="324">BO120</f>
        <v>12 Other managers and proprietors</v>
      </c>
      <c r="CL120" s="68">
        <f t="shared" si="315"/>
        <v>5.95144341331586E-2</v>
      </c>
      <c r="CM120" s="68">
        <f t="shared" si="315"/>
        <v>-8.4259793594871235E-2</v>
      </c>
      <c r="CN120" s="68">
        <f t="shared" si="315"/>
        <v>0.28857841330626299</v>
      </c>
      <c r="CO120" s="68">
        <f t="shared" si="315"/>
        <v>0.29408322726971359</v>
      </c>
      <c r="CP120" s="68">
        <f t="shared" si="316"/>
        <v>0.58266164057597658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0.55994636356403094</v>
      </c>
      <c r="C121" s="27">
        <f t="shared" si="299"/>
        <v>0.15349751370463149</v>
      </c>
      <c r="D121" s="27">
        <f t="shared" si="299"/>
        <v>0.39213919662350483</v>
      </c>
      <c r="E121" s="27">
        <f t="shared" si="299"/>
        <v>0.76520374163900584</v>
      </c>
      <c r="F121" s="27">
        <f t="shared" si="300"/>
        <v>1.1573429382625107</v>
      </c>
      <c r="L121" t="str">
        <f t="shared" si="317"/>
        <v>21 Science, research, engineering and technology professionals</v>
      </c>
      <c r="M121" s="27">
        <f t="shared" si="301"/>
        <v>2.9124057340893916</v>
      </c>
      <c r="N121" s="27">
        <f t="shared" si="301"/>
        <v>1.7907889636375263</v>
      </c>
      <c r="O121" s="27">
        <f t="shared" si="301"/>
        <v>3.0237760976657846</v>
      </c>
      <c r="P121" s="27">
        <f t="shared" si="301"/>
        <v>5.7255047058505575</v>
      </c>
      <c r="Q121" s="27">
        <f t="shared" si="302"/>
        <v>8.7492808035163421</v>
      </c>
      <c r="W121" t="str">
        <f t="shared" si="318"/>
        <v>21 Science, research, engineering and technology professionals</v>
      </c>
      <c r="X121" s="27">
        <f t="shared" si="303"/>
        <v>2.2895354542545689</v>
      </c>
      <c r="Y121" s="27">
        <f t="shared" si="303"/>
        <v>-0.44414465318034502</v>
      </c>
      <c r="Z121" s="27">
        <f t="shared" si="303"/>
        <v>1.3568923426465496</v>
      </c>
      <c r="AA121" s="27">
        <f t="shared" si="303"/>
        <v>1.09407336890688</v>
      </c>
      <c r="AB121" s="27">
        <f t="shared" si="304"/>
        <v>2.4509657115534296</v>
      </c>
      <c r="AH121" t="str">
        <f t="shared" si="319"/>
        <v>21 Science, research, engineering and technology professionals</v>
      </c>
      <c r="AI121" s="27">
        <f t="shared" si="305"/>
        <v>0.40956880261017048</v>
      </c>
      <c r="AJ121" s="27">
        <f t="shared" si="305"/>
        <v>2.7713224893065824E-2</v>
      </c>
      <c r="AK121" s="27">
        <f t="shared" si="305"/>
        <v>0.28303353065592374</v>
      </c>
      <c r="AL121" s="27">
        <f t="shared" si="305"/>
        <v>0.41147526439100224</v>
      </c>
      <c r="AM121" s="27">
        <f t="shared" si="306"/>
        <v>0.69450879504692598</v>
      </c>
      <c r="AS121" t="str">
        <f t="shared" si="320"/>
        <v>21 Science, research, engineering and technology professionals</v>
      </c>
      <c r="AT121" s="27">
        <f t="shared" si="307"/>
        <v>0.40238681678900168</v>
      </c>
      <c r="AU121" s="27">
        <f t="shared" si="307"/>
        <v>-7.7123151298033932E-2</v>
      </c>
      <c r="AV121" s="27">
        <f t="shared" si="307"/>
        <v>-6.682975108257061E-2</v>
      </c>
      <c r="AW121" s="27">
        <f t="shared" si="307"/>
        <v>8.4108587388870504E-2</v>
      </c>
      <c r="AX121" s="27">
        <f t="shared" si="308"/>
        <v>1.7278836306299894E-2</v>
      </c>
      <c r="BD121" t="str">
        <f t="shared" si="321"/>
        <v>21 Science, research, engineering and technology professionals</v>
      </c>
      <c r="BE121" s="27">
        <f t="shared" si="309"/>
        <v>-0.4823297329410412</v>
      </c>
      <c r="BF121" s="27">
        <f t="shared" si="309"/>
        <v>0.25802883826125456</v>
      </c>
      <c r="BG121" s="27">
        <f t="shared" si="309"/>
        <v>-1.0504326752241395</v>
      </c>
      <c r="BH121" s="27">
        <f t="shared" si="309"/>
        <v>-0.47635266878391569</v>
      </c>
      <c r="BI121" s="27">
        <f t="shared" si="310"/>
        <v>-1.5267853440080552</v>
      </c>
      <c r="BO121" t="str">
        <f t="shared" si="322"/>
        <v>21 Science, research, engineering and technology professionals</v>
      </c>
      <c r="BP121" s="27">
        <f t="shared" si="311"/>
        <v>-7.1195453298039446E-2</v>
      </c>
      <c r="BQ121" s="27">
        <f t="shared" si="311"/>
        <v>-0.21016519235905973</v>
      </c>
      <c r="BR121" s="27">
        <f t="shared" si="311"/>
        <v>-0.21083581898948456</v>
      </c>
      <c r="BS121" s="27">
        <f t="shared" si="311"/>
        <v>-0.45873530997988166</v>
      </c>
      <c r="BT121" s="27">
        <f t="shared" si="312"/>
        <v>-0.66957112896936621</v>
      </c>
      <c r="BZ121" t="str">
        <f t="shared" si="323"/>
        <v>21 Science, research, engineering and technology professionals</v>
      </c>
      <c r="CA121" s="68">
        <f t="shared" si="313"/>
        <v>-0.10552566893702053</v>
      </c>
      <c r="CB121" s="68">
        <f t="shared" si="313"/>
        <v>-0.21665342839074242</v>
      </c>
      <c r="CC121" s="68">
        <f t="shared" si="313"/>
        <v>0.42526838821906887</v>
      </c>
      <c r="CD121" s="68">
        <f t="shared" si="313"/>
        <v>-0.75096241992106672</v>
      </c>
      <c r="CE121" s="68">
        <f t="shared" si="314"/>
        <v>-0.32569403170199784</v>
      </c>
      <c r="CK121" t="str">
        <f t="shared" si="324"/>
        <v>21 Science, research, engineering and technology professionals</v>
      </c>
      <c r="CL121" s="68">
        <f t="shared" si="315"/>
        <v>0.19652519155131681</v>
      </c>
      <c r="CM121" s="68">
        <f t="shared" si="315"/>
        <v>-1.5351482681077777E-2</v>
      </c>
      <c r="CN121" s="68">
        <f t="shared" si="315"/>
        <v>0.41986676127695133</v>
      </c>
      <c r="CO121" s="68">
        <f t="shared" si="315"/>
        <v>0.67204930227431037</v>
      </c>
      <c r="CP121" s="68">
        <f t="shared" si="316"/>
        <v>1.0919160635512617</v>
      </c>
    </row>
    <row r="122" spans="1:94" x14ac:dyDescent="0.2">
      <c r="A122" t="str">
        <f t="shared" si="298"/>
        <v>22 Health professionals</v>
      </c>
      <c r="B122" s="27">
        <f t="shared" si="299"/>
        <v>0.34450159643142408</v>
      </c>
      <c r="C122" s="27">
        <f t="shared" si="299"/>
        <v>4.3722552748007626E-2</v>
      </c>
      <c r="D122" s="27">
        <f t="shared" si="299"/>
        <v>0.23378616390783868</v>
      </c>
      <c r="E122" s="27">
        <f t="shared" si="299"/>
        <v>0.31388885050524529</v>
      </c>
      <c r="F122" s="27">
        <f t="shared" si="300"/>
        <v>0.54767501441308397</v>
      </c>
      <c r="L122" t="str">
        <f t="shared" si="317"/>
        <v>22 Health professionals</v>
      </c>
      <c r="M122" s="27">
        <f t="shared" si="301"/>
        <v>1.1968299058596839</v>
      </c>
      <c r="N122" s="27">
        <f t="shared" si="301"/>
        <v>0.18701493719137119</v>
      </c>
      <c r="O122" s="27">
        <f t="shared" si="301"/>
        <v>0.71995678449938483</v>
      </c>
      <c r="P122" s="27">
        <f t="shared" si="301"/>
        <v>0.90307900096112803</v>
      </c>
      <c r="Q122" s="27">
        <f t="shared" si="302"/>
        <v>1.6230357854605129</v>
      </c>
      <c r="W122" t="str">
        <f t="shared" si="318"/>
        <v>22 Health professionals</v>
      </c>
      <c r="X122" s="27">
        <f t="shared" si="303"/>
        <v>1.7274775830843829</v>
      </c>
      <c r="Y122" s="27">
        <f t="shared" si="303"/>
        <v>-0.16502673464728002</v>
      </c>
      <c r="Z122" s="27">
        <f t="shared" si="303"/>
        <v>0.71260327021932035</v>
      </c>
      <c r="AA122" s="27">
        <f t="shared" si="303"/>
        <v>0.71542883849349614</v>
      </c>
      <c r="AB122" s="27">
        <f t="shared" si="304"/>
        <v>1.4280321087128165</v>
      </c>
      <c r="AH122" t="str">
        <f t="shared" si="319"/>
        <v>22 Health professionals</v>
      </c>
      <c r="AI122" s="27">
        <f t="shared" si="305"/>
        <v>-0.28492854098372389</v>
      </c>
      <c r="AJ122" s="27">
        <f t="shared" si="305"/>
        <v>-0.28665316943171559</v>
      </c>
      <c r="AK122" s="27">
        <f t="shared" si="305"/>
        <v>-0.84737251879001851</v>
      </c>
      <c r="AL122" s="27">
        <f t="shared" si="305"/>
        <v>-0.79541384550238869</v>
      </c>
      <c r="AM122" s="27">
        <f t="shared" si="306"/>
        <v>-1.6427863642924072</v>
      </c>
      <c r="AS122" t="str">
        <f t="shared" si="320"/>
        <v>22 Health professionals</v>
      </c>
      <c r="AT122" s="27">
        <f t="shared" si="307"/>
        <v>0.13907053277927828</v>
      </c>
      <c r="AU122" s="27">
        <f t="shared" si="307"/>
        <v>6.1515052043847884E-2</v>
      </c>
      <c r="AV122" s="27">
        <f t="shared" si="307"/>
        <v>2.7892635715543346E-2</v>
      </c>
      <c r="AW122" s="27">
        <f t="shared" si="307"/>
        <v>5.2273452707673584E-2</v>
      </c>
      <c r="AX122" s="27">
        <f t="shared" si="308"/>
        <v>8.016608842321693E-2</v>
      </c>
      <c r="BD122" t="str">
        <f t="shared" si="321"/>
        <v>22 Health professionals</v>
      </c>
      <c r="BE122" s="27">
        <f t="shared" si="309"/>
        <v>0.38383969332285695</v>
      </c>
      <c r="BF122" s="27">
        <f t="shared" si="309"/>
        <v>0.17235572541897293</v>
      </c>
      <c r="BG122" s="27">
        <f t="shared" si="309"/>
        <v>0.12504399430227586</v>
      </c>
      <c r="BH122" s="27">
        <f t="shared" si="309"/>
        <v>0.1975096953748845</v>
      </c>
      <c r="BI122" s="27">
        <f t="shared" si="310"/>
        <v>0.32255368967716036</v>
      </c>
      <c r="BO122" t="str">
        <f t="shared" si="322"/>
        <v>22 Health professionals</v>
      </c>
      <c r="BP122" s="27">
        <f t="shared" si="311"/>
        <v>0.22344338864460878</v>
      </c>
      <c r="BQ122" s="27">
        <f t="shared" si="311"/>
        <v>-1.7851679942674892E-2</v>
      </c>
      <c r="BR122" s="27">
        <f t="shared" si="311"/>
        <v>2.5383312965393756E-2</v>
      </c>
      <c r="BS122" s="27">
        <f t="shared" si="311"/>
        <v>-0.26925073185328241</v>
      </c>
      <c r="BT122" s="27">
        <f t="shared" si="312"/>
        <v>-0.24386741888788865</v>
      </c>
      <c r="BZ122" t="str">
        <f t="shared" si="323"/>
        <v>22 Health professionals</v>
      </c>
      <c r="CA122" s="68">
        <f t="shared" si="313"/>
        <v>0.18961218283686121</v>
      </c>
      <c r="CB122" s="68">
        <f t="shared" si="313"/>
        <v>-0.15664559577382586</v>
      </c>
      <c r="CC122" s="68">
        <f t="shared" si="313"/>
        <v>5.1634046844636683E-2</v>
      </c>
      <c r="CD122" s="68">
        <f t="shared" si="313"/>
        <v>-0.28407679620735404</v>
      </c>
      <c r="CE122" s="68">
        <f t="shared" si="314"/>
        <v>-0.23244274936271736</v>
      </c>
      <c r="CK122" t="str">
        <f t="shared" si="324"/>
        <v>22 Health professionals</v>
      </c>
      <c r="CL122" s="68">
        <f t="shared" si="315"/>
        <v>5.43965134335513E-2</v>
      </c>
      <c r="CM122" s="68">
        <f t="shared" si="315"/>
        <v>1.7790615151231509E-3</v>
      </c>
      <c r="CN122" s="68">
        <f t="shared" si="315"/>
        <v>0.10298768066925043</v>
      </c>
      <c r="CO122" s="68">
        <f t="shared" si="315"/>
        <v>0.2354531109501492</v>
      </c>
      <c r="CP122" s="68">
        <f t="shared" si="316"/>
        <v>0.33844079161939966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0.38154115670992872</v>
      </c>
      <c r="C123" s="27">
        <f t="shared" si="299"/>
        <v>7.7606940375453348E-2</v>
      </c>
      <c r="D123" s="27">
        <f t="shared" si="299"/>
        <v>0.24891793675865648</v>
      </c>
      <c r="E123" s="27">
        <f t="shared" si="299"/>
        <v>0.46291982945983534</v>
      </c>
      <c r="F123" s="27">
        <f t="shared" si="300"/>
        <v>0.71183776621849182</v>
      </c>
      <c r="L123" t="str">
        <f t="shared" si="317"/>
        <v>23 Teaching and other educational professionals</v>
      </c>
      <c r="M123" s="27">
        <f t="shared" si="301"/>
        <v>2.4894365401065084</v>
      </c>
      <c r="N123" s="27">
        <f t="shared" si="301"/>
        <v>0.1224468539412662</v>
      </c>
      <c r="O123" s="27">
        <f t="shared" si="301"/>
        <v>1.3831715686964241</v>
      </c>
      <c r="P123" s="27">
        <f t="shared" si="301"/>
        <v>2.3449242246829929</v>
      </c>
      <c r="Q123" s="27">
        <f t="shared" si="302"/>
        <v>3.728095793379417</v>
      </c>
      <c r="W123" t="str">
        <f t="shared" si="318"/>
        <v>23 Teaching and other educational professionals</v>
      </c>
      <c r="X123" s="27">
        <f t="shared" si="303"/>
        <v>-8.3335295753919958E-2</v>
      </c>
      <c r="Y123" s="27">
        <f t="shared" si="303"/>
        <v>-0.30805724223060249</v>
      </c>
      <c r="Z123" s="27">
        <f t="shared" si="303"/>
        <v>-0.75431397377355403</v>
      </c>
      <c r="AA123" s="27">
        <f t="shared" si="303"/>
        <v>-0.7355137611477609</v>
      </c>
      <c r="AB123" s="27">
        <f t="shared" si="304"/>
        <v>-1.4898277349213149</v>
      </c>
      <c r="AH123" t="str">
        <f t="shared" si="319"/>
        <v>23 Teaching and other educational professionals</v>
      </c>
      <c r="AI123" s="27">
        <f t="shared" si="305"/>
        <v>-0.33954878892448292</v>
      </c>
      <c r="AJ123" s="27">
        <f t="shared" si="305"/>
        <v>-8.8578229602468972E-2</v>
      </c>
      <c r="AK123" s="27">
        <f t="shared" si="305"/>
        <v>-0.17012876282812883</v>
      </c>
      <c r="AL123" s="27">
        <f t="shared" si="305"/>
        <v>9.4455717563857178E-3</v>
      </c>
      <c r="AM123" s="27">
        <f t="shared" si="306"/>
        <v>-0.16068319107174311</v>
      </c>
      <c r="AS123" t="str">
        <f t="shared" si="320"/>
        <v>23 Teaching and other educational professionals</v>
      </c>
      <c r="AT123" s="27">
        <f t="shared" si="307"/>
        <v>3.4004810771432026E-2</v>
      </c>
      <c r="AU123" s="27">
        <f t="shared" si="307"/>
        <v>-6.128290221872279E-3</v>
      </c>
      <c r="AV123" s="27">
        <f t="shared" si="307"/>
        <v>-3.9632209952972841E-2</v>
      </c>
      <c r="AW123" s="27">
        <f t="shared" si="307"/>
        <v>-1.7082513095193042E-2</v>
      </c>
      <c r="AX123" s="27">
        <f t="shared" si="308"/>
        <v>-5.6714723048165883E-2</v>
      </c>
      <c r="BD123" t="str">
        <f t="shared" si="321"/>
        <v>23 Teaching and other educational professionals</v>
      </c>
      <c r="BE123" s="27">
        <f t="shared" si="309"/>
        <v>7.8344219865270626E-3</v>
      </c>
      <c r="BF123" s="27">
        <f t="shared" si="309"/>
        <v>0.11695361592397169</v>
      </c>
      <c r="BG123" s="27">
        <f t="shared" si="309"/>
        <v>6.3597535628502788E-2</v>
      </c>
      <c r="BH123" s="27">
        <f t="shared" si="309"/>
        <v>0.23599977628793822</v>
      </c>
      <c r="BI123" s="27">
        <f t="shared" si="310"/>
        <v>0.29959731191644101</v>
      </c>
      <c r="BO123" t="str">
        <f t="shared" si="322"/>
        <v>23 Teaching and other educational professionals</v>
      </c>
      <c r="BP123" s="27">
        <f t="shared" si="311"/>
        <v>1.3290237336775923E-2</v>
      </c>
      <c r="BQ123" s="27">
        <f t="shared" si="311"/>
        <v>-3.4633616176219517E-3</v>
      </c>
      <c r="BR123" s="27">
        <f t="shared" si="311"/>
        <v>-5.1796220799699144E-3</v>
      </c>
      <c r="BS123" s="27">
        <f t="shared" si="311"/>
        <v>-4.1868899612695354E-2</v>
      </c>
      <c r="BT123" s="27">
        <f t="shared" si="312"/>
        <v>-4.7048521692665268E-2</v>
      </c>
      <c r="BZ123" t="str">
        <f t="shared" si="323"/>
        <v>23 Teaching and other educational professionals</v>
      </c>
      <c r="CA123" s="68">
        <f t="shared" si="313"/>
        <v>-4.2729435467659949E-3</v>
      </c>
      <c r="CB123" s="68">
        <f t="shared" si="313"/>
        <v>-3.1146688989161453E-2</v>
      </c>
      <c r="CC123" s="68">
        <f t="shared" si="313"/>
        <v>6.9876502420444353E-2</v>
      </c>
      <c r="CD123" s="68">
        <f t="shared" si="313"/>
        <v>-3.1117108566068974E-2</v>
      </c>
      <c r="CE123" s="68">
        <f t="shared" si="314"/>
        <v>3.8759393854375379E-2</v>
      </c>
      <c r="CK123" t="str">
        <f t="shared" si="324"/>
        <v>23 Teaching and other educational professionals</v>
      </c>
      <c r="CL123" s="68">
        <f t="shared" si="315"/>
        <v>2.9008191530310284E-2</v>
      </c>
      <c r="CM123" s="68">
        <f t="shared" si="315"/>
        <v>9.1625497692167102E-3</v>
      </c>
      <c r="CN123" s="68">
        <f t="shared" si="315"/>
        <v>4.9501613041414358E-2</v>
      </c>
      <c r="CO123" s="68">
        <f t="shared" si="315"/>
        <v>3.2031151023039744E-2</v>
      </c>
      <c r="CP123" s="68">
        <f t="shared" si="316"/>
        <v>8.1532764064454102E-2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0.17108160006350581</v>
      </c>
      <c r="C124" s="27">
        <f t="shared" si="299"/>
        <v>0.12179322436318207</v>
      </c>
      <c r="D124" s="27">
        <f t="shared" si="299"/>
        <v>0.24226303574756636</v>
      </c>
      <c r="E124" s="27">
        <f t="shared" si="299"/>
        <v>0.4227679042721082</v>
      </c>
      <c r="F124" s="27">
        <f t="shared" si="300"/>
        <v>0.66503094001967455</v>
      </c>
      <c r="L124" t="str">
        <f t="shared" si="317"/>
        <v>24 Business, media and public service professionals</v>
      </c>
      <c r="M124" s="27">
        <f t="shared" si="301"/>
        <v>2.4935471362159163</v>
      </c>
      <c r="N124" s="27">
        <f t="shared" si="301"/>
        <v>0.89788441104982653</v>
      </c>
      <c r="O124" s="27">
        <f t="shared" si="301"/>
        <v>2.4030325377114217</v>
      </c>
      <c r="P124" s="27">
        <f t="shared" si="301"/>
        <v>3.7877599975078287</v>
      </c>
      <c r="Q124" s="27">
        <f t="shared" si="302"/>
        <v>6.1907925352192503</v>
      </c>
      <c r="W124" t="str">
        <f t="shared" si="318"/>
        <v>24 Business, media and public service professionals</v>
      </c>
      <c r="X124" s="27">
        <f t="shared" si="303"/>
        <v>2.2743344779111574</v>
      </c>
      <c r="Y124" s="27">
        <f t="shared" si="303"/>
        <v>0.3005232207410593</v>
      </c>
      <c r="Z124" s="27">
        <f t="shared" si="303"/>
        <v>2.0350331471940919</v>
      </c>
      <c r="AA124" s="27">
        <f t="shared" si="303"/>
        <v>1.8028499910164157</v>
      </c>
      <c r="AB124" s="27">
        <f t="shared" si="304"/>
        <v>3.8378831382105076</v>
      </c>
      <c r="AH124" t="str">
        <f t="shared" si="319"/>
        <v>24 Business, media and public service professionals</v>
      </c>
      <c r="AI124" s="27">
        <f t="shared" si="305"/>
        <v>0.12117602341367828</v>
      </c>
      <c r="AJ124" s="27">
        <f t="shared" si="305"/>
        <v>0.10674891870762537</v>
      </c>
      <c r="AK124" s="27">
        <f t="shared" si="305"/>
        <v>2.9511179455002479E-2</v>
      </c>
      <c r="AL124" s="27">
        <f t="shared" si="305"/>
        <v>0.15175677910291241</v>
      </c>
      <c r="AM124" s="27">
        <f t="shared" si="306"/>
        <v>0.18126795855791489</v>
      </c>
      <c r="AS124" t="str">
        <f t="shared" si="320"/>
        <v>24 Business, media and public service professionals</v>
      </c>
      <c r="AT124" s="27">
        <f t="shared" si="307"/>
        <v>0.30252601544934876</v>
      </c>
      <c r="AU124" s="27">
        <f t="shared" si="307"/>
        <v>0.10396745692581355</v>
      </c>
      <c r="AV124" s="27">
        <f t="shared" si="307"/>
        <v>0.30410816722004075</v>
      </c>
      <c r="AW124" s="27">
        <f t="shared" si="307"/>
        <v>0.43998125501946639</v>
      </c>
      <c r="AX124" s="27">
        <f t="shared" si="308"/>
        <v>0.74408942223950714</v>
      </c>
      <c r="BD124" t="str">
        <f t="shared" si="321"/>
        <v>24 Business, media and public service professionals</v>
      </c>
      <c r="BE124" s="27">
        <f t="shared" si="309"/>
        <v>0.10916904140543426</v>
      </c>
      <c r="BF124" s="27">
        <f t="shared" si="309"/>
        <v>0.61312130907823637</v>
      </c>
      <c r="BG124" s="27">
        <f t="shared" si="309"/>
        <v>0.43637844615236432</v>
      </c>
      <c r="BH124" s="27">
        <f t="shared" si="309"/>
        <v>0.36017908482665106</v>
      </c>
      <c r="BI124" s="27">
        <f t="shared" si="310"/>
        <v>0.79655753097901538</v>
      </c>
      <c r="BO124" t="str">
        <f t="shared" si="322"/>
        <v>24 Business, media and public service professionals</v>
      </c>
      <c r="BP124" s="27">
        <f t="shared" si="311"/>
        <v>0.29956789399586681</v>
      </c>
      <c r="BQ124" s="27">
        <f t="shared" si="311"/>
        <v>-0.11049824243787354</v>
      </c>
      <c r="BR124" s="27">
        <f t="shared" si="311"/>
        <v>0.19056948739273416</v>
      </c>
      <c r="BS124" s="27">
        <f t="shared" si="311"/>
        <v>-0.58679156497169505</v>
      </c>
      <c r="BT124" s="27">
        <f t="shared" si="312"/>
        <v>-0.39622207757896089</v>
      </c>
      <c r="BZ124" t="str">
        <f t="shared" si="323"/>
        <v>24 Business, media and public service professionals</v>
      </c>
      <c r="CA124" s="68">
        <f t="shared" si="313"/>
        <v>0.11576409596681358</v>
      </c>
      <c r="CB124" s="68">
        <f t="shared" si="313"/>
        <v>-8.917090659405158E-2</v>
      </c>
      <c r="CC124" s="68">
        <f t="shared" si="313"/>
        <v>0.16410349087809184</v>
      </c>
      <c r="CD124" s="68">
        <f t="shared" si="313"/>
        <v>-0.76332257885347254</v>
      </c>
      <c r="CE124" s="68">
        <f t="shared" si="314"/>
        <v>-0.5992190879753807</v>
      </c>
      <c r="CK124" t="str">
        <f t="shared" si="324"/>
        <v>24 Business, media and public service professionals</v>
      </c>
      <c r="CL124" s="68">
        <f t="shared" si="315"/>
        <v>0.10636981130975987</v>
      </c>
      <c r="CM124" s="68">
        <f t="shared" si="315"/>
        <v>1.8895436391901388E-3</v>
      </c>
      <c r="CN124" s="68">
        <f t="shared" si="315"/>
        <v>0.17542919146949115</v>
      </c>
      <c r="CO124" s="68">
        <f t="shared" si="315"/>
        <v>0.30109252421719457</v>
      </c>
      <c r="CP124" s="68">
        <f t="shared" si="316"/>
        <v>0.47652171568668572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9.0520460336428965E-2</v>
      </c>
      <c r="C125" s="27">
        <f t="shared" si="299"/>
        <v>3.6135608569038358E-2</v>
      </c>
      <c r="D125" s="27">
        <f t="shared" si="299"/>
        <v>2.2510919187942902E-2</v>
      </c>
      <c r="E125" s="27">
        <f t="shared" si="299"/>
        <v>0.15043660301422751</v>
      </c>
      <c r="F125" s="27">
        <f t="shared" si="300"/>
        <v>0.17294752220217041</v>
      </c>
      <c r="L125" t="str">
        <f t="shared" si="317"/>
        <v>31 Science, engineering and technology associate professionals</v>
      </c>
      <c r="M125" s="27">
        <f t="shared" si="301"/>
        <v>0.47525731030796159</v>
      </c>
      <c r="N125" s="27">
        <f t="shared" si="301"/>
        <v>0.30440204074147603</v>
      </c>
      <c r="O125" s="27">
        <f t="shared" si="301"/>
        <v>-0.10685559081262896</v>
      </c>
      <c r="P125" s="27">
        <f t="shared" si="301"/>
        <v>0.51201009448159729</v>
      </c>
      <c r="Q125" s="27">
        <f t="shared" si="302"/>
        <v>0.40515450366896832</v>
      </c>
      <c r="W125" t="str">
        <f t="shared" si="318"/>
        <v>31 Science, engineering and technology associate professionals</v>
      </c>
      <c r="X125" s="27">
        <f t="shared" si="303"/>
        <v>0.95588699773499908</v>
      </c>
      <c r="Y125" s="27">
        <f t="shared" si="303"/>
        <v>9.8588657168210858E-2</v>
      </c>
      <c r="Z125" s="27">
        <f t="shared" si="303"/>
        <v>-0.27270352537340425</v>
      </c>
      <c r="AA125" s="27">
        <f t="shared" si="303"/>
        <v>0.64675357471497286</v>
      </c>
      <c r="AB125" s="27">
        <f t="shared" si="304"/>
        <v>0.3740500493415686</v>
      </c>
      <c r="AH125" t="str">
        <f t="shared" si="319"/>
        <v>31 Science, engineering and technology associate professionals</v>
      </c>
      <c r="AI125" s="27">
        <f t="shared" si="305"/>
        <v>0.11380643714888533</v>
      </c>
      <c r="AJ125" s="27">
        <f t="shared" si="305"/>
        <v>7.2352461096790721E-2</v>
      </c>
      <c r="AK125" s="27">
        <f t="shared" si="305"/>
        <v>3.7647828327864952E-2</v>
      </c>
      <c r="AL125" s="27">
        <f t="shared" si="305"/>
        <v>0.26002764741083984</v>
      </c>
      <c r="AM125" s="27">
        <f t="shared" si="306"/>
        <v>0.29767547573870479</v>
      </c>
      <c r="AS125" t="str">
        <f t="shared" si="320"/>
        <v>31 Science, engineering and technology associate professionals</v>
      </c>
      <c r="AT125" s="27">
        <f t="shared" si="307"/>
        <v>8.9812976095918096E-2</v>
      </c>
      <c r="AU125" s="27">
        <f t="shared" si="307"/>
        <v>2.2765859521248544E-2</v>
      </c>
      <c r="AV125" s="27">
        <f t="shared" si="307"/>
        <v>-0.19133327855733939</v>
      </c>
      <c r="AW125" s="27">
        <f t="shared" si="307"/>
        <v>4.9707922943629246E-3</v>
      </c>
      <c r="AX125" s="27">
        <f t="shared" si="308"/>
        <v>-0.18636248626297647</v>
      </c>
      <c r="BD125" t="str">
        <f t="shared" si="321"/>
        <v>31 Science, engineering and technology associate professionals</v>
      </c>
      <c r="BE125" s="27">
        <f t="shared" si="309"/>
        <v>-0.15487199577417887</v>
      </c>
      <c r="BF125" s="27">
        <f t="shared" si="309"/>
        <v>0.2907039662432751</v>
      </c>
      <c r="BG125" s="27">
        <f t="shared" si="309"/>
        <v>-0.48435287889421996</v>
      </c>
      <c r="BH125" s="27">
        <f t="shared" si="309"/>
        <v>-0.30072980169063968</v>
      </c>
      <c r="BI125" s="27">
        <f t="shared" si="310"/>
        <v>-0.78508268058485964</v>
      </c>
      <c r="BO125" t="str">
        <f t="shared" si="322"/>
        <v>31 Science, engineering and technology associate professionals</v>
      </c>
      <c r="BP125" s="27">
        <f t="shared" si="311"/>
        <v>9.2714374857601367E-2</v>
      </c>
      <c r="BQ125" s="27">
        <f t="shared" si="311"/>
        <v>1.3988368672577023E-2</v>
      </c>
      <c r="BR125" s="27">
        <f t="shared" si="311"/>
        <v>-0.25112808876222559</v>
      </c>
      <c r="BS125" s="27">
        <f t="shared" si="311"/>
        <v>-0.12240289415058636</v>
      </c>
      <c r="BT125" s="27">
        <f t="shared" si="312"/>
        <v>-0.37353098291281195</v>
      </c>
      <c r="BZ125" t="str">
        <f t="shared" si="323"/>
        <v>31 Science, engineering and technology associate professionals</v>
      </c>
      <c r="CA125" s="68">
        <f t="shared" si="313"/>
        <v>5.6314908805705999E-2</v>
      </c>
      <c r="CB125" s="68">
        <f t="shared" si="313"/>
        <v>-5.9253285629237151E-3</v>
      </c>
      <c r="CC125" s="68">
        <f t="shared" si="313"/>
        <v>-0.14843168294444076</v>
      </c>
      <c r="CD125" s="68">
        <f t="shared" si="313"/>
        <v>-0.28071683390478797</v>
      </c>
      <c r="CE125" s="68">
        <f t="shared" si="314"/>
        <v>-0.42914851684922872</v>
      </c>
      <c r="CK125" t="str">
        <f t="shared" si="324"/>
        <v>31 Science, engineering and technology associate professionals</v>
      </c>
      <c r="CL125" s="68">
        <f t="shared" si="315"/>
        <v>8.0231038517460856E-2</v>
      </c>
      <c r="CM125" s="68">
        <f t="shared" si="315"/>
        <v>4.1455599148466249E-2</v>
      </c>
      <c r="CN125" s="68">
        <f t="shared" si="315"/>
        <v>0.10121332849857012</v>
      </c>
      <c r="CO125" s="68">
        <f t="shared" si="315"/>
        <v>0.2458663163817133</v>
      </c>
      <c r="CP125" s="68">
        <f t="shared" si="316"/>
        <v>0.34707964488028342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1.1679389149122331E-2</v>
      </c>
      <c r="C126" s="27">
        <f t="shared" si="299"/>
        <v>-8.2594600859674239E-4</v>
      </c>
      <c r="D126" s="27">
        <f t="shared" si="299"/>
        <v>1.1294556629402826E-2</v>
      </c>
      <c r="E126" s="27">
        <f t="shared" si="299"/>
        <v>1.8850632440698047E-2</v>
      </c>
      <c r="F126" s="27">
        <f t="shared" si="300"/>
        <v>3.0145189070100872E-2</v>
      </c>
      <c r="L126" t="str">
        <f t="shared" si="317"/>
        <v>32 Health and social care associate professionals</v>
      </c>
      <c r="M126" s="27">
        <f t="shared" si="301"/>
        <v>0.31143191659426395</v>
      </c>
      <c r="N126" s="27">
        <f t="shared" si="301"/>
        <v>4.6920937150658704E-2</v>
      </c>
      <c r="O126" s="27">
        <f t="shared" si="301"/>
        <v>0.18005213967900069</v>
      </c>
      <c r="P126" s="27">
        <f t="shared" si="301"/>
        <v>0.3377183190066726</v>
      </c>
      <c r="Q126" s="27">
        <f t="shared" si="302"/>
        <v>0.51777045868567328</v>
      </c>
      <c r="W126" t="str">
        <f t="shared" si="318"/>
        <v>32 Health and social care associate professionals</v>
      </c>
      <c r="X126" s="27">
        <f t="shared" si="303"/>
        <v>0.60951790655779847</v>
      </c>
      <c r="Y126" s="27">
        <f t="shared" si="303"/>
        <v>4.2595477041791341E-3</v>
      </c>
      <c r="Z126" s="27">
        <f t="shared" si="303"/>
        <v>0.22709513000472192</v>
      </c>
      <c r="AA126" s="27">
        <f t="shared" si="303"/>
        <v>0.45039277067870875</v>
      </c>
      <c r="AB126" s="27">
        <f t="shared" si="304"/>
        <v>0.67748790068343068</v>
      </c>
      <c r="AH126" t="str">
        <f t="shared" si="319"/>
        <v>32 Health and social care associate professionals</v>
      </c>
      <c r="AI126" s="27">
        <f t="shared" si="305"/>
        <v>-3.5273538228582479E-2</v>
      </c>
      <c r="AJ126" s="27">
        <f t="shared" si="305"/>
        <v>-6.0538933531893546E-2</v>
      </c>
      <c r="AK126" s="27">
        <f t="shared" si="305"/>
        <v>-0.32855921804122923</v>
      </c>
      <c r="AL126" s="27">
        <f t="shared" si="305"/>
        <v>-0.32803501697020954</v>
      </c>
      <c r="AM126" s="27">
        <f t="shared" si="306"/>
        <v>-0.65659423501143876</v>
      </c>
      <c r="AS126" t="str">
        <f t="shared" si="320"/>
        <v>32 Health and social care associate professionals</v>
      </c>
      <c r="AT126" s="27">
        <f t="shared" si="307"/>
        <v>8.1290264738511586E-2</v>
      </c>
      <c r="AU126" s="27">
        <f t="shared" si="307"/>
        <v>4.8133421066884896E-2</v>
      </c>
      <c r="AV126" s="27">
        <f t="shared" si="307"/>
        <v>-2.2923771425032879E-2</v>
      </c>
      <c r="AW126" s="27">
        <f t="shared" si="307"/>
        <v>3.4544839943838779E-2</v>
      </c>
      <c r="AX126" s="27">
        <f t="shared" si="308"/>
        <v>1.1621068518805899E-2</v>
      </c>
      <c r="BD126" t="str">
        <f t="shared" si="321"/>
        <v>32 Health and social care associate professionals</v>
      </c>
      <c r="BE126" s="27">
        <f t="shared" si="309"/>
        <v>0.2722026465851024</v>
      </c>
      <c r="BF126" s="27">
        <f t="shared" si="309"/>
        <v>0.15229294068435051</v>
      </c>
      <c r="BG126" s="27">
        <f t="shared" si="309"/>
        <v>-3.0472571880230781E-2</v>
      </c>
      <c r="BH126" s="27">
        <f t="shared" si="309"/>
        <v>0.22641568661460187</v>
      </c>
      <c r="BI126" s="27">
        <f t="shared" si="310"/>
        <v>0.19594311473437109</v>
      </c>
      <c r="BO126" t="str">
        <f t="shared" si="322"/>
        <v>32 Health and social care associate professionals</v>
      </c>
      <c r="BP126" s="27">
        <f t="shared" si="311"/>
        <v>0.12110550971632672</v>
      </c>
      <c r="BQ126" s="27">
        <f t="shared" si="311"/>
        <v>5.6698991588730596E-3</v>
      </c>
      <c r="BR126" s="27">
        <f t="shared" si="311"/>
        <v>-6.9027399628527553E-2</v>
      </c>
      <c r="BS126" s="27">
        <f t="shared" si="311"/>
        <v>-0.17901181332525762</v>
      </c>
      <c r="BT126" s="27">
        <f t="shared" si="312"/>
        <v>-0.24803921295378517</v>
      </c>
      <c r="BZ126" t="str">
        <f t="shared" si="323"/>
        <v>32 Health and social care associate professionals</v>
      </c>
      <c r="CA126" s="68">
        <f t="shared" si="313"/>
        <v>-1.0453125612516212E-3</v>
      </c>
      <c r="CB126" s="68">
        <f t="shared" si="313"/>
        <v>-6.1960984682323361E-2</v>
      </c>
      <c r="CC126" s="68">
        <f t="shared" si="313"/>
        <v>-3.0467635351619449E-2</v>
      </c>
      <c r="CD126" s="68">
        <f t="shared" si="313"/>
        <v>-0.10754538808007139</v>
      </c>
      <c r="CE126" s="68">
        <f t="shared" si="314"/>
        <v>-0.13801302343169083</v>
      </c>
      <c r="CK126" t="str">
        <f t="shared" si="324"/>
        <v>32 Health and social care associate professionals</v>
      </c>
      <c r="CL126" s="68">
        <f t="shared" si="315"/>
        <v>2.0423650689761756E-2</v>
      </c>
      <c r="CM126" s="68">
        <f t="shared" si="315"/>
        <v>3.2192654443019136E-3</v>
      </c>
      <c r="CN126" s="68">
        <f t="shared" si="315"/>
        <v>3.733224318959015E-2</v>
      </c>
      <c r="CO126" s="68">
        <f t="shared" si="315"/>
        <v>9.9588565111904739E-2</v>
      </c>
      <c r="CP126" s="68">
        <f t="shared" si="316"/>
        <v>0.13692080830149489</v>
      </c>
    </row>
    <row r="127" spans="1:94" x14ac:dyDescent="0.2">
      <c r="A127" t="str">
        <f t="shared" si="298"/>
        <v>33 Protective service occupations</v>
      </c>
      <c r="B127" s="27">
        <f t="shared" si="299"/>
        <v>8.0097566834096134E-4</v>
      </c>
      <c r="C127" s="27">
        <f t="shared" si="299"/>
        <v>2.776851182300092E-3</v>
      </c>
      <c r="D127" s="27">
        <f t="shared" si="299"/>
        <v>1.2748331777879915E-2</v>
      </c>
      <c r="E127" s="27">
        <f t="shared" si="299"/>
        <v>2.2586708934400464E-2</v>
      </c>
      <c r="F127" s="27">
        <f t="shared" si="300"/>
        <v>3.5335040712280379E-2</v>
      </c>
      <c r="L127" t="str">
        <f t="shared" si="317"/>
        <v>33 Protective service occupations</v>
      </c>
      <c r="M127" s="27">
        <f t="shared" si="301"/>
        <v>4.8117553239274857E-2</v>
      </c>
      <c r="N127" s="27">
        <f t="shared" si="301"/>
        <v>9.2929484053584366E-2</v>
      </c>
      <c r="O127" s="27">
        <f t="shared" si="301"/>
        <v>0.19486575896578284</v>
      </c>
      <c r="P127" s="27">
        <f t="shared" si="301"/>
        <v>0.36285294293149217</v>
      </c>
      <c r="Q127" s="27">
        <f t="shared" si="302"/>
        <v>0.55771870189727502</v>
      </c>
      <c r="W127" t="str">
        <f t="shared" si="318"/>
        <v>33 Protective service occupations</v>
      </c>
      <c r="X127" s="27">
        <f t="shared" si="303"/>
        <v>0.11277590785087432</v>
      </c>
      <c r="Y127" s="27">
        <f t="shared" si="303"/>
        <v>0.10289036346602187</v>
      </c>
      <c r="Z127" s="27">
        <f t="shared" si="303"/>
        <v>0.60976220448718843</v>
      </c>
      <c r="AA127" s="27">
        <f t="shared" si="303"/>
        <v>0.89587299676218946</v>
      </c>
      <c r="AB127" s="27">
        <f t="shared" si="304"/>
        <v>1.5056352012493779</v>
      </c>
      <c r="AH127" t="str">
        <f t="shared" si="319"/>
        <v>33 Protective service occupations</v>
      </c>
      <c r="AI127" s="27">
        <f t="shared" si="305"/>
        <v>1.5322244257068685E-2</v>
      </c>
      <c r="AJ127" s="27">
        <f t="shared" si="305"/>
        <v>2.7396551211649467E-2</v>
      </c>
      <c r="AK127" s="27">
        <f t="shared" si="305"/>
        <v>0.11603912163700375</v>
      </c>
      <c r="AL127" s="27">
        <f t="shared" si="305"/>
        <v>0.15697480784416451</v>
      </c>
      <c r="AM127" s="27">
        <f t="shared" si="306"/>
        <v>0.27301392948116826</v>
      </c>
      <c r="AS127" t="str">
        <f t="shared" si="320"/>
        <v>33 Protective service occupations</v>
      </c>
      <c r="AT127" s="27">
        <f t="shared" si="307"/>
        <v>-5.0332469128072155E-2</v>
      </c>
      <c r="AU127" s="27">
        <f t="shared" si="307"/>
        <v>1.5285903652523025E-2</v>
      </c>
      <c r="AV127" s="27">
        <f t="shared" si="307"/>
        <v>4.6762993954328536E-2</v>
      </c>
      <c r="AW127" s="27">
        <f t="shared" si="307"/>
        <v>3.9582557063192469E-2</v>
      </c>
      <c r="AX127" s="27">
        <f t="shared" si="308"/>
        <v>8.6345551017521005E-2</v>
      </c>
      <c r="BD127" t="str">
        <f t="shared" si="321"/>
        <v>33 Protective service occupations</v>
      </c>
      <c r="BE127" s="27">
        <f t="shared" si="309"/>
        <v>-0.27194807798963327</v>
      </c>
      <c r="BF127" s="27">
        <f t="shared" si="309"/>
        <v>0.11001421242684351</v>
      </c>
      <c r="BG127" s="27">
        <f t="shared" si="309"/>
        <v>0.16844631306779756</v>
      </c>
      <c r="BH127" s="27">
        <f t="shared" si="309"/>
        <v>5.2769886121369902E-2</v>
      </c>
      <c r="BI127" s="27">
        <f t="shared" si="310"/>
        <v>0.22121619918916746</v>
      </c>
      <c r="BO127" t="str">
        <f t="shared" si="322"/>
        <v>33 Protective service occupations</v>
      </c>
      <c r="BP127" s="27">
        <f t="shared" si="311"/>
        <v>-7.8009921442584007E-2</v>
      </c>
      <c r="BQ127" s="27">
        <f t="shared" si="311"/>
        <v>-8.1898236124227086E-2</v>
      </c>
      <c r="BR127" s="27">
        <f t="shared" si="311"/>
        <v>0.23762684908467135</v>
      </c>
      <c r="BS127" s="27">
        <f t="shared" si="311"/>
        <v>-0.17015937811769621</v>
      </c>
      <c r="BT127" s="27">
        <f t="shared" si="312"/>
        <v>6.746747096697514E-2</v>
      </c>
      <c r="BZ127" t="str">
        <f t="shared" si="323"/>
        <v>33 Protective service occupations</v>
      </c>
      <c r="CA127" s="68">
        <f t="shared" si="313"/>
        <v>-0.14886449180504457</v>
      </c>
      <c r="CB127" s="68">
        <f t="shared" si="313"/>
        <v>-1.8091544268841186E-2</v>
      </c>
      <c r="CC127" s="68">
        <f t="shared" si="313"/>
        <v>8.8597782414147619E-2</v>
      </c>
      <c r="CD127" s="68">
        <f t="shared" si="313"/>
        <v>-0.14504715618317365</v>
      </c>
      <c r="CE127" s="68">
        <f t="shared" si="314"/>
        <v>-5.6449373769026034E-2</v>
      </c>
      <c r="CK127" t="str">
        <f t="shared" si="324"/>
        <v>33 Protective service occupations</v>
      </c>
      <c r="CL127" s="68">
        <f t="shared" si="315"/>
        <v>-1.3515788887696403E-2</v>
      </c>
      <c r="CM127" s="68">
        <f t="shared" si="315"/>
        <v>-2.7187358715569793E-3</v>
      </c>
      <c r="CN127" s="68">
        <f t="shared" si="315"/>
        <v>-1.6147395571199194E-2</v>
      </c>
      <c r="CO127" s="68">
        <f t="shared" si="315"/>
        <v>-1.42699294346256E-3</v>
      </c>
      <c r="CP127" s="68">
        <f t="shared" si="316"/>
        <v>-1.7574388514661754E-2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4.2448842330787329E-2</v>
      </c>
      <c r="C128" s="27">
        <f t="shared" si="299"/>
        <v>1.5950204825331521E-2</v>
      </c>
      <c r="D128" s="27">
        <f t="shared" si="299"/>
        <v>2.0868137995814662E-2</v>
      </c>
      <c r="E128" s="27">
        <f t="shared" si="299"/>
        <v>5.8531904291529657E-2</v>
      </c>
      <c r="F128" s="27">
        <f t="shared" si="300"/>
        <v>7.9400042287344319E-2</v>
      </c>
      <c r="L128" t="str">
        <f t="shared" si="317"/>
        <v>34 Culture, media and sports occupations</v>
      </c>
      <c r="M128" s="27">
        <f t="shared" si="301"/>
        <v>0.23065142119790893</v>
      </c>
      <c r="N128" s="27">
        <f t="shared" si="301"/>
        <v>0.57080509710993876</v>
      </c>
      <c r="O128" s="27">
        <f t="shared" si="301"/>
        <v>0.3837795325172948</v>
      </c>
      <c r="P128" s="27">
        <f t="shared" si="301"/>
        <v>1.0547316000172127</v>
      </c>
      <c r="Q128" s="27">
        <f t="shared" si="302"/>
        <v>1.4385111325345075</v>
      </c>
      <c r="W128" t="str">
        <f t="shared" si="318"/>
        <v>34 Culture, media and sports occupations</v>
      </c>
      <c r="X128" s="27">
        <f t="shared" si="303"/>
        <v>1.7436976954082084E-2</v>
      </c>
      <c r="Y128" s="27">
        <f t="shared" si="303"/>
        <v>7.878447121942056E-2</v>
      </c>
      <c r="Z128" s="27">
        <f t="shared" si="303"/>
        <v>0.14460097429652219</v>
      </c>
      <c r="AA128" s="27">
        <f t="shared" si="303"/>
        <v>0.70358808793471006</v>
      </c>
      <c r="AB128" s="27">
        <f t="shared" si="304"/>
        <v>0.84818906223123225</v>
      </c>
      <c r="AH128" t="str">
        <f t="shared" si="319"/>
        <v>34 Culture, media and sports occupations</v>
      </c>
      <c r="AI128" s="27">
        <f t="shared" si="305"/>
        <v>7.5767861705826056E-2</v>
      </c>
      <c r="AJ128" s="27">
        <f t="shared" si="305"/>
        <v>6.8203751339809937E-2</v>
      </c>
      <c r="AK128" s="27">
        <f t="shared" si="305"/>
        <v>-3.7570044287044579E-2</v>
      </c>
      <c r="AL128" s="27">
        <f t="shared" si="305"/>
        <v>0.16450347252192343</v>
      </c>
      <c r="AM128" s="27">
        <f t="shared" si="306"/>
        <v>0.12693342823487885</v>
      </c>
      <c r="AS128" t="str">
        <f t="shared" si="320"/>
        <v>34 Culture, media and sports occupations</v>
      </c>
      <c r="AT128" s="27">
        <f t="shared" si="307"/>
        <v>-4.0489704864771436E-2</v>
      </c>
      <c r="AU128" s="27">
        <f t="shared" si="307"/>
        <v>-2.2368563041966771E-2</v>
      </c>
      <c r="AV128" s="27">
        <f t="shared" si="307"/>
        <v>-6.7331825882774199E-2</v>
      </c>
      <c r="AW128" s="27">
        <f t="shared" si="307"/>
        <v>-1.3315393232350425E-2</v>
      </c>
      <c r="AX128" s="27">
        <f t="shared" si="308"/>
        <v>-8.0647219115124624E-2</v>
      </c>
      <c r="BD128" t="str">
        <f t="shared" si="321"/>
        <v>34 Culture, media and sports occupations</v>
      </c>
      <c r="BE128" s="27">
        <f t="shared" si="309"/>
        <v>-0.41378676578403795</v>
      </c>
      <c r="BF128" s="27">
        <f t="shared" si="309"/>
        <v>0.21758456113452129</v>
      </c>
      <c r="BG128" s="27">
        <f t="shared" si="309"/>
        <v>-0.17634307563854024</v>
      </c>
      <c r="BH128" s="27">
        <f t="shared" si="309"/>
        <v>-4.3022496359283791E-2</v>
      </c>
      <c r="BI128" s="27">
        <f t="shared" si="310"/>
        <v>-0.21936557199782403</v>
      </c>
      <c r="BO128" t="str">
        <f t="shared" si="322"/>
        <v>34 Culture, media and sports occupations</v>
      </c>
      <c r="BP128" s="27">
        <f t="shared" si="311"/>
        <v>-0.21030408025887737</v>
      </c>
      <c r="BQ128" s="27">
        <f t="shared" si="311"/>
        <v>-0.10783635892184362</v>
      </c>
      <c r="BR128" s="27">
        <f t="shared" si="311"/>
        <v>-0.14665250244880379</v>
      </c>
      <c r="BS128" s="27">
        <f t="shared" si="311"/>
        <v>-0.26746133367038971</v>
      </c>
      <c r="BT128" s="27">
        <f t="shared" si="312"/>
        <v>-0.4141138361191935</v>
      </c>
      <c r="BZ128" t="str">
        <f t="shared" si="323"/>
        <v>34 Culture, media and sports occupations</v>
      </c>
      <c r="CA128" s="68">
        <f t="shared" si="313"/>
        <v>-0.10919115145852143</v>
      </c>
      <c r="CB128" s="68">
        <f t="shared" si="313"/>
        <v>-7.9541360835527652E-2</v>
      </c>
      <c r="CC128" s="68">
        <f t="shared" si="313"/>
        <v>-2.3943383372986848E-2</v>
      </c>
      <c r="CD128" s="68">
        <f t="shared" si="313"/>
        <v>-0.18648952531047025</v>
      </c>
      <c r="CE128" s="68">
        <f t="shared" si="314"/>
        <v>-0.2104329086834571</v>
      </c>
      <c r="CK128" t="str">
        <f t="shared" si="324"/>
        <v>34 Culture, media and sports occupations</v>
      </c>
      <c r="CL128" s="68">
        <f t="shared" si="315"/>
        <v>3.2683585535003695E-2</v>
      </c>
      <c r="CM128" s="68">
        <f t="shared" si="315"/>
        <v>-1.101023582385241E-2</v>
      </c>
      <c r="CN128" s="68">
        <f t="shared" si="315"/>
        <v>5.1220553703198113E-2</v>
      </c>
      <c r="CO128" s="68">
        <f t="shared" si="315"/>
        <v>8.5852303258012241E-2</v>
      </c>
      <c r="CP128" s="68">
        <f t="shared" si="316"/>
        <v>0.13707285696121035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0.11762081255051055</v>
      </c>
      <c r="C129" s="27">
        <f t="shared" si="299"/>
        <v>8.3035066380898637E-2</v>
      </c>
      <c r="D129" s="27">
        <f t="shared" si="299"/>
        <v>0.10796295109663956</v>
      </c>
      <c r="E129" s="27">
        <f t="shared" si="299"/>
        <v>0.27663700089551724</v>
      </c>
      <c r="F129" s="27">
        <f t="shared" si="300"/>
        <v>0.3845999519921568</v>
      </c>
      <c r="L129" t="str">
        <f t="shared" si="317"/>
        <v>35 Business and public service associate professionals</v>
      </c>
      <c r="M129" s="27">
        <f t="shared" si="301"/>
        <v>1.1086013563180064</v>
      </c>
      <c r="N129" s="27">
        <f t="shared" si="301"/>
        <v>0.32232050843667803</v>
      </c>
      <c r="O129" s="27">
        <f t="shared" si="301"/>
        <v>0.6113979589328089</v>
      </c>
      <c r="P129" s="27">
        <f t="shared" si="301"/>
        <v>1.5985310496108394</v>
      </c>
      <c r="Q129" s="27">
        <f t="shared" si="302"/>
        <v>2.2099290085436483</v>
      </c>
      <c r="W129" t="str">
        <f t="shared" si="318"/>
        <v>35 Business and public service associate professionals</v>
      </c>
      <c r="X129" s="27">
        <f t="shared" si="303"/>
        <v>1.3714353031847573</v>
      </c>
      <c r="Y129" s="27">
        <f t="shared" si="303"/>
        <v>-0.3049117648369446</v>
      </c>
      <c r="Z129" s="27">
        <f t="shared" si="303"/>
        <v>-8.9734482400247728E-2</v>
      </c>
      <c r="AA129" s="27">
        <f t="shared" si="303"/>
        <v>0.86757021830288217</v>
      </c>
      <c r="AB129" s="27">
        <f t="shared" si="304"/>
        <v>0.77783573590263444</v>
      </c>
      <c r="AH129" t="str">
        <f t="shared" si="319"/>
        <v>35 Business and public service associate professionals</v>
      </c>
      <c r="AI129" s="27">
        <f t="shared" si="305"/>
        <v>0.34826756207673837</v>
      </c>
      <c r="AJ129" s="27">
        <f t="shared" si="305"/>
        <v>8.6373369068317274E-2</v>
      </c>
      <c r="AK129" s="27">
        <f t="shared" si="305"/>
        <v>-2.6975460553429809E-2</v>
      </c>
      <c r="AL129" s="27">
        <f t="shared" si="305"/>
        <v>0.36251395209216586</v>
      </c>
      <c r="AM129" s="27">
        <f t="shared" si="306"/>
        <v>0.33553849153873605</v>
      </c>
      <c r="AS129" t="str">
        <f t="shared" si="320"/>
        <v>35 Business and public service associate professionals</v>
      </c>
      <c r="AT129" s="27">
        <f t="shared" si="307"/>
        <v>0.32224115204192616</v>
      </c>
      <c r="AU129" s="27">
        <f t="shared" si="307"/>
        <v>3.8030775650157E-2</v>
      </c>
      <c r="AV129" s="27">
        <f t="shared" si="307"/>
        <v>-8.7907159681906766E-2</v>
      </c>
      <c r="AW129" s="27">
        <f t="shared" si="307"/>
        <v>0.25420006277325946</v>
      </c>
      <c r="AX129" s="27">
        <f t="shared" si="308"/>
        <v>0.1662929030913527</v>
      </c>
      <c r="BD129" t="str">
        <f t="shared" si="321"/>
        <v>35 Business and public service associate professionals</v>
      </c>
      <c r="BE129" s="27">
        <f t="shared" si="309"/>
        <v>-0.1239369962186343</v>
      </c>
      <c r="BF129" s="27">
        <f t="shared" si="309"/>
        <v>0.67347722173975377</v>
      </c>
      <c r="BG129" s="27">
        <f t="shared" si="309"/>
        <v>-0.76970758283543361</v>
      </c>
      <c r="BH129" s="27">
        <f t="shared" si="309"/>
        <v>-8.9920415102797691E-2</v>
      </c>
      <c r="BI129" s="27">
        <f t="shared" si="310"/>
        <v>-0.8596279979382313</v>
      </c>
      <c r="BO129" t="str">
        <f t="shared" si="322"/>
        <v>35 Business and public service associate professionals</v>
      </c>
      <c r="BP129" s="27">
        <f t="shared" si="311"/>
        <v>-2.4804936980755699E-3</v>
      </c>
      <c r="BQ129" s="27">
        <f t="shared" si="311"/>
        <v>-0.23954000517685614</v>
      </c>
      <c r="BR129" s="27">
        <f t="shared" si="311"/>
        <v>-0.54117868608182995</v>
      </c>
      <c r="BS129" s="27">
        <f t="shared" si="311"/>
        <v>-0.87782423170699797</v>
      </c>
      <c r="BT129" s="27">
        <f t="shared" si="312"/>
        <v>-1.4190029177888279</v>
      </c>
      <c r="BZ129" t="str">
        <f t="shared" si="323"/>
        <v>35 Business and public service associate professionals</v>
      </c>
      <c r="CA129" s="68">
        <f t="shared" si="313"/>
        <v>-0.14264483926928273</v>
      </c>
      <c r="CB129" s="68">
        <f t="shared" si="313"/>
        <v>-0.27336962939431375</v>
      </c>
      <c r="CC129" s="68">
        <f t="shared" si="313"/>
        <v>-0.28946319501088391</v>
      </c>
      <c r="CD129" s="68">
        <f t="shared" si="313"/>
        <v>-0.96186337627760787</v>
      </c>
      <c r="CE129" s="68">
        <f t="shared" si="314"/>
        <v>-1.2513265712884918</v>
      </c>
      <c r="CK129" t="str">
        <f t="shared" si="324"/>
        <v>35 Business and public service associate professionals</v>
      </c>
      <c r="CL129" s="68">
        <f t="shared" si="315"/>
        <v>0.10146066530027631</v>
      </c>
      <c r="CM129" s="68">
        <f t="shared" si="315"/>
        <v>-4.9591399700253946E-3</v>
      </c>
      <c r="CN129" s="68">
        <f t="shared" si="315"/>
        <v>0.10033662069138249</v>
      </c>
      <c r="CO129" s="68">
        <f t="shared" si="315"/>
        <v>0.35746011043991421</v>
      </c>
      <c r="CP129" s="68">
        <f t="shared" si="316"/>
        <v>0.45779673113129671</v>
      </c>
    </row>
    <row r="130" spans="1:94" x14ac:dyDescent="0.2">
      <c r="A130" t="str">
        <f t="shared" si="298"/>
        <v>41 Administrative occupations</v>
      </c>
      <c r="B130" s="27">
        <f t="shared" si="299"/>
        <v>3.9504176253999268E-2</v>
      </c>
      <c r="C130" s="27">
        <f t="shared" si="299"/>
        <v>5.0628605666753645E-2</v>
      </c>
      <c r="D130" s="27">
        <f t="shared" si="299"/>
        <v>4.8364461494193156E-2</v>
      </c>
      <c r="E130" s="27">
        <f t="shared" si="299"/>
        <v>0.13549195262717051</v>
      </c>
      <c r="F130" s="27">
        <f t="shared" si="300"/>
        <v>0.18385641412136366</v>
      </c>
      <c r="L130" t="str">
        <f t="shared" si="317"/>
        <v>41 Administrative occupations</v>
      </c>
      <c r="M130" s="27">
        <f t="shared" si="301"/>
        <v>0.58173757852648844</v>
      </c>
      <c r="N130" s="27">
        <f t="shared" si="301"/>
        <v>0.25587252437881247</v>
      </c>
      <c r="O130" s="27">
        <f t="shared" si="301"/>
        <v>0.45033637234319723</v>
      </c>
      <c r="P130" s="27">
        <f t="shared" si="301"/>
        <v>1.2238480930729985</v>
      </c>
      <c r="Q130" s="27">
        <f t="shared" si="302"/>
        <v>1.6741844654161957</v>
      </c>
      <c r="W130" t="str">
        <f t="shared" si="318"/>
        <v>41 Administrative occupations</v>
      </c>
      <c r="X130" s="27">
        <f t="shared" si="303"/>
        <v>0.82072323260242186</v>
      </c>
      <c r="Y130" s="27">
        <f t="shared" si="303"/>
        <v>0.25225123680523076</v>
      </c>
      <c r="Z130" s="27">
        <f t="shared" si="303"/>
        <v>0.25169291087554591</v>
      </c>
      <c r="AA130" s="27">
        <f t="shared" si="303"/>
        <v>1.4548058297865616</v>
      </c>
      <c r="AB130" s="27">
        <f t="shared" si="304"/>
        <v>1.7064987406621075</v>
      </c>
      <c r="AH130" t="str">
        <f t="shared" si="319"/>
        <v>41 Administrative occupations</v>
      </c>
      <c r="AI130" s="27">
        <f t="shared" si="305"/>
        <v>0.24250376385306094</v>
      </c>
      <c r="AJ130" s="27">
        <f t="shared" si="305"/>
        <v>0.19280085376539713</v>
      </c>
      <c r="AK130" s="27">
        <f t="shared" si="305"/>
        <v>8.8692875215410361E-3</v>
      </c>
      <c r="AL130" s="27">
        <f t="shared" si="305"/>
        <v>0.41909742487642365</v>
      </c>
      <c r="AM130" s="27">
        <f t="shared" si="306"/>
        <v>0.42796671239796469</v>
      </c>
      <c r="AS130" t="str">
        <f t="shared" si="320"/>
        <v>41 Administrative occupations</v>
      </c>
      <c r="AT130" s="27">
        <f t="shared" si="307"/>
        <v>0.29470688979426019</v>
      </c>
      <c r="AU130" s="27">
        <f t="shared" si="307"/>
        <v>0.13720233087469325</v>
      </c>
      <c r="AV130" s="27">
        <f t="shared" si="307"/>
        <v>-9.545206002773643E-2</v>
      </c>
      <c r="AW130" s="27">
        <f t="shared" si="307"/>
        <v>0.46738883469005321</v>
      </c>
      <c r="AX130" s="27">
        <f t="shared" si="308"/>
        <v>0.37193677466231678</v>
      </c>
      <c r="BD130" t="str">
        <f t="shared" si="321"/>
        <v>41 Administrative occupations</v>
      </c>
      <c r="BE130" s="27">
        <f t="shared" si="309"/>
        <v>-0.77380185967269099</v>
      </c>
      <c r="BF130" s="27">
        <f t="shared" si="309"/>
        <v>0.73877961936734238</v>
      </c>
      <c r="BG130" s="27">
        <f t="shared" si="309"/>
        <v>-1.4035696611494952</v>
      </c>
      <c r="BH130" s="27">
        <f t="shared" si="309"/>
        <v>-1.8776525510981301</v>
      </c>
      <c r="BI130" s="27">
        <f t="shared" si="310"/>
        <v>-3.2812222122476253</v>
      </c>
      <c r="BO130" t="str">
        <f t="shared" si="322"/>
        <v>41 Administrative occupations</v>
      </c>
      <c r="BP130" s="27">
        <f t="shared" si="311"/>
        <v>-1.1595485116500157</v>
      </c>
      <c r="BQ130" s="27">
        <f t="shared" si="311"/>
        <v>-7.7959904724767881E-2</v>
      </c>
      <c r="BR130" s="27">
        <f t="shared" si="311"/>
        <v>-1.5359117498690367</v>
      </c>
      <c r="BS130" s="27">
        <f t="shared" si="311"/>
        <v>-2.5942329747834991</v>
      </c>
      <c r="BT130" s="27">
        <f t="shared" si="312"/>
        <v>-4.1301447246525358</v>
      </c>
      <c r="BZ130" t="str">
        <f t="shared" si="323"/>
        <v>41 Administrative occupations</v>
      </c>
      <c r="CA130" s="68">
        <f t="shared" si="313"/>
        <v>-0.6857901493568761</v>
      </c>
      <c r="CB130" s="68">
        <f t="shared" si="313"/>
        <v>-0.78038671974178353</v>
      </c>
      <c r="CC130" s="68">
        <f t="shared" si="313"/>
        <v>-1.3359325966887128</v>
      </c>
      <c r="CD130" s="68">
        <f t="shared" si="313"/>
        <v>-2.2631753162851913</v>
      </c>
      <c r="CE130" s="68">
        <f t="shared" si="314"/>
        <v>-3.5991079129739036</v>
      </c>
      <c r="CK130" t="str">
        <f t="shared" si="324"/>
        <v>41 Administrative occupations</v>
      </c>
      <c r="CL130" s="68">
        <f t="shared" si="315"/>
        <v>0.14525863163647945</v>
      </c>
      <c r="CM130" s="68">
        <f t="shared" si="315"/>
        <v>-7.0839273300860928E-2</v>
      </c>
      <c r="CN130" s="68">
        <f t="shared" si="315"/>
        <v>-0.22937828867124443</v>
      </c>
      <c r="CO130" s="68">
        <f t="shared" si="315"/>
        <v>-4.7103207516827061E-2</v>
      </c>
      <c r="CP130" s="68">
        <f t="shared" si="316"/>
        <v>-0.2764814961880715</v>
      </c>
    </row>
    <row r="131" spans="1:94" x14ac:dyDescent="0.2">
      <c r="A131" t="str">
        <f t="shared" si="298"/>
        <v>42 Secretarial and related occupations</v>
      </c>
      <c r="B131" s="27">
        <f t="shared" si="299"/>
        <v>6.7565341855611583E-3</v>
      </c>
      <c r="C131" s="27">
        <f t="shared" si="299"/>
        <v>6.4236408542018772E-4</v>
      </c>
      <c r="D131" s="27">
        <f t="shared" si="299"/>
        <v>1.5964893326461276E-2</v>
      </c>
      <c r="E131" s="27">
        <f t="shared" si="299"/>
        <v>4.2573806243275655E-2</v>
      </c>
      <c r="F131" s="27">
        <f t="shared" si="300"/>
        <v>5.8538699569736931E-2</v>
      </c>
      <c r="L131" t="str">
        <f t="shared" si="317"/>
        <v>42 Secretarial and related occupations</v>
      </c>
      <c r="M131" s="27">
        <f t="shared" si="301"/>
        <v>8.7899791151469175E-2</v>
      </c>
      <c r="N131" s="27">
        <f t="shared" si="301"/>
        <v>2.4288187161563113E-2</v>
      </c>
      <c r="O131" s="27">
        <f t="shared" si="301"/>
        <v>0.30271403214759673</v>
      </c>
      <c r="P131" s="27">
        <f t="shared" si="301"/>
        <v>0.22321808078478622</v>
      </c>
      <c r="Q131" s="27">
        <f t="shared" si="302"/>
        <v>0.52593211293238296</v>
      </c>
      <c r="W131" t="str">
        <f t="shared" si="318"/>
        <v>42 Secretarial and related occupations</v>
      </c>
      <c r="X131" s="27">
        <f t="shared" si="303"/>
        <v>7.7038899029713948E-2</v>
      </c>
      <c r="Y131" s="27">
        <f t="shared" si="303"/>
        <v>-5.3638594981819665E-3</v>
      </c>
      <c r="Z131" s="27">
        <f t="shared" si="303"/>
        <v>0.81838071245528243</v>
      </c>
      <c r="AA131" s="27">
        <f t="shared" si="303"/>
        <v>1.3181518828348215</v>
      </c>
      <c r="AB131" s="27">
        <f t="shared" si="304"/>
        <v>2.1365325952901042</v>
      </c>
      <c r="AH131" t="str">
        <f t="shared" si="319"/>
        <v>42 Secretarial and related occupations</v>
      </c>
      <c r="AI131" s="27">
        <f t="shared" si="305"/>
        <v>3.6094494449969039E-2</v>
      </c>
      <c r="AJ131" s="27">
        <f t="shared" si="305"/>
        <v>1.5127348747205782E-2</v>
      </c>
      <c r="AK131" s="27">
        <f t="shared" si="305"/>
        <v>0.32876927872347461</v>
      </c>
      <c r="AL131" s="27">
        <f t="shared" si="305"/>
        <v>0.30772755490501957</v>
      </c>
      <c r="AM131" s="27">
        <f t="shared" si="306"/>
        <v>0.63649683362849419</v>
      </c>
      <c r="AS131" t="str">
        <f t="shared" si="320"/>
        <v>42 Secretarial and related occupations</v>
      </c>
      <c r="AT131" s="27">
        <f t="shared" si="307"/>
        <v>2.4959840066202443E-2</v>
      </c>
      <c r="AU131" s="27">
        <f t="shared" si="307"/>
        <v>7.5348771509210488E-3</v>
      </c>
      <c r="AV131" s="27">
        <f t="shared" si="307"/>
        <v>0.2104108568210229</v>
      </c>
      <c r="AW131" s="27">
        <f t="shared" si="307"/>
        <v>4.7092577218157627E-2</v>
      </c>
      <c r="AX131" s="27">
        <f t="shared" si="308"/>
        <v>0.25750343403918052</v>
      </c>
      <c r="BD131" t="str">
        <f t="shared" si="321"/>
        <v>42 Secretarial and related occupations</v>
      </c>
      <c r="BE131" s="27">
        <f t="shared" si="309"/>
        <v>-0.30255891736267815</v>
      </c>
      <c r="BF131" s="27">
        <f t="shared" si="309"/>
        <v>7.0253706756409073E-2</v>
      </c>
      <c r="BG131" s="27">
        <f t="shared" si="309"/>
        <v>2.889805987892613E-2</v>
      </c>
      <c r="BH131" s="27">
        <f t="shared" si="309"/>
        <v>-1.7806466963126757</v>
      </c>
      <c r="BI131" s="27">
        <f t="shared" si="310"/>
        <v>-1.7517486364337496</v>
      </c>
      <c r="BO131" t="str">
        <f t="shared" si="322"/>
        <v>42 Secretarial and related occupations</v>
      </c>
      <c r="BP131" s="27">
        <f t="shared" si="311"/>
        <v>-0.84397791980855885</v>
      </c>
      <c r="BQ131" s="27">
        <f t="shared" si="311"/>
        <v>-0.10727010349068955</v>
      </c>
      <c r="BR131" s="27">
        <f t="shared" si="311"/>
        <v>-0.46131223642220265</v>
      </c>
      <c r="BS131" s="27">
        <f t="shared" si="311"/>
        <v>-1.657557662776179</v>
      </c>
      <c r="BT131" s="27">
        <f t="shared" si="312"/>
        <v>-2.1188698991983816</v>
      </c>
      <c r="BZ131" t="str">
        <f t="shared" si="323"/>
        <v>42 Secretarial and related occupations</v>
      </c>
      <c r="CA131" s="68">
        <f t="shared" si="313"/>
        <v>-0.23597173224280787</v>
      </c>
      <c r="CB131" s="68">
        <f t="shared" si="313"/>
        <v>-0.47601386034639281</v>
      </c>
      <c r="CC131" s="68">
        <f t="shared" si="313"/>
        <v>-1.1103892640801201</v>
      </c>
      <c r="CD131" s="68">
        <f t="shared" si="313"/>
        <v>-0.77601613649130408</v>
      </c>
      <c r="CE131" s="68">
        <f t="shared" si="314"/>
        <v>-1.8864054005714241</v>
      </c>
      <c r="CK131" t="str">
        <f t="shared" si="324"/>
        <v>42 Secretarial and related occupations</v>
      </c>
      <c r="CL131" s="68">
        <f t="shared" si="315"/>
        <v>6.8323224042619812E-2</v>
      </c>
      <c r="CM131" s="68">
        <f t="shared" si="315"/>
        <v>-4.0392928292261709E-2</v>
      </c>
      <c r="CN131" s="68">
        <f t="shared" si="315"/>
        <v>-2.5923814659726263E-2</v>
      </c>
      <c r="CO131" s="68">
        <f t="shared" si="315"/>
        <v>-0.1737234170738256</v>
      </c>
      <c r="CP131" s="68">
        <f t="shared" si="316"/>
        <v>-0.19964723173355187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4.5641809839589032E-3</v>
      </c>
      <c r="C132" s="27">
        <f t="shared" si="299"/>
        <v>-1.3150269209929073E-3</v>
      </c>
      <c r="D132" s="27">
        <f t="shared" si="299"/>
        <v>2.8874118229195583E-3</v>
      </c>
      <c r="E132" s="27">
        <f t="shared" si="299"/>
        <v>6.1100146047972821E-3</v>
      </c>
      <c r="F132" s="27">
        <f t="shared" si="300"/>
        <v>8.9974264277168405E-3</v>
      </c>
      <c r="L132" t="str">
        <f t="shared" si="317"/>
        <v>51 Skilled agricultural and related trades</v>
      </c>
      <c r="M132" s="27">
        <f t="shared" si="301"/>
        <v>2.1764948120962871E-2</v>
      </c>
      <c r="N132" s="27">
        <f t="shared" si="301"/>
        <v>-1.4021602835196267E-2</v>
      </c>
      <c r="O132" s="27">
        <f t="shared" si="301"/>
        <v>1.4805268296481225E-2</v>
      </c>
      <c r="P132" s="27">
        <f t="shared" si="301"/>
        <v>3.3316813424353012E-2</v>
      </c>
      <c r="Q132" s="27">
        <f t="shared" si="302"/>
        <v>4.8122081720834237E-2</v>
      </c>
      <c r="W132" t="str">
        <f t="shared" si="318"/>
        <v>51 Skilled agricultural and related trades</v>
      </c>
      <c r="X132" s="27">
        <f t="shared" si="303"/>
        <v>8.5154387110371488E-2</v>
      </c>
      <c r="Y132" s="27">
        <f t="shared" si="303"/>
        <v>1.0784479527214397E-2</v>
      </c>
      <c r="Z132" s="27">
        <f t="shared" si="303"/>
        <v>0.14430446790885909</v>
      </c>
      <c r="AA132" s="27">
        <f t="shared" si="303"/>
        <v>0.40716160582663175</v>
      </c>
      <c r="AB132" s="27">
        <f t="shared" si="304"/>
        <v>0.55146607373549084</v>
      </c>
      <c r="AH132" t="str">
        <f t="shared" si="319"/>
        <v>51 Skilled agricultural and related trades</v>
      </c>
      <c r="AI132" s="27">
        <f t="shared" si="305"/>
        <v>6.4433580183310413E-2</v>
      </c>
      <c r="AJ132" s="27">
        <f t="shared" si="305"/>
        <v>-5.7077330398596138E-2</v>
      </c>
      <c r="AK132" s="27">
        <f t="shared" si="305"/>
        <v>5.5131897965020549E-2</v>
      </c>
      <c r="AL132" s="27">
        <f t="shared" si="305"/>
        <v>0.14019739693200328</v>
      </c>
      <c r="AM132" s="27">
        <f t="shared" si="306"/>
        <v>0.19532929489702383</v>
      </c>
      <c r="AS132" t="str">
        <f t="shared" si="320"/>
        <v>51 Skilled agricultural and related trades</v>
      </c>
      <c r="AT132" s="27">
        <f t="shared" si="307"/>
        <v>0.12234977353347615</v>
      </c>
      <c r="AU132" s="27">
        <f t="shared" si="307"/>
        <v>-9.194046582324733E-2</v>
      </c>
      <c r="AV132" s="27">
        <f t="shared" si="307"/>
        <v>3.3827297282214397E-2</v>
      </c>
      <c r="AW132" s="27">
        <f t="shared" si="307"/>
        <v>0.16138893752600242</v>
      </c>
      <c r="AX132" s="27">
        <f t="shared" si="308"/>
        <v>0.19521623480821682</v>
      </c>
      <c r="BD132" t="str">
        <f t="shared" si="321"/>
        <v>51 Skilled agricultural and related trades</v>
      </c>
      <c r="BE132" s="27">
        <f t="shared" si="309"/>
        <v>3.3997861835540766E-3</v>
      </c>
      <c r="BF132" s="27">
        <f t="shared" si="309"/>
        <v>-0.11847418918468944</v>
      </c>
      <c r="BG132" s="27">
        <f t="shared" si="309"/>
        <v>-2.0259090403154767E-2</v>
      </c>
      <c r="BH132" s="27">
        <f t="shared" si="309"/>
        <v>1.1540120430649559E-2</v>
      </c>
      <c r="BI132" s="27">
        <f t="shared" si="310"/>
        <v>-8.7189699725052083E-3</v>
      </c>
      <c r="BO132" t="str">
        <f t="shared" si="322"/>
        <v>51 Skilled agricultural and related trades</v>
      </c>
      <c r="BP132" s="27">
        <f t="shared" si="311"/>
        <v>0.12910873266047118</v>
      </c>
      <c r="BQ132" s="27">
        <f t="shared" si="311"/>
        <v>-0.3169351191952825</v>
      </c>
      <c r="BR132" s="27">
        <f t="shared" si="311"/>
        <v>5.8150223768529741E-2</v>
      </c>
      <c r="BS132" s="27">
        <f t="shared" si="311"/>
        <v>4.2451692519236639E-2</v>
      </c>
      <c r="BT132" s="27">
        <f t="shared" si="312"/>
        <v>0.10060191628776638</v>
      </c>
      <c r="BZ132" t="str">
        <f t="shared" si="323"/>
        <v>51 Skilled agricultural and related trades</v>
      </c>
      <c r="CA132" s="68">
        <f t="shared" si="313"/>
        <v>-6.9644746259158063E-2</v>
      </c>
      <c r="CB132" s="68">
        <f t="shared" si="313"/>
        <v>-0.11861159707946356</v>
      </c>
      <c r="CC132" s="68">
        <f t="shared" si="313"/>
        <v>3.5018446941860182E-2</v>
      </c>
      <c r="CD132" s="68">
        <f t="shared" si="313"/>
        <v>0.16740689152772714</v>
      </c>
      <c r="CE132" s="68">
        <f t="shared" si="314"/>
        <v>0.20242533846958732</v>
      </c>
      <c r="CK132" t="str">
        <f t="shared" si="324"/>
        <v>51 Skilled agricultural and related trades</v>
      </c>
      <c r="CL132" s="68">
        <f t="shared" si="315"/>
        <v>7.7352997269528545E-2</v>
      </c>
      <c r="CM132" s="68">
        <f t="shared" si="315"/>
        <v>-0.16436179559628344</v>
      </c>
      <c r="CN132" s="68">
        <f t="shared" si="315"/>
        <v>5.7268061005798898E-2</v>
      </c>
      <c r="CO132" s="68">
        <f t="shared" si="315"/>
        <v>-0.12285371829926356</v>
      </c>
      <c r="CP132" s="68">
        <f t="shared" si="316"/>
        <v>-6.5585657293464661E-2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3.6992046511980826E-3</v>
      </c>
      <c r="C133" s="27">
        <f t="shared" si="299"/>
        <v>2.9342500805513115E-3</v>
      </c>
      <c r="D133" s="27">
        <f t="shared" si="299"/>
        <v>2.1543072318280058E-3</v>
      </c>
      <c r="E133" s="27">
        <f t="shared" si="299"/>
        <v>1.0281806749531996E-2</v>
      </c>
      <c r="F133" s="27">
        <f t="shared" si="300"/>
        <v>1.2436113981360002E-2</v>
      </c>
      <c r="L133" t="str">
        <f t="shared" si="317"/>
        <v>52 Skilled metal, electrical and electronic trades</v>
      </c>
      <c r="M133" s="27">
        <f t="shared" si="301"/>
        <v>9.4347225937767676E-2</v>
      </c>
      <c r="N133" s="27">
        <f t="shared" si="301"/>
        <v>-3.975014123490328E-2</v>
      </c>
      <c r="O133" s="27">
        <f t="shared" si="301"/>
        <v>0.26290735351512629</v>
      </c>
      <c r="P133" s="27">
        <f t="shared" si="301"/>
        <v>0.32601306142515307</v>
      </c>
      <c r="Q133" s="27">
        <f t="shared" si="302"/>
        <v>0.58892041494027936</v>
      </c>
      <c r="W133" t="str">
        <f t="shared" si="318"/>
        <v>52 Skilled metal, electrical and electronic trades</v>
      </c>
      <c r="X133" s="27">
        <f t="shared" si="303"/>
        <v>0.13903439967086495</v>
      </c>
      <c r="Y133" s="27">
        <f t="shared" si="303"/>
        <v>-0.2452414855124172</v>
      </c>
      <c r="Z133" s="27">
        <f t="shared" si="303"/>
        <v>0.21737609704076988</v>
      </c>
      <c r="AA133" s="27">
        <f t="shared" si="303"/>
        <v>0.32808768800657373</v>
      </c>
      <c r="AB133" s="27">
        <f t="shared" si="304"/>
        <v>0.54546378504734361</v>
      </c>
      <c r="AH133" t="str">
        <f t="shared" si="319"/>
        <v>52 Skilled metal, electrical and electronic trades</v>
      </c>
      <c r="AI133" s="27">
        <f t="shared" si="305"/>
        <v>6.6401441231138392E-2</v>
      </c>
      <c r="AJ133" s="27">
        <f t="shared" si="305"/>
        <v>-7.2083043769985422E-2</v>
      </c>
      <c r="AK133" s="27">
        <f t="shared" si="305"/>
        <v>1.2047721280498525E-2</v>
      </c>
      <c r="AL133" s="27">
        <f t="shared" si="305"/>
        <v>9.0193804164205527E-2</v>
      </c>
      <c r="AM133" s="27">
        <f t="shared" si="306"/>
        <v>0.10224152544470405</v>
      </c>
      <c r="AS133" t="str">
        <f t="shared" si="320"/>
        <v>52 Skilled metal, electrical and electronic trades</v>
      </c>
      <c r="AT133" s="27">
        <f t="shared" si="307"/>
        <v>0.23389445407735932</v>
      </c>
      <c r="AU133" s="27">
        <f t="shared" si="307"/>
        <v>-0.26792798658933203</v>
      </c>
      <c r="AV133" s="27">
        <f t="shared" si="307"/>
        <v>5.5774718627268571E-2</v>
      </c>
      <c r="AW133" s="27">
        <f t="shared" si="307"/>
        <v>0.31681921215395592</v>
      </c>
      <c r="AX133" s="27">
        <f t="shared" si="308"/>
        <v>0.37259393078122449</v>
      </c>
      <c r="BD133" t="str">
        <f t="shared" si="321"/>
        <v>52 Skilled metal, electrical and electronic trades</v>
      </c>
      <c r="BE133" s="27">
        <f t="shared" si="309"/>
        <v>-3.5621983138133473E-2</v>
      </c>
      <c r="BF133" s="27">
        <f t="shared" si="309"/>
        <v>-0.58307149402347935</v>
      </c>
      <c r="BG133" s="27">
        <f t="shared" si="309"/>
        <v>-4.5362232287189386E-3</v>
      </c>
      <c r="BH133" s="27">
        <f t="shared" si="309"/>
        <v>-0.20643793026584234</v>
      </c>
      <c r="BI133" s="27">
        <f t="shared" si="310"/>
        <v>-0.21097415349456128</v>
      </c>
      <c r="BO133" t="str">
        <f t="shared" si="322"/>
        <v>52 Skilled metal, electrical and electronic trades</v>
      </c>
      <c r="BP133" s="27">
        <f t="shared" si="311"/>
        <v>0.44392238655073513</v>
      </c>
      <c r="BQ133" s="27">
        <f t="shared" si="311"/>
        <v>-1.0431994047440445</v>
      </c>
      <c r="BR133" s="27">
        <f t="shared" si="311"/>
        <v>-0.15604754548044486</v>
      </c>
      <c r="BS133" s="27">
        <f t="shared" si="311"/>
        <v>-0.67517731142996729</v>
      </c>
      <c r="BT133" s="27">
        <f t="shared" si="312"/>
        <v>-0.83122485691041215</v>
      </c>
      <c r="BZ133" t="str">
        <f t="shared" si="323"/>
        <v>52 Skilled metal, electrical and electronic trades</v>
      </c>
      <c r="CA133" s="68">
        <f t="shared" si="313"/>
        <v>-0.3936207362406865</v>
      </c>
      <c r="CB133" s="68">
        <f t="shared" si="313"/>
        <v>-0.4288210511411763</v>
      </c>
      <c r="CC133" s="68">
        <f t="shared" si="313"/>
        <v>0.11220077521430349</v>
      </c>
      <c r="CD133" s="68">
        <f t="shared" si="313"/>
        <v>-0.84735586597760126</v>
      </c>
      <c r="CE133" s="68">
        <f t="shared" si="314"/>
        <v>-0.73515509076329777</v>
      </c>
      <c r="CK133" t="str">
        <f t="shared" si="324"/>
        <v>52 Skilled metal, electrical and electronic trades</v>
      </c>
      <c r="CL133" s="68">
        <f t="shared" si="315"/>
        <v>0.14525827592270202</v>
      </c>
      <c r="CM133" s="68">
        <f t="shared" si="315"/>
        <v>-0.18515295114046704</v>
      </c>
      <c r="CN133" s="68">
        <f t="shared" si="315"/>
        <v>0.19774599188745234</v>
      </c>
      <c r="CO133" s="68">
        <f t="shared" si="315"/>
        <v>-0.11746722464847448</v>
      </c>
      <c r="CP133" s="68">
        <f t="shared" si="316"/>
        <v>8.0278767238977866E-2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-4.4406471453355099E-3</v>
      </c>
      <c r="C134" s="27">
        <f t="shared" si="299"/>
        <v>-1.2925669433160661E-3</v>
      </c>
      <c r="D134" s="27">
        <f t="shared" si="299"/>
        <v>4.2398943949934868E-3</v>
      </c>
      <c r="E134" s="27">
        <f t="shared" si="299"/>
        <v>1.0105798696833472E-3</v>
      </c>
      <c r="F134" s="27">
        <f t="shared" si="300"/>
        <v>5.250474264676834E-3</v>
      </c>
      <c r="L134" t="str">
        <f t="shared" si="317"/>
        <v>53 Skilled construction and building trades</v>
      </c>
      <c r="M134" s="27">
        <f t="shared" si="301"/>
        <v>2.6049561405069865E-2</v>
      </c>
      <c r="N134" s="27">
        <f t="shared" si="301"/>
        <v>-5.8469929484460115E-3</v>
      </c>
      <c r="O134" s="27">
        <f t="shared" si="301"/>
        <v>3.6537993305007899E-2</v>
      </c>
      <c r="P134" s="27">
        <f t="shared" si="301"/>
        <v>5.1572390408934604E-2</v>
      </c>
      <c r="Q134" s="27">
        <f t="shared" si="302"/>
        <v>8.8110383713942503E-2</v>
      </c>
      <c r="W134" t="str">
        <f t="shared" si="318"/>
        <v>53 Skilled construction and building trades</v>
      </c>
      <c r="X134" s="27">
        <f t="shared" si="303"/>
        <v>2.6111554228047229E-2</v>
      </c>
      <c r="Y134" s="27">
        <f t="shared" si="303"/>
        <v>-8.5401633715555314E-2</v>
      </c>
      <c r="Z134" s="27">
        <f t="shared" si="303"/>
        <v>9.9801907141892743E-2</v>
      </c>
      <c r="AA134" s="27">
        <f t="shared" si="303"/>
        <v>7.8348723420558763E-2</v>
      </c>
      <c r="AB134" s="27">
        <f t="shared" si="304"/>
        <v>0.17815063056245151</v>
      </c>
      <c r="AH134" t="str">
        <f t="shared" si="319"/>
        <v>53 Skilled construction and building trades</v>
      </c>
      <c r="AI134" s="27">
        <f t="shared" si="305"/>
        <v>7.7220827304592399E-2</v>
      </c>
      <c r="AJ134" s="27">
        <f t="shared" si="305"/>
        <v>-6.0225301015862431E-2</v>
      </c>
      <c r="AK134" s="27">
        <f t="shared" si="305"/>
        <v>5.5454625875252073E-2</v>
      </c>
      <c r="AL134" s="27">
        <f t="shared" si="305"/>
        <v>5.8245286915506678E-2</v>
      </c>
      <c r="AM134" s="27">
        <f t="shared" si="306"/>
        <v>0.11369991279075875</v>
      </c>
      <c r="AS134" t="str">
        <f t="shared" si="320"/>
        <v>53 Skilled construction and building trades</v>
      </c>
      <c r="AT134" s="27">
        <f t="shared" si="307"/>
        <v>2.0804686783216453E-2</v>
      </c>
      <c r="AU134" s="27">
        <f t="shared" si="307"/>
        <v>-3.5391715937959034E-2</v>
      </c>
      <c r="AV134" s="27">
        <f t="shared" si="307"/>
        <v>9.2441943217431377E-2</v>
      </c>
      <c r="AW134" s="27">
        <f t="shared" si="307"/>
        <v>3.6062554531010371E-2</v>
      </c>
      <c r="AX134" s="27">
        <f t="shared" si="308"/>
        <v>0.12850449774844175</v>
      </c>
      <c r="BD134" t="str">
        <f t="shared" si="321"/>
        <v>53 Skilled construction and building trades</v>
      </c>
      <c r="BE134" s="27">
        <f t="shared" si="309"/>
        <v>-0.365556945802469</v>
      </c>
      <c r="BF134" s="27">
        <f t="shared" si="309"/>
        <v>-0.19195253496816767</v>
      </c>
      <c r="BG134" s="27">
        <f t="shared" si="309"/>
        <v>-5.0541044277023328E-2</v>
      </c>
      <c r="BH134" s="27">
        <f t="shared" si="309"/>
        <v>-0.55894657549937987</v>
      </c>
      <c r="BI134" s="27">
        <f t="shared" si="310"/>
        <v>-0.6094876197764032</v>
      </c>
      <c r="BO134" t="str">
        <f t="shared" si="322"/>
        <v>53 Skilled construction and building trades</v>
      </c>
      <c r="BP134" s="27">
        <f t="shared" si="311"/>
        <v>0.61145528272150562</v>
      </c>
      <c r="BQ134" s="27">
        <f t="shared" si="311"/>
        <v>-0.76955545203541531</v>
      </c>
      <c r="BR134" s="27">
        <f t="shared" si="311"/>
        <v>0.38165884530056848</v>
      </c>
      <c r="BS134" s="27">
        <f t="shared" si="311"/>
        <v>-0.10970221647920608</v>
      </c>
      <c r="BT134" s="27">
        <f t="shared" si="312"/>
        <v>0.2719566288213624</v>
      </c>
      <c r="BZ134" t="str">
        <f t="shared" si="323"/>
        <v>53 Skilled construction and building trades</v>
      </c>
      <c r="CA134" s="68">
        <f t="shared" si="313"/>
        <v>-0.23376532393285854</v>
      </c>
      <c r="CB134" s="68">
        <f t="shared" si="313"/>
        <v>-0.23689613302619317</v>
      </c>
      <c r="CC134" s="68">
        <f t="shared" si="313"/>
        <v>0.19741922531472045</v>
      </c>
      <c r="CD134" s="68">
        <f t="shared" si="313"/>
        <v>-0.10796804472191535</v>
      </c>
      <c r="CE134" s="68">
        <f t="shared" si="314"/>
        <v>8.9451180592805102E-2</v>
      </c>
      <c r="CK134" t="str">
        <f t="shared" si="324"/>
        <v>53 Skilled construction and building trades</v>
      </c>
      <c r="CL134" s="68">
        <f t="shared" si="315"/>
        <v>7.5792614371931188E-3</v>
      </c>
      <c r="CM134" s="68">
        <f t="shared" si="315"/>
        <v>-0.20194578158752496</v>
      </c>
      <c r="CN134" s="68">
        <f t="shared" si="315"/>
        <v>-3.3862738038623941E-2</v>
      </c>
      <c r="CO134" s="68">
        <f t="shared" si="315"/>
        <v>-0.42836972190308792</v>
      </c>
      <c r="CP134" s="68">
        <f t="shared" si="316"/>
        <v>-0.46223245994171186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3.9797372275342177E-3</v>
      </c>
      <c r="C135" s="27">
        <f t="shared" si="299"/>
        <v>2.8890841126246875E-3</v>
      </c>
      <c r="D135" s="27">
        <f t="shared" si="299"/>
        <v>1.1726270294820068E-2</v>
      </c>
      <c r="E135" s="27">
        <f t="shared" si="299"/>
        <v>1.9507167859886113E-2</v>
      </c>
      <c r="F135" s="27">
        <f t="shared" si="300"/>
        <v>3.1233438154706181E-2</v>
      </c>
      <c r="L135" t="str">
        <f t="shared" si="317"/>
        <v>54 Textiles, printing and other skilled trades</v>
      </c>
      <c r="M135" s="27">
        <f t="shared" si="301"/>
        <v>5.6916755282529596E-2</v>
      </c>
      <c r="N135" s="27">
        <f t="shared" si="301"/>
        <v>2.5351947350497062E-2</v>
      </c>
      <c r="O135" s="27">
        <f t="shared" si="301"/>
        <v>0.11295956589915002</v>
      </c>
      <c r="P135" s="27">
        <f t="shared" si="301"/>
        <v>0.22642514171242167</v>
      </c>
      <c r="Q135" s="27">
        <f t="shared" si="302"/>
        <v>0.33938470761157169</v>
      </c>
      <c r="W135" t="str">
        <f t="shared" si="318"/>
        <v>54 Textiles, printing and other skilled trades</v>
      </c>
      <c r="X135" s="27">
        <f t="shared" si="303"/>
        <v>5.5487010815100879E-2</v>
      </c>
      <c r="Y135" s="27">
        <f t="shared" si="303"/>
        <v>-5.9667461190920923E-2</v>
      </c>
      <c r="Z135" s="27">
        <f t="shared" si="303"/>
        <v>0.23680789186955087</v>
      </c>
      <c r="AA135" s="27">
        <f t="shared" si="303"/>
        <v>0.35644001007194115</v>
      </c>
      <c r="AB135" s="27">
        <f t="shared" si="304"/>
        <v>0.59324790194149202</v>
      </c>
      <c r="AH135" t="str">
        <f t="shared" si="319"/>
        <v>54 Textiles, printing and other skilled trades</v>
      </c>
      <c r="AI135" s="27">
        <f t="shared" si="305"/>
        <v>4.2852365824410654E-3</v>
      </c>
      <c r="AJ135" s="27">
        <f t="shared" si="305"/>
        <v>-1.5828635745487374E-2</v>
      </c>
      <c r="AK135" s="27">
        <f t="shared" si="305"/>
        <v>2.4946281654581237E-2</v>
      </c>
      <c r="AL135" s="27">
        <f t="shared" si="305"/>
        <v>8.6507483958239706E-2</v>
      </c>
      <c r="AM135" s="27">
        <f t="shared" si="306"/>
        <v>0.11145376561282094</v>
      </c>
      <c r="AS135" t="str">
        <f t="shared" si="320"/>
        <v>54 Textiles, printing and other skilled trades</v>
      </c>
      <c r="AT135" s="27">
        <f t="shared" si="307"/>
        <v>1.3895893866768427E-2</v>
      </c>
      <c r="AU135" s="27">
        <f t="shared" si="307"/>
        <v>-2.1737456633798502E-2</v>
      </c>
      <c r="AV135" s="27">
        <f t="shared" si="307"/>
        <v>7.5682382263678682E-2</v>
      </c>
      <c r="AW135" s="27">
        <f t="shared" si="307"/>
        <v>0.12111498929028908</v>
      </c>
      <c r="AX135" s="27">
        <f t="shared" si="308"/>
        <v>0.19679737155396776</v>
      </c>
      <c r="BD135" t="str">
        <f t="shared" si="321"/>
        <v>54 Textiles, printing and other skilled trades</v>
      </c>
      <c r="BE135" s="27">
        <f t="shared" si="309"/>
        <v>-0.18406016404605774</v>
      </c>
      <c r="BF135" s="27">
        <f t="shared" si="309"/>
        <v>-8.8288327488983853E-2</v>
      </c>
      <c r="BG135" s="27">
        <f t="shared" si="309"/>
        <v>0.21426586857954044</v>
      </c>
      <c r="BH135" s="27">
        <f t="shared" si="309"/>
        <v>0.23574715552123005</v>
      </c>
      <c r="BI135" s="27">
        <f t="shared" si="310"/>
        <v>0.45001302410077049</v>
      </c>
      <c r="BO135" t="str">
        <f t="shared" si="322"/>
        <v>54 Textiles, printing and other skilled trades</v>
      </c>
      <c r="BP135" s="27">
        <f t="shared" si="311"/>
        <v>-0.35321161230023002</v>
      </c>
      <c r="BQ135" s="27">
        <f t="shared" si="311"/>
        <v>-0.22270766849288837</v>
      </c>
      <c r="BR135" s="27">
        <f t="shared" si="311"/>
        <v>-0.23048967096512785</v>
      </c>
      <c r="BS135" s="27">
        <f t="shared" si="311"/>
        <v>-0.24970607104031961</v>
      </c>
      <c r="BT135" s="27">
        <f t="shared" si="312"/>
        <v>-0.48019574200544746</v>
      </c>
      <c r="BZ135" t="str">
        <f t="shared" si="323"/>
        <v>54 Textiles, printing and other skilled trades</v>
      </c>
      <c r="CA135" s="68">
        <f t="shared" si="313"/>
        <v>-0.33282477431720325</v>
      </c>
      <c r="CB135" s="68">
        <f t="shared" si="313"/>
        <v>-0.29471599791879166</v>
      </c>
      <c r="CC135" s="68">
        <f t="shared" si="313"/>
        <v>6.4385950387018775E-2</v>
      </c>
      <c r="CD135" s="68">
        <f t="shared" si="313"/>
        <v>-0.30549618735166395</v>
      </c>
      <c r="CE135" s="68">
        <f t="shared" si="314"/>
        <v>-0.24111023696464517</v>
      </c>
      <c r="CK135" t="str">
        <f t="shared" si="324"/>
        <v>54 Textiles, printing and other skilled trades</v>
      </c>
      <c r="CL135" s="68">
        <f t="shared" si="315"/>
        <v>-2.2044554597243859E-2</v>
      </c>
      <c r="CM135" s="68">
        <f t="shared" si="315"/>
        <v>-0.10498614539011497</v>
      </c>
      <c r="CN135" s="68">
        <f t="shared" si="315"/>
        <v>-0.13477043224274077</v>
      </c>
      <c r="CO135" s="68">
        <f t="shared" si="315"/>
        <v>-0.15214179019607132</v>
      </c>
      <c r="CP135" s="68">
        <f t="shared" si="316"/>
        <v>-0.28691222243881209</v>
      </c>
    </row>
    <row r="136" spans="1:94" x14ac:dyDescent="0.2">
      <c r="A136" t="str">
        <f t="shared" si="298"/>
        <v>61 Caring personal service occupations</v>
      </c>
      <c r="B136" s="27">
        <f t="shared" si="299"/>
        <v>8.2880216366171752E-3</v>
      </c>
      <c r="C136" s="27">
        <f t="shared" si="299"/>
        <v>1.8306844417110418E-4</v>
      </c>
      <c r="D136" s="27">
        <f t="shared" si="299"/>
        <v>1.2889430708039704E-2</v>
      </c>
      <c r="E136" s="27">
        <f t="shared" si="299"/>
        <v>1.9565638537887814E-2</v>
      </c>
      <c r="F136" s="27">
        <f t="shared" si="300"/>
        <v>3.2455069245927518E-2</v>
      </c>
      <c r="L136" t="str">
        <f t="shared" si="317"/>
        <v>61 Caring personal service occupations</v>
      </c>
      <c r="M136" s="27">
        <f t="shared" si="301"/>
        <v>0.61898804789138162</v>
      </c>
      <c r="N136" s="27">
        <f t="shared" si="301"/>
        <v>-1.258642368388907E-3</v>
      </c>
      <c r="O136" s="27">
        <f t="shared" si="301"/>
        <v>0.61191820437186384</v>
      </c>
      <c r="P136" s="27">
        <f t="shared" si="301"/>
        <v>0.89735880929819789</v>
      </c>
      <c r="Q136" s="27">
        <f t="shared" si="302"/>
        <v>1.5092770136700617</v>
      </c>
      <c r="W136" t="str">
        <f t="shared" si="318"/>
        <v>61 Caring personal service occupations</v>
      </c>
      <c r="X136" s="27">
        <f t="shared" si="303"/>
        <v>1.1792644731500719</v>
      </c>
      <c r="Y136" s="27">
        <f t="shared" si="303"/>
        <v>-0.36146588787383749</v>
      </c>
      <c r="Z136" s="27">
        <f t="shared" si="303"/>
        <v>0.94404675083824685</v>
      </c>
      <c r="AA136" s="27">
        <f t="shared" si="303"/>
        <v>1.1294590187703433</v>
      </c>
      <c r="AB136" s="27">
        <f t="shared" si="304"/>
        <v>2.0735057696085901</v>
      </c>
      <c r="AH136" t="str">
        <f t="shared" si="319"/>
        <v>61 Caring personal service occupations</v>
      </c>
      <c r="AI136" s="27">
        <f t="shared" si="305"/>
        <v>0.48233342233759124</v>
      </c>
      <c r="AJ136" s="27">
        <f t="shared" si="305"/>
        <v>-0.20710258281453564</v>
      </c>
      <c r="AK136" s="27">
        <f t="shared" si="305"/>
        <v>0.2587081303971579</v>
      </c>
      <c r="AL136" s="27">
        <f t="shared" si="305"/>
        <v>0.25878537353149245</v>
      </c>
      <c r="AM136" s="27">
        <f t="shared" si="306"/>
        <v>0.51749350392865034</v>
      </c>
      <c r="AS136" t="str">
        <f t="shared" si="320"/>
        <v>61 Caring personal service occupations</v>
      </c>
      <c r="AT136" s="27">
        <f t="shared" si="307"/>
        <v>0.37785009078001619</v>
      </c>
      <c r="AU136" s="27">
        <f t="shared" si="307"/>
        <v>-0.10352060670688745</v>
      </c>
      <c r="AV136" s="27">
        <f t="shared" si="307"/>
        <v>0.1402238814908805</v>
      </c>
      <c r="AW136" s="27">
        <f t="shared" si="307"/>
        <v>0.16044525879990612</v>
      </c>
      <c r="AX136" s="27">
        <f t="shared" si="308"/>
        <v>0.30066914029078662</v>
      </c>
      <c r="BD136" t="str">
        <f t="shared" si="321"/>
        <v>61 Caring personal service occupations</v>
      </c>
      <c r="BE136" s="27">
        <f t="shared" si="309"/>
        <v>1.408963570868222</v>
      </c>
      <c r="BF136" s="27">
        <f t="shared" si="309"/>
        <v>-9.1420372503304037E-2</v>
      </c>
      <c r="BG136" s="27">
        <f t="shared" si="309"/>
        <v>0.85084089297574295</v>
      </c>
      <c r="BH136" s="27">
        <f t="shared" si="309"/>
        <v>1.8052417278411674</v>
      </c>
      <c r="BI136" s="27">
        <f t="shared" si="310"/>
        <v>2.6560826208169104</v>
      </c>
      <c r="BO136" t="str">
        <f t="shared" si="322"/>
        <v>61 Caring personal service occupations</v>
      </c>
      <c r="BP136" s="27">
        <f t="shared" si="311"/>
        <v>1.2348999498476232E-2</v>
      </c>
      <c r="BQ136" s="27">
        <f t="shared" si="311"/>
        <v>-0.75240736149197307</v>
      </c>
      <c r="BR136" s="27">
        <f t="shared" si="311"/>
        <v>1.6703945664070297E-2</v>
      </c>
      <c r="BS136" s="27">
        <f t="shared" si="311"/>
        <v>-1.2630291212807254</v>
      </c>
      <c r="BT136" s="27">
        <f t="shared" si="312"/>
        <v>-1.2463251756166551</v>
      </c>
      <c r="BZ136" t="str">
        <f t="shared" si="323"/>
        <v>61 Caring personal service occupations</v>
      </c>
      <c r="CA136" s="68">
        <f t="shared" si="313"/>
        <v>-0.87810756399351275</v>
      </c>
      <c r="CB136" s="68">
        <f t="shared" si="313"/>
        <v>-0.34780500275225124</v>
      </c>
      <c r="CC136" s="68">
        <f t="shared" si="313"/>
        <v>-0.22316262274884635</v>
      </c>
      <c r="CD136" s="68">
        <f t="shared" si="313"/>
        <v>-0.18763431173352352</v>
      </c>
      <c r="CE136" s="68">
        <f t="shared" si="314"/>
        <v>-0.41079693448236987</v>
      </c>
      <c r="CK136" t="str">
        <f t="shared" si="324"/>
        <v>61 Caring personal service occupations</v>
      </c>
      <c r="CL136" s="68">
        <f t="shared" si="315"/>
        <v>-2.7285271452697768E-2</v>
      </c>
      <c r="CM136" s="68">
        <f t="shared" si="315"/>
        <v>-1.4797455702970086E-3</v>
      </c>
      <c r="CN136" s="68">
        <f t="shared" si="315"/>
        <v>9.7525492330060304E-2</v>
      </c>
      <c r="CO136" s="68">
        <f t="shared" si="315"/>
        <v>0.12471233895108674</v>
      </c>
      <c r="CP136" s="68">
        <f t="shared" si="316"/>
        <v>0.22223783128114705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7.0279290717179914E-3</v>
      </c>
      <c r="C137" s="27">
        <f t="shared" si="299"/>
        <v>1.4533006799544099E-3</v>
      </c>
      <c r="D137" s="27">
        <f t="shared" si="299"/>
        <v>4.8671777431517523E-3</v>
      </c>
      <c r="E137" s="27">
        <f t="shared" si="299"/>
        <v>9.6653591180540545E-3</v>
      </c>
      <c r="F137" s="27">
        <f t="shared" si="300"/>
        <v>1.4532536861205807E-2</v>
      </c>
      <c r="L137" t="str">
        <f t="shared" si="317"/>
        <v>62 Leisure, travel and related personal service occupations</v>
      </c>
      <c r="M137" s="27">
        <f t="shared" si="301"/>
        <v>8.5991647480729516E-2</v>
      </c>
      <c r="N137" s="27">
        <f t="shared" si="301"/>
        <v>-1.5241408469420181E-2</v>
      </c>
      <c r="O137" s="27">
        <f t="shared" si="301"/>
        <v>9.1050201311602019E-2</v>
      </c>
      <c r="P137" s="27">
        <f t="shared" si="301"/>
        <v>0.15477067724040872</v>
      </c>
      <c r="Q137" s="27">
        <f t="shared" si="302"/>
        <v>0.24582087855201074</v>
      </c>
      <c r="W137" t="str">
        <f t="shared" si="318"/>
        <v>62 Leisure, travel and related personal service occupations</v>
      </c>
      <c r="X137" s="27">
        <f t="shared" si="303"/>
        <v>0.40001148835589473</v>
      </c>
      <c r="Y137" s="27">
        <f t="shared" si="303"/>
        <v>-0.18263785165181212</v>
      </c>
      <c r="Z137" s="27">
        <f t="shared" si="303"/>
        <v>0.37831733602021722</v>
      </c>
      <c r="AA137" s="27">
        <f t="shared" si="303"/>
        <v>0.68196741424811513</v>
      </c>
      <c r="AB137" s="27">
        <f t="shared" si="304"/>
        <v>1.0602847502683324</v>
      </c>
      <c r="AH137" t="str">
        <f t="shared" si="319"/>
        <v>62 Leisure, travel and related personal service occupations</v>
      </c>
      <c r="AI137" s="27">
        <f t="shared" si="305"/>
        <v>0.18373438017480692</v>
      </c>
      <c r="AJ137" s="27">
        <f t="shared" si="305"/>
        <v>-8.6625963086529256E-2</v>
      </c>
      <c r="AK137" s="27">
        <f t="shared" si="305"/>
        <v>0.11221864550849181</v>
      </c>
      <c r="AL137" s="27">
        <f t="shared" si="305"/>
        <v>0.3206138727138963</v>
      </c>
      <c r="AM137" s="27">
        <f t="shared" si="306"/>
        <v>0.43283251822238811</v>
      </c>
      <c r="AS137" t="str">
        <f t="shared" si="320"/>
        <v>62 Leisure, travel and related personal service occupations</v>
      </c>
      <c r="AT137" s="27">
        <f t="shared" si="307"/>
        <v>0.23899123620328999</v>
      </c>
      <c r="AU137" s="27">
        <f t="shared" si="307"/>
        <v>-1.4099009587177802E-2</v>
      </c>
      <c r="AV137" s="27">
        <f t="shared" si="307"/>
        <v>0.20206851768484779</v>
      </c>
      <c r="AW137" s="27">
        <f t="shared" si="307"/>
        <v>0.5474311323422234</v>
      </c>
      <c r="AX137" s="27">
        <f t="shared" si="308"/>
        <v>0.7494996500270712</v>
      </c>
      <c r="BD137" t="str">
        <f t="shared" si="321"/>
        <v>62 Leisure, travel and related personal service occupations</v>
      </c>
      <c r="BE137" s="27">
        <f t="shared" si="309"/>
        <v>-0.19348631195910526</v>
      </c>
      <c r="BF137" s="27">
        <f t="shared" si="309"/>
        <v>-6.8773935564617084E-2</v>
      </c>
      <c r="BG137" s="27">
        <f t="shared" si="309"/>
        <v>-0.15626774945103472</v>
      </c>
      <c r="BH137" s="27">
        <f t="shared" si="309"/>
        <v>-0.24429143600734315</v>
      </c>
      <c r="BI137" s="27">
        <f t="shared" si="310"/>
        <v>-0.40055918545837788</v>
      </c>
      <c r="BO137" t="str">
        <f t="shared" si="322"/>
        <v>62 Leisure, travel and related personal service occupations</v>
      </c>
      <c r="BP137" s="27">
        <f t="shared" si="311"/>
        <v>-0.24901898529603805</v>
      </c>
      <c r="BQ137" s="27">
        <f t="shared" si="311"/>
        <v>-0.32257192588488603</v>
      </c>
      <c r="BR137" s="27">
        <f t="shared" si="311"/>
        <v>-0.26962511048688276</v>
      </c>
      <c r="BS137" s="27">
        <f t="shared" si="311"/>
        <v>-0.54311089055913042</v>
      </c>
      <c r="BT137" s="27">
        <f t="shared" si="312"/>
        <v>-0.81273600104601318</v>
      </c>
      <c r="BZ137" t="str">
        <f t="shared" si="323"/>
        <v>62 Leisure, travel and related personal service occupations</v>
      </c>
      <c r="CA137" s="68">
        <f t="shared" si="313"/>
        <v>3.9166657712216502E-2</v>
      </c>
      <c r="CB137" s="68">
        <f t="shared" si="313"/>
        <v>-0.39425971132318982</v>
      </c>
      <c r="CC137" s="68">
        <f t="shared" si="313"/>
        <v>-2.4923637254101738E-3</v>
      </c>
      <c r="CD137" s="68">
        <f t="shared" si="313"/>
        <v>-0.4366607905588229</v>
      </c>
      <c r="CE137" s="68">
        <f t="shared" si="314"/>
        <v>-0.43915315428423307</v>
      </c>
      <c r="CK137" t="str">
        <f t="shared" si="324"/>
        <v>62 Leisure, travel and related personal service occupations</v>
      </c>
      <c r="CL137" s="68">
        <f t="shared" si="315"/>
        <v>3.7982260398181977E-2</v>
      </c>
      <c r="CM137" s="68">
        <f t="shared" si="315"/>
        <v>-0.10316357674601284</v>
      </c>
      <c r="CN137" s="68">
        <f t="shared" si="315"/>
        <v>-3.8699830820259962E-2</v>
      </c>
      <c r="CO137" s="68">
        <f t="shared" si="315"/>
        <v>9.8733324016858637E-3</v>
      </c>
      <c r="CP137" s="68">
        <f t="shared" si="316"/>
        <v>-2.8826498418574098E-2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1.9909476334847831E-4</v>
      </c>
      <c r="C138" s="27">
        <f t="shared" si="299"/>
        <v>-4.0712723999021365E-6</v>
      </c>
      <c r="D138" s="27">
        <f t="shared" si="299"/>
        <v>4.0163606935318436E-4</v>
      </c>
      <c r="E138" s="27">
        <f t="shared" si="299"/>
        <v>8.0197889583468818E-4</v>
      </c>
      <c r="F138" s="27">
        <f t="shared" si="300"/>
        <v>1.2036149651878725E-3</v>
      </c>
      <c r="L138" t="str">
        <f t="shared" si="317"/>
        <v>63 Community and civil enforcement occupations</v>
      </c>
      <c r="M138" s="27">
        <f t="shared" si="301"/>
        <v>-2.0935615153268999E-4</v>
      </c>
      <c r="N138" s="27">
        <f t="shared" si="301"/>
        <v>9.9977801880426903E-3</v>
      </c>
      <c r="O138" s="27">
        <f t="shared" si="301"/>
        <v>-2.9119503533693233E-3</v>
      </c>
      <c r="P138" s="27">
        <f t="shared" si="301"/>
        <v>1.2222756419806143E-2</v>
      </c>
      <c r="Q138" s="27">
        <f t="shared" si="302"/>
        <v>9.3108060664368192E-3</v>
      </c>
      <c r="W138" t="str">
        <f t="shared" si="318"/>
        <v>63 Community and civil enforcement occupations</v>
      </c>
      <c r="X138" s="27">
        <f t="shared" si="303"/>
        <v>-4.9257988788223295E-4</v>
      </c>
      <c r="Y138" s="27">
        <f t="shared" si="303"/>
        <v>1.0821609700213147E-2</v>
      </c>
      <c r="Z138" s="27">
        <f t="shared" si="303"/>
        <v>6.6465469230246599E-3</v>
      </c>
      <c r="AA138" s="27">
        <f t="shared" si="303"/>
        <v>2.580081645400284E-2</v>
      </c>
      <c r="AB138" s="27">
        <f t="shared" si="304"/>
        <v>3.2447363377027499E-2</v>
      </c>
      <c r="AH138" t="str">
        <f t="shared" si="319"/>
        <v>63 Community and civil enforcement occupations</v>
      </c>
      <c r="AI138" s="27">
        <f t="shared" si="305"/>
        <v>-1.9433966750570311E-3</v>
      </c>
      <c r="AJ138" s="27">
        <f t="shared" si="305"/>
        <v>8.408047130515902E-3</v>
      </c>
      <c r="AK138" s="27">
        <f t="shared" si="305"/>
        <v>-6.5551274770453902E-3</v>
      </c>
      <c r="AL138" s="27">
        <f t="shared" si="305"/>
        <v>4.8102029440955374E-3</v>
      </c>
      <c r="AM138" s="27">
        <f t="shared" si="306"/>
        <v>-1.7449245329498528E-3</v>
      </c>
      <c r="AS138" t="str">
        <f t="shared" si="320"/>
        <v>63 Community and civil enforcement occupations</v>
      </c>
      <c r="AT138" s="27">
        <f t="shared" si="307"/>
        <v>-4.7323162573447326E-3</v>
      </c>
      <c r="AU138" s="27">
        <f t="shared" si="307"/>
        <v>5.9186490233003076E-3</v>
      </c>
      <c r="AV138" s="27">
        <f t="shared" si="307"/>
        <v>-6.436254636212918E-3</v>
      </c>
      <c r="AW138" s="27">
        <f t="shared" si="307"/>
        <v>1.0650775579356467E-3</v>
      </c>
      <c r="AX138" s="27">
        <f t="shared" si="308"/>
        <v>-5.3711770782772714E-3</v>
      </c>
      <c r="BD138" t="str">
        <f t="shared" si="321"/>
        <v>63 Community and civil enforcement occupations</v>
      </c>
      <c r="BE138" s="27">
        <f t="shared" si="309"/>
        <v>-3.7419368460955685E-2</v>
      </c>
      <c r="BF138" s="27">
        <f t="shared" si="309"/>
        <v>3.4499848909359226E-2</v>
      </c>
      <c r="BG138" s="27">
        <f t="shared" si="309"/>
        <v>-3.5747457745099825E-2</v>
      </c>
      <c r="BH138" s="27">
        <f t="shared" si="309"/>
        <v>3.719530091291029E-3</v>
      </c>
      <c r="BI138" s="27">
        <f t="shared" si="310"/>
        <v>-3.2027927653808796E-2</v>
      </c>
      <c r="BO138" t="str">
        <f t="shared" si="322"/>
        <v>63 Community and civil enforcement occupations</v>
      </c>
      <c r="BP138" s="27">
        <f t="shared" si="311"/>
        <v>-1.7737114136883753E-2</v>
      </c>
      <c r="BQ138" s="27">
        <f t="shared" si="311"/>
        <v>2.4244499167542483E-2</v>
      </c>
      <c r="BR138" s="27">
        <f t="shared" si="311"/>
        <v>-3.5647862073373435E-2</v>
      </c>
      <c r="BS138" s="27">
        <f t="shared" si="311"/>
        <v>-3.3043882068474334E-3</v>
      </c>
      <c r="BT138" s="27">
        <f t="shared" si="312"/>
        <v>-3.8952250280220868E-2</v>
      </c>
      <c r="BZ138" t="str">
        <f t="shared" si="323"/>
        <v>63 Community and civil enforcement occupations</v>
      </c>
      <c r="CA138" s="68">
        <f t="shared" si="313"/>
        <v>-2.1334861219674886E-2</v>
      </c>
      <c r="CB138" s="68">
        <f t="shared" si="313"/>
        <v>2.1306535238756655E-2</v>
      </c>
      <c r="CC138" s="68">
        <f t="shared" si="313"/>
        <v>-2.400417845476234E-2</v>
      </c>
      <c r="CD138" s="68">
        <f t="shared" si="313"/>
        <v>-1.1131876112829162E-2</v>
      </c>
      <c r="CE138" s="68">
        <f t="shared" si="314"/>
        <v>-3.5136054567591501E-2</v>
      </c>
      <c r="CK138" t="str">
        <f t="shared" si="324"/>
        <v>63 Community and civil enforcement occupations</v>
      </c>
      <c r="CL138" s="68">
        <f t="shared" si="315"/>
        <v>-7.3737906817350971E-3</v>
      </c>
      <c r="CM138" s="68">
        <f t="shared" si="315"/>
        <v>7.7262018554493592E-3</v>
      </c>
      <c r="CN138" s="68">
        <f t="shared" si="315"/>
        <v>-1.3186278620340799E-2</v>
      </c>
      <c r="CO138" s="68">
        <f t="shared" si="315"/>
        <v>-3.3451521946745669E-3</v>
      </c>
      <c r="CP138" s="68">
        <f t="shared" si="316"/>
        <v>-1.6531430815015367E-2</v>
      </c>
    </row>
    <row r="139" spans="1:94" x14ac:dyDescent="0.2">
      <c r="A139" t="str">
        <f t="shared" si="298"/>
        <v>71 Sales occupations</v>
      </c>
      <c r="B139" s="27">
        <f t="shared" si="299"/>
        <v>1.8303849062966684E-2</v>
      </c>
      <c r="C139" s="27">
        <f t="shared" si="299"/>
        <v>-8.768451058194876E-3</v>
      </c>
      <c r="D139" s="27">
        <f t="shared" si="299"/>
        <v>1.1562964956329164E-2</v>
      </c>
      <c r="E139" s="27">
        <f t="shared" si="299"/>
        <v>3.2663134800452742E-2</v>
      </c>
      <c r="F139" s="27">
        <f t="shared" si="300"/>
        <v>4.4226099756781906E-2</v>
      </c>
      <c r="L139" t="str">
        <f t="shared" si="317"/>
        <v>71 Sales occupations</v>
      </c>
      <c r="M139" s="27">
        <f t="shared" si="301"/>
        <v>0.23494774412052966</v>
      </c>
      <c r="N139" s="27">
        <f t="shared" si="301"/>
        <v>0.12605862935533962</v>
      </c>
      <c r="O139" s="27">
        <f t="shared" si="301"/>
        <v>0.19609138685633232</v>
      </c>
      <c r="P139" s="27">
        <f t="shared" si="301"/>
        <v>0.64870036375002926</v>
      </c>
      <c r="Q139" s="27">
        <f t="shared" si="302"/>
        <v>0.84479175060636158</v>
      </c>
      <c r="W139" t="str">
        <f t="shared" si="318"/>
        <v>71 Sales occupations</v>
      </c>
      <c r="X139" s="27">
        <f t="shared" si="303"/>
        <v>0.57620591595276238</v>
      </c>
      <c r="Y139" s="27">
        <f t="shared" si="303"/>
        <v>9.8031625330389893E-2</v>
      </c>
      <c r="Z139" s="27">
        <f t="shared" si="303"/>
        <v>0.29215805415892504</v>
      </c>
      <c r="AA139" s="27">
        <f t="shared" si="303"/>
        <v>1.358419920394029</v>
      </c>
      <c r="AB139" s="27">
        <f t="shared" si="304"/>
        <v>1.6505779745529541</v>
      </c>
      <c r="AH139" t="str">
        <f t="shared" si="319"/>
        <v>71 Sales occupations</v>
      </c>
      <c r="AI139" s="27">
        <f t="shared" si="305"/>
        <v>8.0875723937513078E-2</v>
      </c>
      <c r="AJ139" s="27">
        <f t="shared" si="305"/>
        <v>4.5193118166412471E-2</v>
      </c>
      <c r="AK139" s="27">
        <f t="shared" si="305"/>
        <v>-4.6095909935432999E-3</v>
      </c>
      <c r="AL139" s="27">
        <f t="shared" si="305"/>
        <v>0.27152368526694048</v>
      </c>
      <c r="AM139" s="27">
        <f t="shared" si="306"/>
        <v>0.26691409427339718</v>
      </c>
      <c r="AS139" t="str">
        <f t="shared" si="320"/>
        <v>71 Sales occupations</v>
      </c>
      <c r="AT139" s="27">
        <f t="shared" si="307"/>
        <v>2.2813415196761166E-2</v>
      </c>
      <c r="AU139" s="27">
        <f t="shared" si="307"/>
        <v>1.8111442690796453E-2</v>
      </c>
      <c r="AV139" s="27">
        <f t="shared" si="307"/>
        <v>-5.2551554450801063E-2</v>
      </c>
      <c r="AW139" s="27">
        <f t="shared" si="307"/>
        <v>0.19619727691911559</v>
      </c>
      <c r="AX139" s="27">
        <f t="shared" si="308"/>
        <v>0.14364572246831453</v>
      </c>
      <c r="BD139" t="str">
        <f t="shared" si="321"/>
        <v>71 Sales occupations</v>
      </c>
      <c r="BE139" s="27">
        <f t="shared" si="309"/>
        <v>-0.4509831945003242</v>
      </c>
      <c r="BF139" s="27">
        <f t="shared" si="309"/>
        <v>0.80225790835699939</v>
      </c>
      <c r="BG139" s="27">
        <f t="shared" si="309"/>
        <v>-0.65076817575683243</v>
      </c>
      <c r="BH139" s="27">
        <f t="shared" si="309"/>
        <v>0.22344492762030477</v>
      </c>
      <c r="BI139" s="27">
        <f t="shared" si="310"/>
        <v>-0.42732324813652767</v>
      </c>
      <c r="BO139" t="str">
        <f t="shared" si="322"/>
        <v>71 Sales occupations</v>
      </c>
      <c r="BP139" s="27">
        <f t="shared" si="311"/>
        <v>-0.84224132688760278</v>
      </c>
      <c r="BQ139" s="27">
        <f t="shared" si="311"/>
        <v>-0.42278271049724836</v>
      </c>
      <c r="BR139" s="27">
        <f t="shared" si="311"/>
        <v>-1.0189191420428489</v>
      </c>
      <c r="BS139" s="27">
        <f t="shared" si="311"/>
        <v>-1.5395423508843216</v>
      </c>
      <c r="BT139" s="27">
        <f t="shared" si="312"/>
        <v>-2.5584614929271705</v>
      </c>
      <c r="BZ139" t="str">
        <f t="shared" si="323"/>
        <v>71 Sales occupations</v>
      </c>
      <c r="CA139" s="68">
        <f t="shared" si="313"/>
        <v>-0.39738729663332517</v>
      </c>
      <c r="CB139" s="68">
        <f t="shared" si="313"/>
        <v>-0.74709088057954443</v>
      </c>
      <c r="CC139" s="68">
        <f t="shared" si="313"/>
        <v>-0.94643983309843893</v>
      </c>
      <c r="CD139" s="68">
        <f t="shared" si="313"/>
        <v>-2.4782717006915123</v>
      </c>
      <c r="CE139" s="68">
        <f t="shared" si="314"/>
        <v>-3.4247115337899512</v>
      </c>
      <c r="CK139" t="str">
        <f t="shared" si="324"/>
        <v>71 Sales occupations</v>
      </c>
      <c r="CL139" s="68">
        <f t="shared" si="315"/>
        <v>-1.7302903310503215E-2</v>
      </c>
      <c r="CM139" s="68">
        <f t="shared" si="315"/>
        <v>-0.22816494506304141</v>
      </c>
      <c r="CN139" s="68">
        <f t="shared" si="315"/>
        <v>-0.19364473874104338</v>
      </c>
      <c r="CO139" s="68">
        <f t="shared" si="315"/>
        <v>-0.27887799389937062</v>
      </c>
      <c r="CP139" s="68">
        <f t="shared" si="316"/>
        <v>-0.472522732640414</v>
      </c>
    </row>
    <row r="140" spans="1:94" x14ac:dyDescent="0.2">
      <c r="A140" t="str">
        <f t="shared" si="298"/>
        <v>72 Customer service occupations</v>
      </c>
      <c r="B140" s="27">
        <f t="shared" si="299"/>
        <v>6.0184919254594633E-3</v>
      </c>
      <c r="C140" s="27">
        <f t="shared" si="299"/>
        <v>5.4929938964586658E-3</v>
      </c>
      <c r="D140" s="27">
        <f t="shared" si="299"/>
        <v>1.9777567181147364E-2</v>
      </c>
      <c r="E140" s="27">
        <f t="shared" si="299"/>
        <v>2.2483390851620329E-2</v>
      </c>
      <c r="F140" s="27">
        <f t="shared" si="300"/>
        <v>4.2260958032767693E-2</v>
      </c>
      <c r="L140" t="str">
        <f t="shared" si="317"/>
        <v>72 Customer service occupations</v>
      </c>
      <c r="M140" s="27">
        <f t="shared" si="301"/>
        <v>0.1104565515919067</v>
      </c>
      <c r="N140" s="27">
        <f t="shared" si="301"/>
        <v>2.6753810661026334E-2</v>
      </c>
      <c r="O140" s="27">
        <f t="shared" si="301"/>
        <v>0.27047014793662616</v>
      </c>
      <c r="P140" s="27">
        <f t="shared" si="301"/>
        <v>0.31504196898864167</v>
      </c>
      <c r="Q140" s="27">
        <f t="shared" si="302"/>
        <v>0.58551211692526783</v>
      </c>
      <c r="W140" t="str">
        <f t="shared" si="318"/>
        <v>72 Customer service occupations</v>
      </c>
      <c r="X140" s="27">
        <f t="shared" si="303"/>
        <v>0.25515720589092039</v>
      </c>
      <c r="Y140" s="27">
        <f t="shared" si="303"/>
        <v>4.8114708173093712E-2</v>
      </c>
      <c r="Z140" s="27">
        <f t="shared" si="303"/>
        <v>0.65368388412274325</v>
      </c>
      <c r="AA140" s="27">
        <f t="shared" si="303"/>
        <v>0.72878375875366785</v>
      </c>
      <c r="AB140" s="27">
        <f t="shared" si="304"/>
        <v>1.3824676428764111</v>
      </c>
      <c r="AH140" t="str">
        <f t="shared" si="319"/>
        <v>72 Customer service occupations</v>
      </c>
      <c r="AI140" s="27">
        <f t="shared" si="305"/>
        <v>9.3748427299630677E-2</v>
      </c>
      <c r="AJ140" s="27">
        <f t="shared" si="305"/>
        <v>5.5617742075694476E-2</v>
      </c>
      <c r="AK140" s="27">
        <f t="shared" si="305"/>
        <v>0.20831128961329526</v>
      </c>
      <c r="AL140" s="27">
        <f t="shared" si="305"/>
        <v>0.21201303737669952</v>
      </c>
      <c r="AM140" s="27">
        <f t="shared" si="306"/>
        <v>0.42032432698999478</v>
      </c>
      <c r="AS140" t="str">
        <f t="shared" si="320"/>
        <v>72 Customer service occupations</v>
      </c>
      <c r="AT140" s="27">
        <f t="shared" si="307"/>
        <v>0.1014695002000372</v>
      </c>
      <c r="AU140" s="27">
        <f t="shared" si="307"/>
        <v>1.2843657878254366E-2</v>
      </c>
      <c r="AV140" s="27">
        <f t="shared" si="307"/>
        <v>0.18477545133363082</v>
      </c>
      <c r="AW140" s="27">
        <f t="shared" si="307"/>
        <v>0.13161682817283049</v>
      </c>
      <c r="AX140" s="27">
        <f t="shared" si="308"/>
        <v>0.31639227950646132</v>
      </c>
      <c r="BD140" t="str">
        <f t="shared" si="321"/>
        <v>72 Customer service occupations</v>
      </c>
      <c r="BE140" s="27">
        <f t="shared" si="309"/>
        <v>1.9658018616222073E-2</v>
      </c>
      <c r="BF140" s="27">
        <f t="shared" si="309"/>
        <v>0.15825051724839012</v>
      </c>
      <c r="BG140" s="27">
        <f t="shared" si="309"/>
        <v>0.44468568165784017</v>
      </c>
      <c r="BH140" s="27">
        <f t="shared" si="309"/>
        <v>0.22308121176866846</v>
      </c>
      <c r="BI140" s="27">
        <f t="shared" si="310"/>
        <v>0.66776689342650863</v>
      </c>
      <c r="BO140" t="str">
        <f t="shared" si="322"/>
        <v>72 Customer service occupations</v>
      </c>
      <c r="BP140" s="27">
        <f t="shared" si="311"/>
        <v>8.3450893433251849E-2</v>
      </c>
      <c r="BQ140" s="27">
        <f t="shared" si="311"/>
        <v>-7.410013027134621E-2</v>
      </c>
      <c r="BR140" s="27">
        <f t="shared" si="311"/>
        <v>0.47697839688758981</v>
      </c>
      <c r="BS140" s="27">
        <f t="shared" si="311"/>
        <v>-0.1208103552463724</v>
      </c>
      <c r="BT140" s="27">
        <f t="shared" si="312"/>
        <v>0.3561680416412174</v>
      </c>
      <c r="BZ140" t="str">
        <f t="shared" si="323"/>
        <v>72 Customer service occupations</v>
      </c>
      <c r="CA140" s="68">
        <f t="shared" si="313"/>
        <v>-2.1638991479908665E-2</v>
      </c>
      <c r="CB140" s="68">
        <f t="shared" si="313"/>
        <v>-0.11070658733070537</v>
      </c>
      <c r="CC140" s="68">
        <f t="shared" si="313"/>
        <v>0.16257004660792629</v>
      </c>
      <c r="CD140" s="68">
        <f t="shared" si="313"/>
        <v>-0.14825890596123514</v>
      </c>
      <c r="CE140" s="68">
        <f t="shared" si="314"/>
        <v>1.4311140646691145E-2</v>
      </c>
      <c r="CK140" t="str">
        <f t="shared" si="324"/>
        <v>72 Customer service occupations</v>
      </c>
      <c r="CL140" s="68">
        <f t="shared" si="315"/>
        <v>0.10495979607438843</v>
      </c>
      <c r="CM140" s="68">
        <f t="shared" si="315"/>
        <v>-1.4251182833897036E-3</v>
      </c>
      <c r="CN140" s="68">
        <f t="shared" si="315"/>
        <v>0.30621942293986804</v>
      </c>
      <c r="CO140" s="68">
        <f t="shared" si="315"/>
        <v>0.34774457429360861</v>
      </c>
      <c r="CP140" s="68">
        <f t="shared" si="316"/>
        <v>0.65396399723347665</v>
      </c>
    </row>
    <row r="141" spans="1:94" x14ac:dyDescent="0.2">
      <c r="A141" t="str">
        <f t="shared" si="298"/>
        <v>81 Process, plant and machine operatives</v>
      </c>
      <c r="B141" s="27">
        <f t="shared" si="299"/>
        <v>5.6828111538472885E-3</v>
      </c>
      <c r="C141" s="27">
        <f t="shared" si="299"/>
        <v>-1.5105897657900526E-3</v>
      </c>
      <c r="D141" s="27">
        <f t="shared" si="299"/>
        <v>9.2231414299747856E-3</v>
      </c>
      <c r="E141" s="27">
        <f t="shared" si="299"/>
        <v>1.6532109354602295E-2</v>
      </c>
      <c r="F141" s="27">
        <f t="shared" si="300"/>
        <v>2.5755250784577081E-2</v>
      </c>
      <c r="L141" t="str">
        <f t="shared" si="317"/>
        <v>81 Process, plant and machine operatives</v>
      </c>
      <c r="M141" s="27">
        <f t="shared" si="301"/>
        <v>2.5527243490472293E-2</v>
      </c>
      <c r="N141" s="27">
        <f t="shared" si="301"/>
        <v>9.9626305255329228E-4</v>
      </c>
      <c r="O141" s="27">
        <f t="shared" si="301"/>
        <v>7.3325975230088852E-2</v>
      </c>
      <c r="P141" s="27">
        <f t="shared" si="301"/>
        <v>0.12549124952080559</v>
      </c>
      <c r="Q141" s="27">
        <f t="shared" si="302"/>
        <v>0.19881722475089444</v>
      </c>
      <c r="W141" t="str">
        <f t="shared" si="318"/>
        <v>81 Process, plant and machine operatives</v>
      </c>
      <c r="X141" s="27">
        <f t="shared" si="303"/>
        <v>1.9349780400884642E-2</v>
      </c>
      <c r="Y141" s="27">
        <f t="shared" si="303"/>
        <v>-3.2598015064486452E-2</v>
      </c>
      <c r="Z141" s="27">
        <f t="shared" si="303"/>
        <v>0.1695739196743633</v>
      </c>
      <c r="AA141" s="27">
        <f t="shared" si="303"/>
        <v>0.24680758188104657</v>
      </c>
      <c r="AB141" s="27">
        <f t="shared" si="304"/>
        <v>0.41638150155540987</v>
      </c>
      <c r="AH141" t="str">
        <f t="shared" si="319"/>
        <v>81 Process, plant and machine operatives</v>
      </c>
      <c r="AI141" s="27">
        <f t="shared" si="305"/>
        <v>1.9406580893757686E-2</v>
      </c>
      <c r="AJ141" s="27">
        <f t="shared" si="305"/>
        <v>-8.2451039718915986E-3</v>
      </c>
      <c r="AK141" s="27">
        <f t="shared" si="305"/>
        <v>8.2484814062517592E-2</v>
      </c>
      <c r="AL141" s="27">
        <f t="shared" si="305"/>
        <v>0.13540419554173874</v>
      </c>
      <c r="AM141" s="27">
        <f t="shared" si="306"/>
        <v>0.21788900960425633</v>
      </c>
      <c r="AS141" t="str">
        <f t="shared" si="320"/>
        <v>81 Process, plant and machine operatives</v>
      </c>
      <c r="AT141" s="27">
        <f t="shared" si="307"/>
        <v>3.5253425464750132E-2</v>
      </c>
      <c r="AU141" s="27">
        <f t="shared" si="307"/>
        <v>-2.6166594305354174E-2</v>
      </c>
      <c r="AV141" s="27">
        <f t="shared" si="307"/>
        <v>0.14808569224447421</v>
      </c>
      <c r="AW141" s="27">
        <f t="shared" si="307"/>
        <v>0.17379432912774018</v>
      </c>
      <c r="AX141" s="27">
        <f t="shared" si="308"/>
        <v>0.32188002137221439</v>
      </c>
      <c r="BD141" t="str">
        <f t="shared" si="321"/>
        <v>81 Process, plant and machine operatives</v>
      </c>
      <c r="BE141" s="27">
        <f t="shared" si="309"/>
        <v>2.4566348266189086E-2</v>
      </c>
      <c r="BF141" s="27">
        <f t="shared" si="309"/>
        <v>-9.7258479335204928E-2</v>
      </c>
      <c r="BG141" s="27">
        <f t="shared" si="309"/>
        <v>0.57217740731298727</v>
      </c>
      <c r="BH141" s="27">
        <f t="shared" si="309"/>
        <v>0.4314313471100224</v>
      </c>
      <c r="BI141" s="27">
        <f t="shared" si="310"/>
        <v>1.0036087544230097</v>
      </c>
      <c r="BO141" t="str">
        <f t="shared" si="322"/>
        <v>81 Process, plant and machine operatives</v>
      </c>
      <c r="BP141" s="27">
        <f t="shared" si="311"/>
        <v>0.29043414945394019</v>
      </c>
      <c r="BQ141" s="27">
        <f t="shared" si="311"/>
        <v>-0.48277795117314559</v>
      </c>
      <c r="BR141" s="27">
        <f t="shared" si="311"/>
        <v>0.61017457789792751</v>
      </c>
      <c r="BS141" s="27">
        <f t="shared" si="311"/>
        <v>-2.8854544423499551E-2</v>
      </c>
      <c r="BT141" s="27">
        <f t="shared" si="312"/>
        <v>0.58132003347442796</v>
      </c>
      <c r="BZ141" t="str">
        <f t="shared" si="323"/>
        <v>81 Process, plant and machine operatives</v>
      </c>
      <c r="CA141" s="68">
        <f t="shared" si="313"/>
        <v>-0.26944747731485008</v>
      </c>
      <c r="CB141" s="68">
        <f t="shared" si="313"/>
        <v>-0.3047757691746662</v>
      </c>
      <c r="CC141" s="68">
        <f t="shared" si="313"/>
        <v>0.14929689870084095</v>
      </c>
      <c r="CD141" s="68">
        <f t="shared" si="313"/>
        <v>-0.94484135230269162</v>
      </c>
      <c r="CE141" s="68">
        <f t="shared" si="314"/>
        <v>-0.79554445360185067</v>
      </c>
      <c r="CK141" t="str">
        <f t="shared" si="324"/>
        <v>81 Process, plant and machine operatives</v>
      </c>
      <c r="CL141" s="68">
        <f t="shared" si="315"/>
        <v>-5.0942893769635456E-2</v>
      </c>
      <c r="CM141" s="68">
        <f t="shared" si="315"/>
        <v>-0.15287335997346563</v>
      </c>
      <c r="CN141" s="68">
        <f t="shared" si="315"/>
        <v>-0.11661895502696235</v>
      </c>
      <c r="CO141" s="68">
        <f t="shared" si="315"/>
        <v>-0.11769873999585456</v>
      </c>
      <c r="CP141" s="68">
        <f t="shared" si="316"/>
        <v>-0.23431769502281691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1.4230604230258029E-2</v>
      </c>
      <c r="C142" s="27">
        <f t="shared" si="299"/>
        <v>-4.9536407341843613E-3</v>
      </c>
      <c r="D142" s="27">
        <f t="shared" si="299"/>
        <v>1.8711977647453727E-2</v>
      </c>
      <c r="E142" s="27">
        <f t="shared" si="299"/>
        <v>2.6686258005525001E-2</v>
      </c>
      <c r="F142" s="27">
        <f t="shared" si="300"/>
        <v>4.5398235652978729E-2</v>
      </c>
      <c r="L142" t="str">
        <f t="shared" si="317"/>
        <v>82 Transport and mobile machine drivers and operatives</v>
      </c>
      <c r="M142" s="27">
        <f t="shared" si="301"/>
        <v>0.1356700612862165</v>
      </c>
      <c r="N142" s="27">
        <f t="shared" si="301"/>
        <v>-9.1969513631227073E-3</v>
      </c>
      <c r="O142" s="27">
        <f t="shared" si="301"/>
        <v>0.10869739135838946</v>
      </c>
      <c r="P142" s="27">
        <f t="shared" si="301"/>
        <v>0.20441663242744579</v>
      </c>
      <c r="Q142" s="27">
        <f t="shared" si="302"/>
        <v>0.31311402378583525</v>
      </c>
      <c r="W142" t="str">
        <f t="shared" si="318"/>
        <v>82 Transport and mobile machine drivers and operatives</v>
      </c>
      <c r="X142" s="27">
        <f t="shared" si="303"/>
        <v>0.29021312568616664</v>
      </c>
      <c r="Y142" s="27">
        <f t="shared" si="303"/>
        <v>-0.16377079951308715</v>
      </c>
      <c r="Z142" s="27">
        <f t="shared" si="303"/>
        <v>0.13567590974833388</v>
      </c>
      <c r="AA142" s="27">
        <f t="shared" si="303"/>
        <v>0.32363310074400209</v>
      </c>
      <c r="AB142" s="27">
        <f t="shared" si="304"/>
        <v>0.45930901049233597</v>
      </c>
      <c r="AH142" t="str">
        <f t="shared" si="319"/>
        <v>82 Transport and mobile machine drivers and operatives</v>
      </c>
      <c r="AI142" s="27">
        <f t="shared" si="305"/>
        <v>0.12339816187101271</v>
      </c>
      <c r="AJ142" s="27">
        <f t="shared" si="305"/>
        <v>-7.1719497037169788E-2</v>
      </c>
      <c r="AK142" s="27">
        <f t="shared" si="305"/>
        <v>7.4302338049517636E-2</v>
      </c>
      <c r="AL142" s="27">
        <f t="shared" si="305"/>
        <v>0.11237162907574183</v>
      </c>
      <c r="AM142" s="27">
        <f t="shared" si="306"/>
        <v>0.18667396712525947</v>
      </c>
      <c r="AS142" t="str">
        <f t="shared" si="320"/>
        <v>82 Transport and mobile machine drivers and operatives</v>
      </c>
      <c r="AT142" s="27">
        <f t="shared" si="307"/>
        <v>0.18164952829934933</v>
      </c>
      <c r="AU142" s="27">
        <f t="shared" si="307"/>
        <v>-7.3316349341288944E-2</v>
      </c>
      <c r="AV142" s="27">
        <f t="shared" si="307"/>
        <v>8.8687792809184707E-2</v>
      </c>
      <c r="AW142" s="27">
        <f t="shared" si="307"/>
        <v>0.14900746620480254</v>
      </c>
      <c r="AX142" s="27">
        <f t="shared" si="308"/>
        <v>0.23769525901398725</v>
      </c>
      <c r="BD142" t="str">
        <f t="shared" si="321"/>
        <v>82 Transport and mobile machine drivers and operatives</v>
      </c>
      <c r="BE142" s="27">
        <f t="shared" si="309"/>
        <v>0.33527316395355644</v>
      </c>
      <c r="BF142" s="27">
        <f t="shared" si="309"/>
        <v>-0.27706526471195847</v>
      </c>
      <c r="BG142" s="27">
        <f t="shared" si="309"/>
        <v>0.39245850224483503</v>
      </c>
      <c r="BH142" s="27">
        <f t="shared" si="309"/>
        <v>0.56046373380046077</v>
      </c>
      <c r="BI142" s="27">
        <f t="shared" si="310"/>
        <v>0.9529222360452958</v>
      </c>
      <c r="BO142" t="str">
        <f t="shared" si="322"/>
        <v>82 Transport and mobile machine drivers and operatives</v>
      </c>
      <c r="BP142" s="27">
        <f t="shared" si="311"/>
        <v>0.99043680310131954</v>
      </c>
      <c r="BQ142" s="27">
        <f t="shared" si="311"/>
        <v>-1.4218961948398769</v>
      </c>
      <c r="BR142" s="27">
        <f t="shared" si="311"/>
        <v>0.40953229382949186</v>
      </c>
      <c r="BS142" s="27">
        <f t="shared" si="311"/>
        <v>-0.15446518561196498</v>
      </c>
      <c r="BT142" s="27">
        <f t="shared" si="312"/>
        <v>0.25506710821752687</v>
      </c>
      <c r="BZ142" t="str">
        <f t="shared" si="323"/>
        <v>82 Transport and mobile machine drivers and operatives</v>
      </c>
      <c r="CA142" s="68">
        <f t="shared" si="313"/>
        <v>-0.45976186104711658</v>
      </c>
      <c r="CB142" s="68">
        <f t="shared" si="313"/>
        <v>-1.1046747249923614</v>
      </c>
      <c r="CC142" s="68">
        <f t="shared" si="313"/>
        <v>-4.9063792865037037E-2</v>
      </c>
      <c r="CD142" s="68">
        <f t="shared" si="313"/>
        <v>-0.84415601856959732</v>
      </c>
      <c r="CE142" s="68">
        <f t="shared" si="314"/>
        <v>-0.89321981143463436</v>
      </c>
      <c r="CK142" t="str">
        <f t="shared" si="324"/>
        <v>82 Transport and mobile machine drivers and operatives</v>
      </c>
      <c r="CL142" s="68">
        <f t="shared" si="315"/>
        <v>0.38934402154399961</v>
      </c>
      <c r="CM142" s="68">
        <f t="shared" si="315"/>
        <v>-0.45556175476797889</v>
      </c>
      <c r="CN142" s="68">
        <f t="shared" si="315"/>
        <v>0.11400308981847407</v>
      </c>
      <c r="CO142" s="68">
        <f t="shared" si="315"/>
        <v>-0.37353255820011966</v>
      </c>
      <c r="CP142" s="68">
        <f t="shared" si="316"/>
        <v>-0.25952946838164559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-1.2275614675161939E-4</v>
      </c>
      <c r="C143" s="27">
        <f t="shared" si="299"/>
        <v>3.5231934799501196E-6</v>
      </c>
      <c r="D143" s="27">
        <f t="shared" si="299"/>
        <v>-4.1572256882121668E-5</v>
      </c>
      <c r="E143" s="27">
        <f t="shared" si="299"/>
        <v>6.2861044964428062E-5</v>
      </c>
      <c r="F143" s="27">
        <f t="shared" si="300"/>
        <v>2.1288788082306394E-5</v>
      </c>
      <c r="L143" t="str">
        <f t="shared" si="317"/>
        <v>91 Elementary trades and related occupations</v>
      </c>
      <c r="M143" s="27">
        <f t="shared" si="301"/>
        <v>1.495064200818659E-2</v>
      </c>
      <c r="N143" s="27">
        <f t="shared" si="301"/>
        <v>-4.738234604811084E-3</v>
      </c>
      <c r="O143" s="27">
        <f t="shared" si="301"/>
        <v>1.5923762889985538E-3</v>
      </c>
      <c r="P143" s="27">
        <f t="shared" si="301"/>
        <v>2.9430869892119807E-2</v>
      </c>
      <c r="Q143" s="27">
        <f t="shared" si="302"/>
        <v>3.1023246181118361E-2</v>
      </c>
      <c r="W143" t="str">
        <f t="shared" si="318"/>
        <v>91 Elementary trades and related occupations</v>
      </c>
      <c r="X143" s="27">
        <f t="shared" si="303"/>
        <v>2.2957105479936346E-2</v>
      </c>
      <c r="Y143" s="27">
        <f t="shared" si="303"/>
        <v>-4.0791882018324566E-2</v>
      </c>
      <c r="Z143" s="27">
        <f t="shared" si="303"/>
        <v>-3.6838384209582187E-2</v>
      </c>
      <c r="AA143" s="27">
        <f t="shared" si="303"/>
        <v>2.4260913178787979E-2</v>
      </c>
      <c r="AB143" s="27">
        <f t="shared" si="304"/>
        <v>-1.2577471030794207E-2</v>
      </c>
      <c r="AH143" t="str">
        <f t="shared" si="319"/>
        <v>91 Elementary trades and related occupations</v>
      </c>
      <c r="AI143" s="27">
        <f t="shared" si="305"/>
        <v>3.88550262927356E-2</v>
      </c>
      <c r="AJ143" s="27">
        <f t="shared" si="305"/>
        <v>-4.5226531354695343E-2</v>
      </c>
      <c r="AK143" s="27">
        <f t="shared" si="305"/>
        <v>-1.6592343200705073E-3</v>
      </c>
      <c r="AL143" s="27">
        <f t="shared" si="305"/>
        <v>7.349865802325542E-2</v>
      </c>
      <c r="AM143" s="27">
        <f t="shared" si="306"/>
        <v>7.1839423703184913E-2</v>
      </c>
      <c r="AS143" t="str">
        <f t="shared" si="320"/>
        <v>91 Elementary trades and related occupations</v>
      </c>
      <c r="AT143" s="27">
        <f t="shared" si="307"/>
        <v>3.0050242369629721E-3</v>
      </c>
      <c r="AU143" s="27">
        <f t="shared" si="307"/>
        <v>3.3372601464279339E-4</v>
      </c>
      <c r="AV143" s="27">
        <f t="shared" si="307"/>
        <v>-2.959435425646062E-2</v>
      </c>
      <c r="AW143" s="27">
        <f t="shared" si="307"/>
        <v>1.8596929400198303E-2</v>
      </c>
      <c r="AX143" s="27">
        <f t="shared" si="308"/>
        <v>-1.0997424856262317E-2</v>
      </c>
      <c r="BD143" t="str">
        <f t="shared" si="321"/>
        <v>91 Elementary trades and related occupations</v>
      </c>
      <c r="BE143" s="27">
        <f t="shared" si="309"/>
        <v>-0.15360894301340622</v>
      </c>
      <c r="BF143" s="27">
        <f t="shared" si="309"/>
        <v>-2.3764650744564686E-2</v>
      </c>
      <c r="BG143" s="27">
        <f t="shared" si="309"/>
        <v>-7.2153088396744058E-2</v>
      </c>
      <c r="BH143" s="27">
        <f t="shared" si="309"/>
        <v>0.11515697265113867</v>
      </c>
      <c r="BI143" s="27">
        <f t="shared" si="310"/>
        <v>4.3003884254394609E-2</v>
      </c>
      <c r="BO143" t="str">
        <f t="shared" si="322"/>
        <v>91 Elementary trades and related occupations</v>
      </c>
      <c r="BP143" s="27">
        <f t="shared" si="311"/>
        <v>-4.8303938982927175E-2</v>
      </c>
      <c r="BQ143" s="27">
        <f t="shared" si="311"/>
        <v>-0.28885966914547967</v>
      </c>
      <c r="BR143" s="27">
        <f t="shared" si="311"/>
        <v>-0.24795422577159831</v>
      </c>
      <c r="BS143" s="27">
        <f t="shared" si="311"/>
        <v>-9.143154820000432E-2</v>
      </c>
      <c r="BT143" s="27">
        <f t="shared" si="312"/>
        <v>-0.33938577397160263</v>
      </c>
      <c r="BZ143" t="str">
        <f t="shared" si="323"/>
        <v>91 Elementary trades and related occupations</v>
      </c>
      <c r="CA143" s="68">
        <f t="shared" si="313"/>
        <v>-0.3905396681919282</v>
      </c>
      <c r="CB143" s="68">
        <f t="shared" si="313"/>
        <v>-0.31264111111789128</v>
      </c>
      <c r="CC143" s="68">
        <f t="shared" si="313"/>
        <v>-0.32571485612990547</v>
      </c>
      <c r="CD143" s="68">
        <f t="shared" si="313"/>
        <v>-0.33204105664514527</v>
      </c>
      <c r="CE143" s="68">
        <f t="shared" si="314"/>
        <v>-0.65775591277505074</v>
      </c>
      <c r="CK143" t="str">
        <f t="shared" si="324"/>
        <v>91 Elementary trades and related occupations</v>
      </c>
      <c r="CL143" s="68">
        <f t="shared" si="315"/>
        <v>-8.916567469673764E-2</v>
      </c>
      <c r="CM143" s="68">
        <f t="shared" si="315"/>
        <v>-8.7960028018975289E-2</v>
      </c>
      <c r="CN143" s="68">
        <f t="shared" si="315"/>
        <v>-0.16406553287094949</v>
      </c>
      <c r="CO143" s="68">
        <f t="shared" si="315"/>
        <v>-0.14465659431611821</v>
      </c>
      <c r="CP143" s="68">
        <f t="shared" si="316"/>
        <v>-0.30872212718706771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9.3778079623513672E-3</v>
      </c>
      <c r="C144" s="27">
        <f t="shared" si="299"/>
        <v>2.3789955411292196E-3</v>
      </c>
      <c r="D144" s="27">
        <f t="shared" si="299"/>
        <v>9.8385724733167368E-3</v>
      </c>
      <c r="E144" s="27">
        <f t="shared" si="299"/>
        <v>1.6029767500980847E-2</v>
      </c>
      <c r="F144" s="27">
        <f t="shared" si="300"/>
        <v>2.5868339974297584E-2</v>
      </c>
      <c r="L144" t="str">
        <f t="shared" ref="L144" si="325">A144</f>
        <v>92 Elementary administration and service occupations</v>
      </c>
      <c r="M144" s="27">
        <f t="shared" si="301"/>
        <v>0.40023405067459461</v>
      </c>
      <c r="N144" s="27">
        <f t="shared" si="301"/>
        <v>9.8614082517752832E-2</v>
      </c>
      <c r="O144" s="27">
        <f t="shared" si="301"/>
        <v>0.40660536770143252</v>
      </c>
      <c r="P144" s="27">
        <f t="shared" si="301"/>
        <v>0.73898817431600228</v>
      </c>
      <c r="Q144" s="27">
        <f t="shared" si="302"/>
        <v>1.1455935420174348</v>
      </c>
      <c r="W144" t="str">
        <f t="shared" ref="W144" si="326">A144</f>
        <v>92 Elementary administration and service occupations</v>
      </c>
      <c r="X144" s="27">
        <f t="shared" si="303"/>
        <v>1.0282370125882112</v>
      </c>
      <c r="Y144" s="27">
        <f t="shared" si="303"/>
        <v>-0.10567742308139572</v>
      </c>
      <c r="Z144" s="27">
        <f t="shared" si="303"/>
        <v>0.78784889761693044</v>
      </c>
      <c r="AA144" s="27">
        <f t="shared" si="303"/>
        <v>1.484220002406258</v>
      </c>
      <c r="AB144" s="27">
        <f t="shared" si="304"/>
        <v>2.2720689000231884</v>
      </c>
      <c r="AH144" t="str">
        <f t="shared" ref="AH144" si="327">L144</f>
        <v>92 Elementary administration and service occupations</v>
      </c>
      <c r="AI144" s="27">
        <f t="shared" si="305"/>
        <v>0.58981469616383597</v>
      </c>
      <c r="AJ144" s="27">
        <f t="shared" si="305"/>
        <v>-2.8332216820882827E-2</v>
      </c>
      <c r="AK144" s="27">
        <f t="shared" si="305"/>
        <v>0.3811544836022831</v>
      </c>
      <c r="AL144" s="27">
        <f t="shared" si="305"/>
        <v>0.82959187713295579</v>
      </c>
      <c r="AM144" s="27">
        <f t="shared" si="306"/>
        <v>1.2107463607352389</v>
      </c>
      <c r="AS144" t="str">
        <f t="shared" ref="AS144" si="328">W144</f>
        <v>92 Elementary administration and service occupations</v>
      </c>
      <c r="AT144" s="27">
        <f t="shared" si="307"/>
        <v>0.35154632593928747</v>
      </c>
      <c r="AU144" s="27">
        <f t="shared" si="307"/>
        <v>5.0074158779650269E-2</v>
      </c>
      <c r="AV144" s="27">
        <f t="shared" si="307"/>
        <v>0.289398365444689</v>
      </c>
      <c r="AW144" s="27">
        <f t="shared" si="307"/>
        <v>0.6785376947241617</v>
      </c>
      <c r="AX144" s="27">
        <f t="shared" si="308"/>
        <v>0.9679360601688507</v>
      </c>
      <c r="BD144" t="str">
        <f t="shared" ref="BD144" si="329">AH144</f>
        <v>92 Elementary administration and service occupations</v>
      </c>
      <c r="BE144" s="27">
        <f t="shared" si="309"/>
        <v>-0.43045698587034842</v>
      </c>
      <c r="BF144" s="27">
        <f t="shared" si="309"/>
        <v>3.2359482168420328E-2</v>
      </c>
      <c r="BG144" s="27">
        <f t="shared" si="309"/>
        <v>-0.22052244416157407</v>
      </c>
      <c r="BH144" s="27">
        <f t="shared" si="309"/>
        <v>-0.12655104438238496</v>
      </c>
      <c r="BI144" s="27">
        <f t="shared" si="310"/>
        <v>-0.34707348854395903</v>
      </c>
      <c r="BO144" t="str">
        <f t="shared" ref="BO144" si="330">AS144</f>
        <v>92 Elementary administration and service occupations</v>
      </c>
      <c r="BP144" s="27">
        <f t="shared" si="311"/>
        <v>1.1774803163468501</v>
      </c>
      <c r="BQ144" s="27">
        <f t="shared" si="311"/>
        <v>-1.9741534682963895</v>
      </c>
      <c r="BR144" s="27">
        <f t="shared" si="311"/>
        <v>0.67467627055741097</v>
      </c>
      <c r="BS144" s="27">
        <f t="shared" si="311"/>
        <v>-1.4302874674273927</v>
      </c>
      <c r="BT144" s="27">
        <f t="shared" si="312"/>
        <v>-0.75561119686998168</v>
      </c>
      <c r="BZ144" t="str">
        <f t="shared" ref="BZ144" si="331">BD144</f>
        <v>92 Elementary administration and service occupations</v>
      </c>
      <c r="CA144" s="68">
        <f t="shared" si="313"/>
        <v>0.42999188433513957</v>
      </c>
      <c r="CB144" s="68">
        <f t="shared" si="313"/>
        <v>-2.3712967439803911</v>
      </c>
      <c r="CC144" s="68">
        <f t="shared" si="313"/>
        <v>0.43726442110664188</v>
      </c>
      <c r="CD144" s="68">
        <f t="shared" si="313"/>
        <v>-3.2715521919628916</v>
      </c>
      <c r="CE144" s="68">
        <f t="shared" si="314"/>
        <v>-2.8342877708562497</v>
      </c>
      <c r="CK144" t="str">
        <f t="shared" ref="CK144" si="332">BO144</f>
        <v>92 Elementary administration and service occupations</v>
      </c>
      <c r="CL144" s="68">
        <f t="shared" si="315"/>
        <v>-0.1645014060250416</v>
      </c>
      <c r="CM144" s="68">
        <f t="shared" si="315"/>
        <v>-0.85348677047585841</v>
      </c>
      <c r="CN144" s="68">
        <f t="shared" si="315"/>
        <v>-1.2034043655490803</v>
      </c>
      <c r="CO144" s="68">
        <f t="shared" si="315"/>
        <v>-1.0720300020372311</v>
      </c>
      <c r="CP144" s="68">
        <f t="shared" si="316"/>
        <v>-2.2754343675863113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2.1010159166987163</v>
      </c>
      <c r="C146" s="29">
        <f>D35-C35</f>
        <v>0.70720124166362375</v>
      </c>
      <c r="D146" s="29">
        <f>E35-D35</f>
        <v>1.6651662980495594</v>
      </c>
      <c r="E146" s="29">
        <f>F35-E35</f>
        <v>3.3544638555973982</v>
      </c>
      <c r="F146" s="29">
        <f t="shared" ref="F146" si="334">F35-D35</f>
        <v>5.0196301536469576</v>
      </c>
      <c r="L146" s="24" t="str">
        <f t="shared" ref="L146" si="335">L35</f>
        <v>All occupations</v>
      </c>
      <c r="M146" s="29">
        <f>N35-M35</f>
        <v>16.153955967729388</v>
      </c>
      <c r="N146" s="29">
        <f t="shared" ref="N146" si="336">O35-N35</f>
        <v>5.7169060221396393</v>
      </c>
      <c r="O146" s="29">
        <f>P35-O35</f>
        <v>13.2254027447662</v>
      </c>
      <c r="P146" s="29">
        <f>Q35-P35</f>
        <v>26.04224539391133</v>
      </c>
      <c r="Q146" s="29">
        <f>Q35-O35</f>
        <v>39.267648138677529</v>
      </c>
      <c r="W146" s="24" t="str">
        <f t="shared" ref="W146" si="337">W35</f>
        <v>All occupations</v>
      </c>
      <c r="X146" s="29">
        <f>Y35-X35</f>
        <v>18.270182824168273</v>
      </c>
      <c r="Y146" s="29">
        <f t="shared" ref="Y146" si="338">Z35-Y35</f>
        <v>-2.5118199191756787</v>
      </c>
      <c r="Z146" s="29">
        <f>AA35-Z35</f>
        <v>10.139914828795867</v>
      </c>
      <c r="AA146" s="29">
        <f>AB35-AA35</f>
        <v>20.305418850935268</v>
      </c>
      <c r="AB146" s="29">
        <f>AB35-Z35</f>
        <v>30.445333679731135</v>
      </c>
      <c r="AH146" s="24" t="str">
        <f t="shared" ref="AH146" si="339">AH35</f>
        <v>All occupations</v>
      </c>
      <c r="AI146" s="29">
        <f>AJ35-AI35</f>
        <v>3.3440952573496041</v>
      </c>
      <c r="AJ146" s="29">
        <f t="shared" ref="AJ146" si="340">AK35-AJ35</f>
        <v>-0.26990826598920847</v>
      </c>
      <c r="AK146" s="29">
        <f>AL35-AK35</f>
        <v>0.78993260084012462</v>
      </c>
      <c r="AL146" s="29">
        <f>AM35-AL35</f>
        <v>4.499608615093436</v>
      </c>
      <c r="AM146" s="29">
        <f>AM35-AK35</f>
        <v>5.2895412159335606</v>
      </c>
      <c r="AS146" s="24" t="str">
        <f t="shared" ref="AS146" si="341">AS35</f>
        <v>All occupations</v>
      </c>
      <c r="AT146" s="29">
        <f>AU35-AT35</f>
        <v>4.3750411298500822</v>
      </c>
      <c r="AU146" s="29">
        <f t="shared" ref="AU146" si="342">AV35-AU35</f>
        <v>-0.32787521375473005</v>
      </c>
      <c r="AV146" s="29">
        <f>AW35-AV35</f>
        <v>1.2771621927992811</v>
      </c>
      <c r="AW146" s="29">
        <f>AX35-AW35</f>
        <v>4.9467194655154145</v>
      </c>
      <c r="AX146" s="29">
        <f>AX35-AV35</f>
        <v>6.2238816583146956</v>
      </c>
      <c r="BD146" s="24" t="str">
        <f t="shared" ref="BD146" si="343">BD35</f>
        <v>All occupations</v>
      </c>
      <c r="BE146" s="29">
        <f>BF35-BE35</f>
        <v>-1.5791774146404265</v>
      </c>
      <c r="BF146" s="29">
        <f t="shared" ref="BF146" si="344">BG35-BF35</f>
        <v>3.6605842177682604</v>
      </c>
      <c r="BG146" s="29">
        <f>BH35-BG35</f>
        <v>-2.6097897204099638</v>
      </c>
      <c r="BH146" s="29">
        <f>BI35-BH35</f>
        <v>-0.19687273428519347</v>
      </c>
      <c r="BI146" s="29">
        <f>BI35-BG35</f>
        <v>-2.8066624546951573</v>
      </c>
      <c r="BO146" s="24" t="str">
        <f t="shared" ref="BO146" si="345">BO35</f>
        <v>All occupations</v>
      </c>
      <c r="BP146" s="29">
        <f>BQ35-BP35</f>
        <v>1.494085659624659</v>
      </c>
      <c r="BQ146" s="29">
        <f t="shared" ref="BQ146" si="346">BR35-BQ35</f>
        <v>-9.7786292210505934</v>
      </c>
      <c r="BR146" s="29">
        <f>BS35-BR35</f>
        <v>-1.9803760006587936</v>
      </c>
      <c r="BS146" s="29">
        <f>BT35-BS35</f>
        <v>-14.45040525072632</v>
      </c>
      <c r="BT146" s="29">
        <f>BT35-BR35</f>
        <v>-16.430781251385113</v>
      </c>
      <c r="BZ146" s="24" t="str">
        <f t="shared" ref="BZ146" si="347">BZ35</f>
        <v>All occupations</v>
      </c>
      <c r="CA146" s="70">
        <f>CB35-CA35</f>
        <v>-4.0267450968613474</v>
      </c>
      <c r="CB146" s="70">
        <f t="shared" ref="CB146" si="348">CC35-CB35</f>
        <v>-9.4176511668707761</v>
      </c>
      <c r="CC146" s="70">
        <f>CD35-CC35</f>
        <v>-2.284993001926118</v>
      </c>
      <c r="CD146" s="70">
        <f>CE35-CD35</f>
        <v>-17.695912839516673</v>
      </c>
      <c r="CE146" s="70">
        <f>CE35-CC35</f>
        <v>-19.980905841442791</v>
      </c>
      <c r="CK146" s="24" t="str">
        <f t="shared" ref="CK146" si="349">CK35</f>
        <v>All occupations</v>
      </c>
      <c r="CL146" s="70">
        <f>CM35-CL35</f>
        <v>1.4495457560811644</v>
      </c>
      <c r="CM146" s="70">
        <f t="shared" ref="CM146" si="350">CN35-CM35</f>
        <v>-2.7788076947306664</v>
      </c>
      <c r="CN146" s="70">
        <f>CO35-CN35</f>
        <v>-1.8419942256159061E-2</v>
      </c>
      <c r="CO146" s="70">
        <f>CP35-CO35</f>
        <v>5.6734643475540025E-2</v>
      </c>
      <c r="CP146" s="70">
        <f>CP35-CN35</f>
        <v>3.8314701219380964E-2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Thames Valley Berkshire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0.93015286092710125</v>
      </c>
      <c r="C8" s="69">
        <f>'Basic T2'!O8</f>
        <v>8.0816610060683161</v>
      </c>
      <c r="D8" s="69">
        <f>'Basic T2'!Z8</f>
        <v>17.09113174051123</v>
      </c>
      <c r="E8" s="69">
        <f>'Basic T2'!AK8</f>
        <v>3.137176718425899</v>
      </c>
      <c r="F8" s="69">
        <f>'Basic T2'!AV8</f>
        <v>4.7753014954097175</v>
      </c>
      <c r="G8" s="69">
        <f>'Basic T2'!BG8</f>
        <v>9.1344351391772172</v>
      </c>
      <c r="H8" s="69">
        <f>'Basic T2'!BR8</f>
        <v>6.9740233972305283</v>
      </c>
      <c r="I8" s="69">
        <f>'Basic T2'!CC8</f>
        <v>4.5237854816026326</v>
      </c>
      <c r="J8" s="69">
        <f>'Basic T2'!CN8</f>
        <v>0.76242509620635457</v>
      </c>
      <c r="K8" s="309">
        <f>SUM(B8:J8)</f>
        <v>55.410092935558993</v>
      </c>
      <c r="L8" s="97"/>
      <c r="M8" s="97">
        <f t="shared" ref="M8:M33" si="0">B8/B$35*100</f>
        <v>8.8530357948711771</v>
      </c>
      <c r="N8" s="97">
        <f t="shared" ref="N8:N33" si="1">C8/C$35*100</f>
        <v>10.288629076890322</v>
      </c>
      <c r="O8" s="97">
        <f t="shared" ref="O8:O33" si="2">D8/D$35*100</f>
        <v>12.435595884626682</v>
      </c>
      <c r="P8" s="97">
        <f t="shared" ref="P8:P33" si="3">E8/E$35*100</f>
        <v>9.2957930258898589</v>
      </c>
      <c r="Q8" s="97">
        <f t="shared" ref="Q8:Q33" si="4">F8/F$35*100</f>
        <v>12.92889864144863</v>
      </c>
      <c r="R8" s="97">
        <f t="shared" ref="R8:R33" si="5">G8/G$35*100</f>
        <v>8.3332968917765182</v>
      </c>
      <c r="S8" s="97">
        <f t="shared" ref="S8:S33" si="6">H8/H$35*100</f>
        <v>7.3289429519887319</v>
      </c>
      <c r="T8" s="97">
        <f t="shared" ref="T8:T33" si="7">I8/I$35*100</f>
        <v>7.552192603737705</v>
      </c>
      <c r="U8" s="97">
        <f t="shared" ref="U8:U33" si="8">J8/J$35*100</f>
        <v>4.0057954196962848</v>
      </c>
      <c r="V8" s="97">
        <f t="shared" ref="V8:V33" si="9">K8/K$35*100</f>
        <v>9.538974925253024</v>
      </c>
      <c r="W8" s="97"/>
      <c r="X8" s="97">
        <f t="shared" ref="X8:X32" si="10">IF($K8&gt;0,B8/$K8*100,0)</f>
        <v>1.6786704581218683</v>
      </c>
      <c r="Y8" s="97">
        <f t="shared" ref="Y8:AG23" si="11">IF($K8&gt;0,C8/$K8*100,0)</f>
        <v>14.585178580131878</v>
      </c>
      <c r="Z8" s="97">
        <f t="shared" si="11"/>
        <v>30.844798907642922</v>
      </c>
      <c r="AA8" s="97">
        <f t="shared" si="11"/>
        <v>5.6617423870311541</v>
      </c>
      <c r="AB8" s="97">
        <f t="shared" si="11"/>
        <v>8.6181077172408145</v>
      </c>
      <c r="AC8" s="97">
        <f t="shared" si="11"/>
        <v>16.485146758011059</v>
      </c>
      <c r="AD8" s="97">
        <f t="shared" si="11"/>
        <v>12.58619689618857</v>
      </c>
      <c r="AE8" s="97">
        <f t="shared" si="11"/>
        <v>8.1641903883173761</v>
      </c>
      <c r="AF8" s="97">
        <f>IF($K8&gt;0,J8/$K8*100,0)</f>
        <v>1.3759679073143627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0.34378566496274215</v>
      </c>
      <c r="C9" s="69">
        <f>'Basic T2'!O9</f>
        <v>2.7636429946350769</v>
      </c>
      <c r="D9" s="69">
        <f>'Basic T2'!Z9</f>
        <v>5.1139940689936623</v>
      </c>
      <c r="E9" s="69">
        <f>'Basic T2'!AK9</f>
        <v>1.4665392636886854</v>
      </c>
      <c r="F9" s="69">
        <f>'Basic T2'!AV9</f>
        <v>1.6654486190838034</v>
      </c>
      <c r="G9" s="69">
        <f>'Basic T2'!BG9</f>
        <v>3.51176631652597</v>
      </c>
      <c r="H9" s="69">
        <f>'Basic T2'!BR9</f>
        <v>3.3658052957195133</v>
      </c>
      <c r="I9" s="69">
        <f>'Basic T2'!CC9</f>
        <v>1.7635041940570586</v>
      </c>
      <c r="J9" s="69">
        <f>'Basic T2'!CN9</f>
        <v>0.59440076329287739</v>
      </c>
      <c r="K9" s="309">
        <f>SUM(B9:J9)</f>
        <v>20.588887180959389</v>
      </c>
      <c r="L9" s="97"/>
      <c r="M9" s="97">
        <f t="shared" si="0"/>
        <v>3.2720931424596</v>
      </c>
      <c r="N9" s="97">
        <f t="shared" si="1"/>
        <v>3.5183482271028499</v>
      </c>
      <c r="O9" s="97">
        <f t="shared" si="2"/>
        <v>3.720968544619069</v>
      </c>
      <c r="P9" s="97">
        <f t="shared" si="3"/>
        <v>4.3455140348074526</v>
      </c>
      <c r="Q9" s="97">
        <f t="shared" si="4"/>
        <v>4.5091218657865326</v>
      </c>
      <c r="R9" s="97">
        <f t="shared" si="5"/>
        <v>3.2037658469582548</v>
      </c>
      <c r="S9" s="97">
        <f t="shared" si="6"/>
        <v>3.5370966793179615</v>
      </c>
      <c r="T9" s="97">
        <f t="shared" si="7"/>
        <v>2.9440660670540644</v>
      </c>
      <c r="U9" s="97">
        <f t="shared" si="8"/>
        <v>3.1229924971123193</v>
      </c>
      <c r="V9" s="97">
        <f t="shared" si="9"/>
        <v>3.5444242763938565</v>
      </c>
      <c r="W9" s="97"/>
      <c r="X9" s="97">
        <f t="shared" si="10"/>
        <v>1.6697632171236301</v>
      </c>
      <c r="Y9" s="97">
        <f t="shared" si="11"/>
        <v>13.422983818139015</v>
      </c>
      <c r="Z9" s="97">
        <f t="shared" si="11"/>
        <v>24.838613296803558</v>
      </c>
      <c r="AA9" s="97">
        <f t="shared" si="11"/>
        <v>7.1229651743632907</v>
      </c>
      <c r="AB9" s="97">
        <f t="shared" si="11"/>
        <v>8.0890657394247647</v>
      </c>
      <c r="AC9" s="97">
        <f t="shared" si="11"/>
        <v>17.056610615524928</v>
      </c>
      <c r="AD9" s="97">
        <f t="shared" si="11"/>
        <v>16.347679532831727</v>
      </c>
      <c r="AE9" s="97">
        <f t="shared" si="11"/>
        <v>8.5653205953158444</v>
      </c>
      <c r="AF9" s="97">
        <f t="shared" si="11"/>
        <v>2.8869980104732393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2.793167786304076</v>
      </c>
      <c r="C10" s="69">
        <f>'Basic T2'!O10</f>
        <v>14.492154874540596</v>
      </c>
      <c r="D10" s="69">
        <f>'Basic T2'!Z10</f>
        <v>21.128827371231878</v>
      </c>
      <c r="E10" s="69">
        <f>'Basic T2'!AK10</f>
        <v>2.3850986182804488</v>
      </c>
      <c r="F10" s="69">
        <f>'Basic T2'!AV10</f>
        <v>4.9255247622520928</v>
      </c>
      <c r="G10" s="69">
        <f>'Basic T2'!BG10</f>
        <v>5.1406660994817157</v>
      </c>
      <c r="H10" s="69">
        <f>'Basic T2'!BR10</f>
        <v>3.7635955105015886</v>
      </c>
      <c r="I10" s="69">
        <f>'Basic T2'!CC10</f>
        <v>2.8757944193561604</v>
      </c>
      <c r="J10" s="69">
        <f>'Basic T2'!CN10</f>
        <v>0.66887308577449001</v>
      </c>
      <c r="K10" s="309">
        <f t="shared" ref="K10:K32" si="12">SUM(B10:J10)</f>
        <v>58.173702527723052</v>
      </c>
      <c r="L10" s="97"/>
      <c r="M10" s="97">
        <f t="shared" si="0"/>
        <v>26.584893120238519</v>
      </c>
      <c r="N10" s="97">
        <f t="shared" si="1"/>
        <v>18.44972288704481</v>
      </c>
      <c r="O10" s="97">
        <f t="shared" si="2"/>
        <v>15.373444116745155</v>
      </c>
      <c r="P10" s="97">
        <f t="shared" si="3"/>
        <v>7.0673044880288378</v>
      </c>
      <c r="Q10" s="97">
        <f t="shared" si="4"/>
        <v>13.3356208960454</v>
      </c>
      <c r="R10" s="97">
        <f t="shared" si="5"/>
        <v>4.6898025083935941</v>
      </c>
      <c r="S10" s="97">
        <f t="shared" si="6"/>
        <v>3.9551310943093014</v>
      </c>
      <c r="T10" s="97">
        <f t="shared" si="7"/>
        <v>4.8009688859157782</v>
      </c>
      <c r="U10" s="97">
        <f t="shared" si="8"/>
        <v>3.5142714434315865</v>
      </c>
      <c r="V10" s="97">
        <f t="shared" si="9"/>
        <v>10.014736672007361</v>
      </c>
      <c r="W10" s="97"/>
      <c r="X10" s="97">
        <f t="shared" si="10"/>
        <v>4.8014268732043899</v>
      </c>
      <c r="Y10" s="97">
        <f t="shared" si="11"/>
        <v>24.911866092130317</v>
      </c>
      <c r="Z10" s="97">
        <f t="shared" si="11"/>
        <v>36.320238274610077</v>
      </c>
      <c r="AA10" s="97">
        <f t="shared" si="11"/>
        <v>4.0999601446096969</v>
      </c>
      <c r="AB10" s="97">
        <f t="shared" si="11"/>
        <v>8.466926718141762</v>
      </c>
      <c r="AC10" s="97">
        <f t="shared" si="11"/>
        <v>8.8367524776885205</v>
      </c>
      <c r="AD10" s="97">
        <f t="shared" si="11"/>
        <v>6.4695822114950019</v>
      </c>
      <c r="AE10" s="97">
        <f t="shared" si="11"/>
        <v>4.9434612108206144</v>
      </c>
      <c r="AF10" s="97">
        <f t="shared" si="11"/>
        <v>1.1497859972996118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1.1823697479291491</v>
      </c>
      <c r="C11" s="69">
        <f>'Basic T2'!O11</f>
        <v>3.9893195220549527</v>
      </c>
      <c r="D11" s="69">
        <f>'Basic T2'!Z11</f>
        <v>7.1513545825005291</v>
      </c>
      <c r="E11" s="69">
        <f>'Basic T2'!AK11</f>
        <v>2.1758240937016269</v>
      </c>
      <c r="F11" s="69">
        <f>'Basic T2'!AV11</f>
        <v>0.65260774957481871</v>
      </c>
      <c r="G11" s="69">
        <f>'Basic T2'!BG11</f>
        <v>2.1567339229819078</v>
      </c>
      <c r="H11" s="69">
        <f>'Basic T2'!BR11</f>
        <v>1.3969770144035933</v>
      </c>
      <c r="I11" s="69">
        <f>'Basic T2'!CC11</f>
        <v>0.73828137533694438</v>
      </c>
      <c r="J11" s="69">
        <f>'Basic T2'!CN11</f>
        <v>0.12609281023735627</v>
      </c>
      <c r="K11" s="309">
        <f t="shared" si="12"/>
        <v>19.569560818720877</v>
      </c>
      <c r="L11" s="97"/>
      <c r="M11" s="97">
        <f t="shared" si="0"/>
        <v>11.253592974767981</v>
      </c>
      <c r="N11" s="97">
        <f t="shared" si="1"/>
        <v>5.0787367597826005</v>
      </c>
      <c r="O11" s="97">
        <f t="shared" si="2"/>
        <v>5.2033625956352045</v>
      </c>
      <c r="P11" s="97">
        <f t="shared" si="3"/>
        <v>6.4472014971293223</v>
      </c>
      <c r="Q11" s="97">
        <f t="shared" si="4"/>
        <v>1.7669040279419659</v>
      </c>
      <c r="R11" s="97">
        <f t="shared" si="5"/>
        <v>1.9675769571880719</v>
      </c>
      <c r="S11" s="97">
        <f t="shared" si="6"/>
        <v>1.4680714790646183</v>
      </c>
      <c r="T11" s="97">
        <f t="shared" si="7"/>
        <v>1.2325171396769459</v>
      </c>
      <c r="U11" s="97">
        <f t="shared" si="8"/>
        <v>0.66249393444510374</v>
      </c>
      <c r="V11" s="97">
        <f t="shared" si="9"/>
        <v>3.3689448989932336</v>
      </c>
      <c r="W11" s="97"/>
      <c r="X11" s="97">
        <f t="shared" si="10"/>
        <v>6.041881874007391</v>
      </c>
      <c r="Y11" s="97">
        <f t="shared" si="11"/>
        <v>20.385329844697591</v>
      </c>
      <c r="Z11" s="97">
        <f t="shared" si="11"/>
        <v>36.543255358389601</v>
      </c>
      <c r="AA11" s="97">
        <f t="shared" si="11"/>
        <v>11.118410442916854</v>
      </c>
      <c r="AB11" s="97">
        <f t="shared" si="11"/>
        <v>3.334810400806302</v>
      </c>
      <c r="AC11" s="97">
        <f t="shared" si="11"/>
        <v>11.020860115157546</v>
      </c>
      <c r="AD11" s="97">
        <f t="shared" si="11"/>
        <v>7.13852000739434</v>
      </c>
      <c r="AE11" s="97">
        <f t="shared" si="11"/>
        <v>3.7726006330744042</v>
      </c>
      <c r="AF11" s="97">
        <f t="shared" si="11"/>
        <v>0.64433132355597778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2.2813650092919637</v>
      </c>
      <c r="C12" s="69">
        <f>'Basic T2'!O12</f>
        <v>13.016436876409724</v>
      </c>
      <c r="D12" s="69">
        <f>'Basic T2'!Z12</f>
        <v>7.1919841727601526</v>
      </c>
      <c r="E12" s="69">
        <f>'Basic T2'!AK12</f>
        <v>0.57867725764361877</v>
      </c>
      <c r="F12" s="69">
        <f>'Basic T2'!AV12</f>
        <v>0.2956041730703256</v>
      </c>
      <c r="G12" s="69">
        <f>'Basic T2'!BG12</f>
        <v>1.0764720253960729</v>
      </c>
      <c r="H12" s="69">
        <f>'Basic T2'!BR12</f>
        <v>0.7750982277663262</v>
      </c>
      <c r="I12" s="69">
        <f>'Basic T2'!CC12</f>
        <v>0.48259103290301891</v>
      </c>
      <c r="J12" s="69">
        <f>'Basic T2'!CN12</f>
        <v>0.11325612892320032</v>
      </c>
      <c r="K12" s="309">
        <f t="shared" si="12"/>
        <v>25.811484904164402</v>
      </c>
      <c r="L12" s="97"/>
      <c r="M12" s="97">
        <f t="shared" si="0"/>
        <v>21.713641850542313</v>
      </c>
      <c r="N12" s="97">
        <f t="shared" si="1"/>
        <v>16.571010689953265</v>
      </c>
      <c r="O12" s="97">
        <f t="shared" si="2"/>
        <v>5.2329248957273062</v>
      </c>
      <c r="P12" s="97">
        <f t="shared" si="3"/>
        <v>1.7146831366719135</v>
      </c>
      <c r="Q12" s="97">
        <f t="shared" si="4"/>
        <v>0.80033405121943368</v>
      </c>
      <c r="R12" s="97">
        <f t="shared" si="5"/>
        <v>0.98205973841153038</v>
      </c>
      <c r="S12" s="97">
        <f t="shared" si="6"/>
        <v>0.81454425514873241</v>
      </c>
      <c r="T12" s="97">
        <f t="shared" si="7"/>
        <v>0.80565721874794693</v>
      </c>
      <c r="U12" s="97">
        <f t="shared" si="8"/>
        <v>0.59504977570976558</v>
      </c>
      <c r="V12" s="97">
        <f t="shared" si="9"/>
        <v>4.4435064848332821</v>
      </c>
      <c r="W12" s="97"/>
      <c r="X12" s="97">
        <f t="shared" si="10"/>
        <v>8.8385655368625855</v>
      </c>
      <c r="Y12" s="97">
        <f t="shared" si="11"/>
        <v>50.428857249935518</v>
      </c>
      <c r="Z12" s="97">
        <f t="shared" si="11"/>
        <v>27.86350417057875</v>
      </c>
      <c r="AA12" s="97">
        <f t="shared" si="11"/>
        <v>2.2419371058743525</v>
      </c>
      <c r="AB12" s="97">
        <f t="shared" si="11"/>
        <v>1.1452428024496688</v>
      </c>
      <c r="AC12" s="97">
        <f t="shared" si="11"/>
        <v>4.1705156808796993</v>
      </c>
      <c r="AD12" s="97">
        <f t="shared" si="11"/>
        <v>3.0029199429796174</v>
      </c>
      <c r="AE12" s="97">
        <f t="shared" si="11"/>
        <v>1.8696755909039471</v>
      </c>
      <c r="AF12" s="97">
        <f t="shared" si="11"/>
        <v>0.43878191953585621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0.93288985801151614</v>
      </c>
      <c r="C13" s="69">
        <f>'Basic T2'!O13</f>
        <v>11.446352555495443</v>
      </c>
      <c r="D13" s="69">
        <f>'Basic T2'!Z13</f>
        <v>17.675897989515647</v>
      </c>
      <c r="E13" s="69">
        <f>'Basic T2'!AK13</f>
        <v>1.788124958055255</v>
      </c>
      <c r="F13" s="69">
        <f>'Basic T2'!AV13</f>
        <v>2.6898403256274488</v>
      </c>
      <c r="G13" s="69">
        <f>'Basic T2'!BG13</f>
        <v>5.2529704869709928</v>
      </c>
      <c r="H13" s="69">
        <f>'Basic T2'!BR13</f>
        <v>3.5349587384637795</v>
      </c>
      <c r="I13" s="69">
        <f>'Basic T2'!CC13</f>
        <v>2.1204561017510271</v>
      </c>
      <c r="J13" s="69">
        <f>'Basic T2'!CN13</f>
        <v>0.45749436689765305</v>
      </c>
      <c r="K13" s="309">
        <f t="shared" si="12"/>
        <v>45.898985380788766</v>
      </c>
      <c r="L13" s="97"/>
      <c r="M13" s="97">
        <f t="shared" si="0"/>
        <v>8.879086064860811</v>
      </c>
      <c r="N13" s="97">
        <f t="shared" si="1"/>
        <v>14.572162286735335</v>
      </c>
      <c r="O13" s="97">
        <f t="shared" si="2"/>
        <v>12.861074833007336</v>
      </c>
      <c r="P13" s="97">
        <f t="shared" si="3"/>
        <v>5.2984071368634487</v>
      </c>
      <c r="Q13" s="97">
        <f t="shared" si="4"/>
        <v>7.28261303818151</v>
      </c>
      <c r="R13" s="97">
        <f t="shared" si="5"/>
        <v>4.792257207445906</v>
      </c>
      <c r="S13" s="97">
        <f t="shared" si="6"/>
        <v>3.7148586197923121</v>
      </c>
      <c r="T13" s="97">
        <f t="shared" si="7"/>
        <v>3.539976188818156</v>
      </c>
      <c r="U13" s="97">
        <f t="shared" si="8"/>
        <v>2.4036837829370965</v>
      </c>
      <c r="V13" s="97">
        <f t="shared" si="9"/>
        <v>7.9016158870386173</v>
      </c>
      <c r="W13" s="97"/>
      <c r="X13" s="97">
        <f t="shared" si="10"/>
        <v>2.0324847058645035</v>
      </c>
      <c r="Y13" s="97">
        <f t="shared" si="11"/>
        <v>24.938138524269789</v>
      </c>
      <c r="Z13" s="97">
        <f t="shared" si="11"/>
        <v>38.510432949382754</v>
      </c>
      <c r="AA13" s="97">
        <f t="shared" si="11"/>
        <v>3.8957831926360686</v>
      </c>
      <c r="AB13" s="97">
        <f t="shared" si="11"/>
        <v>5.8603481173100045</v>
      </c>
      <c r="AC13" s="97">
        <f t="shared" si="11"/>
        <v>11.444633129449629</v>
      </c>
      <c r="AD13" s="97">
        <f t="shared" si="11"/>
        <v>7.7016054039908104</v>
      </c>
      <c r="AE13" s="97">
        <f t="shared" si="11"/>
        <v>4.6198321905358588</v>
      </c>
      <c r="AF13" s="97">
        <f t="shared" si="11"/>
        <v>0.99674178656057932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0.33077391616466972</v>
      </c>
      <c r="C14" s="69">
        <f>'Basic T2'!O14</f>
        <v>2.0449661772904806</v>
      </c>
      <c r="D14" s="69">
        <f>'Basic T2'!Z14</f>
        <v>4.7622504532737366</v>
      </c>
      <c r="E14" s="69">
        <f>'Basic T2'!AK14</f>
        <v>0.65854232252416234</v>
      </c>
      <c r="F14" s="69">
        <f>'Basic T2'!AV14</f>
        <v>1.2692172149093726</v>
      </c>
      <c r="G14" s="69">
        <f>'Basic T2'!BG14</f>
        <v>1.8485059036302509</v>
      </c>
      <c r="H14" s="69">
        <f>'Basic T2'!BR14</f>
        <v>1.4495209428063394</v>
      </c>
      <c r="I14" s="69">
        <f>'Basic T2'!CC14</f>
        <v>1.3001184565996986</v>
      </c>
      <c r="J14" s="69">
        <f>'Basic T2'!CN14</f>
        <v>0.30563085276465674</v>
      </c>
      <c r="K14" s="309">
        <f t="shared" si="12"/>
        <v>13.969526239963367</v>
      </c>
      <c r="L14" s="97"/>
      <c r="M14" s="97">
        <f t="shared" si="0"/>
        <v>3.1482495435178177</v>
      </c>
      <c r="N14" s="97">
        <f t="shared" si="1"/>
        <v>2.6034126471191699</v>
      </c>
      <c r="O14" s="97">
        <f t="shared" si="2"/>
        <v>3.4650380698850665</v>
      </c>
      <c r="P14" s="97">
        <f t="shared" si="3"/>
        <v>1.9513319390069339</v>
      </c>
      <c r="Q14" s="97">
        <f t="shared" si="4"/>
        <v>3.4363444363290556</v>
      </c>
      <c r="R14" s="97">
        <f t="shared" si="5"/>
        <v>1.686382164462995</v>
      </c>
      <c r="S14" s="97">
        <f t="shared" si="6"/>
        <v>1.5232894546581661</v>
      </c>
      <c r="T14" s="97">
        <f t="shared" si="7"/>
        <v>2.1704709544354115</v>
      </c>
      <c r="U14" s="97">
        <f t="shared" si="8"/>
        <v>1.6057900982199165</v>
      </c>
      <c r="V14" s="97">
        <f t="shared" si="9"/>
        <v>2.4048860678802324</v>
      </c>
      <c r="W14" s="97"/>
      <c r="X14" s="97">
        <f t="shared" si="10"/>
        <v>2.3678248673774429</v>
      </c>
      <c r="Y14" s="97">
        <f t="shared" si="11"/>
        <v>14.638765425275032</v>
      </c>
      <c r="Z14" s="97">
        <f t="shared" si="11"/>
        <v>34.090278878965222</v>
      </c>
      <c r="AA14" s="97">
        <f t="shared" si="11"/>
        <v>4.7141349764620886</v>
      </c>
      <c r="AB14" s="97">
        <f t="shared" si="11"/>
        <v>9.0856138791482799</v>
      </c>
      <c r="AC14" s="97">
        <f t="shared" si="11"/>
        <v>13.232416560714363</v>
      </c>
      <c r="AD14" s="97">
        <f t="shared" si="11"/>
        <v>10.376307098086244</v>
      </c>
      <c r="AE14" s="97">
        <f t="shared" si="11"/>
        <v>9.3068185296104069</v>
      </c>
      <c r="AF14" s="97">
        <f t="shared" si="11"/>
        <v>2.1878397843609205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4.5563632230744E-2</v>
      </c>
      <c r="C15" s="69">
        <f>'Basic T2'!O15</f>
        <v>1.0497761038187603</v>
      </c>
      <c r="D15" s="69">
        <f>'Basic T2'!Z15</f>
        <v>2.630436333661553</v>
      </c>
      <c r="E15" s="69">
        <f>'Basic T2'!AK15</f>
        <v>1.2251773608531984</v>
      </c>
      <c r="F15" s="69">
        <f>'Basic T2'!AV15</f>
        <v>0.4694939872135252</v>
      </c>
      <c r="G15" s="69">
        <f>'Basic T2'!BG15</f>
        <v>1.6434878424384862</v>
      </c>
      <c r="H15" s="69">
        <f>'Basic T2'!BR15</f>
        <v>1.0738141657998579</v>
      </c>
      <c r="I15" s="69">
        <f>'Basic T2'!CC15</f>
        <v>0.33936166542550378</v>
      </c>
      <c r="J15" s="69">
        <f>'Basic T2'!CN15</f>
        <v>7.2084596017918334E-2</v>
      </c>
      <c r="K15" s="309">
        <f t="shared" si="12"/>
        <v>8.5491956874595463</v>
      </c>
      <c r="L15" s="97"/>
      <c r="M15" s="97">
        <f t="shared" si="0"/>
        <v>0.43366685630689727</v>
      </c>
      <c r="N15" s="97">
        <f t="shared" si="1"/>
        <v>1.3364526101582725</v>
      </c>
      <c r="O15" s="97">
        <f t="shared" si="2"/>
        <v>1.9139190863597926</v>
      </c>
      <c r="P15" s="97">
        <f t="shared" si="3"/>
        <v>3.6303326808480896</v>
      </c>
      <c r="Q15" s="97">
        <f t="shared" si="4"/>
        <v>1.271132341965864</v>
      </c>
      <c r="R15" s="97">
        <f t="shared" si="5"/>
        <v>1.4993452709872515</v>
      </c>
      <c r="S15" s="97">
        <f t="shared" si="6"/>
        <v>1.1284623400187863</v>
      </c>
      <c r="T15" s="97">
        <f t="shared" si="7"/>
        <v>0.56654425149944043</v>
      </c>
      <c r="U15" s="97">
        <f t="shared" si="8"/>
        <v>0.37873378774651567</v>
      </c>
      <c r="V15" s="97">
        <f t="shared" si="9"/>
        <v>1.4717636981515232</v>
      </c>
      <c r="W15" s="97"/>
      <c r="X15" s="97">
        <f t="shared" si="10"/>
        <v>0.53295811555207895</v>
      </c>
      <c r="Y15" s="97">
        <f t="shared" si="11"/>
        <v>12.279238213702753</v>
      </c>
      <c r="Z15" s="97">
        <f t="shared" si="11"/>
        <v>30.768231653885625</v>
      </c>
      <c r="AA15" s="97">
        <f t="shared" si="11"/>
        <v>14.330907908101334</v>
      </c>
      <c r="AB15" s="97">
        <f t="shared" si="11"/>
        <v>5.4916743560122976</v>
      </c>
      <c r="AC15" s="97">
        <f t="shared" si="11"/>
        <v>19.223888451275588</v>
      </c>
      <c r="AD15" s="97">
        <f t="shared" si="11"/>
        <v>12.560411587899321</v>
      </c>
      <c r="AE15" s="97">
        <f t="shared" si="11"/>
        <v>3.9695157045393059</v>
      </c>
      <c r="AF15" s="97">
        <f t="shared" si="11"/>
        <v>0.84317400903170558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2.7201166444610521E-2</v>
      </c>
      <c r="C16" s="69">
        <f>'Basic T2'!O16</f>
        <v>0.56493326518493603</v>
      </c>
      <c r="D16" s="69">
        <f>'Basic T2'!Z16</f>
        <v>1.992763407686311</v>
      </c>
      <c r="E16" s="69">
        <f>'Basic T2'!AK16</f>
        <v>0.48544799900633667</v>
      </c>
      <c r="F16" s="69">
        <f>'Basic T2'!AV16</f>
        <v>0.41003353386662966</v>
      </c>
      <c r="G16" s="69">
        <f>'Basic T2'!BG16</f>
        <v>1.1473638223880016</v>
      </c>
      <c r="H16" s="69">
        <f>'Basic T2'!BR16</f>
        <v>1.3450468777075959</v>
      </c>
      <c r="I16" s="69">
        <f>'Basic T2'!CC16</f>
        <v>0.65691191243390601</v>
      </c>
      <c r="J16" s="69">
        <f>'Basic T2'!CN16</f>
        <v>8.9900376536654433E-2</v>
      </c>
      <c r="K16" s="309">
        <f t="shared" si="12"/>
        <v>6.7196023612549824</v>
      </c>
      <c r="L16" s="97"/>
      <c r="M16" s="97">
        <f t="shared" si="0"/>
        <v>0.25889604850149339</v>
      </c>
      <c r="N16" s="97">
        <f t="shared" si="1"/>
        <v>0.7192072043506833</v>
      </c>
      <c r="O16" s="97">
        <f t="shared" si="2"/>
        <v>1.4499449660738077</v>
      </c>
      <c r="P16" s="97">
        <f t="shared" si="3"/>
        <v>1.4384347866318266</v>
      </c>
      <c r="Q16" s="97">
        <f t="shared" si="4"/>
        <v>1.1101460303715971</v>
      </c>
      <c r="R16" s="97">
        <f t="shared" si="5"/>
        <v>1.0467339500649182</v>
      </c>
      <c r="S16" s="97">
        <f t="shared" si="6"/>
        <v>1.413498532050262</v>
      </c>
      <c r="T16" s="97">
        <f t="shared" si="7"/>
        <v>1.0966756285342176</v>
      </c>
      <c r="U16" s="97">
        <f t="shared" si="8"/>
        <v>0.47233822489761346</v>
      </c>
      <c r="V16" s="97">
        <f t="shared" si="9"/>
        <v>1.1567949995360471</v>
      </c>
      <c r="W16" s="97"/>
      <c r="X16" s="97">
        <f t="shared" si="10"/>
        <v>0.40480321575948597</v>
      </c>
      <c r="Y16" s="97">
        <f t="shared" si="11"/>
        <v>8.4072424946202702</v>
      </c>
      <c r="Z16" s="97">
        <f t="shared" si="11"/>
        <v>29.65597219229106</v>
      </c>
      <c r="AA16" s="97">
        <f t="shared" si="11"/>
        <v>7.2243560393605231</v>
      </c>
      <c r="AB16" s="97">
        <f t="shared" si="11"/>
        <v>6.1020505652368691</v>
      </c>
      <c r="AC16" s="97">
        <f t="shared" si="11"/>
        <v>17.074876766572761</v>
      </c>
      <c r="AD16" s="97">
        <f t="shared" si="11"/>
        <v>20.016762977867476</v>
      </c>
      <c r="AE16" s="97">
        <f t="shared" si="11"/>
        <v>9.776053360264882</v>
      </c>
      <c r="AF16" s="97">
        <f t="shared" si="11"/>
        <v>1.3378823880266666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0.18899958062324318</v>
      </c>
      <c r="C17" s="69">
        <f>'Basic T2'!O17</f>
        <v>3.1224756795227413</v>
      </c>
      <c r="D17" s="69">
        <f>'Basic T2'!Z17</f>
        <v>5.7677116646983047</v>
      </c>
      <c r="E17" s="69">
        <f>'Basic T2'!AK17</f>
        <v>0.75382185648284927</v>
      </c>
      <c r="F17" s="69">
        <f>'Basic T2'!AV17</f>
        <v>0.79263788498225851</v>
      </c>
      <c r="G17" s="69">
        <f>'Basic T2'!BG17</f>
        <v>1.8371710205872487</v>
      </c>
      <c r="H17" s="69">
        <f>'Basic T2'!BR17</f>
        <v>0.93019095692926324</v>
      </c>
      <c r="I17" s="69">
        <f>'Basic T2'!CC17</f>
        <v>0.7997871675723951</v>
      </c>
      <c r="J17" s="69">
        <f>'Basic T2'!CN17</f>
        <v>0.2453790905708978</v>
      </c>
      <c r="K17" s="309">
        <f t="shared" si="12"/>
        <v>14.438174901969203</v>
      </c>
      <c r="L17" s="97"/>
      <c r="M17" s="97">
        <f t="shared" si="0"/>
        <v>1.7988656733318886</v>
      </c>
      <c r="N17" s="97">
        <f t="shared" si="1"/>
        <v>3.9751721885015892</v>
      </c>
      <c r="O17" s="97">
        <f t="shared" si="2"/>
        <v>4.1966168496159586</v>
      </c>
      <c r="P17" s="97">
        <f t="shared" si="3"/>
        <v>2.2336554759888108</v>
      </c>
      <c r="Q17" s="97">
        <f t="shared" si="4"/>
        <v>2.1460288704616279</v>
      </c>
      <c r="R17" s="97">
        <f t="shared" si="5"/>
        <v>1.6760414105803847</v>
      </c>
      <c r="S17" s="97">
        <f t="shared" si="6"/>
        <v>0.97752990913360271</v>
      </c>
      <c r="T17" s="97">
        <f t="shared" si="7"/>
        <v>1.3351974261530941</v>
      </c>
      <c r="U17" s="97">
        <f t="shared" si="8"/>
        <v>1.2892262361102873</v>
      </c>
      <c r="V17" s="97">
        <f t="shared" si="9"/>
        <v>2.4855650127942228</v>
      </c>
      <c r="W17" s="97"/>
      <c r="X17" s="97">
        <f t="shared" si="10"/>
        <v>1.3090268119515978</v>
      </c>
      <c r="Y17" s="97">
        <f t="shared" si="11"/>
        <v>21.626526210711514</v>
      </c>
      <c r="Z17" s="97">
        <f t="shared" si="11"/>
        <v>39.947650612763077</v>
      </c>
      <c r="AA17" s="97">
        <f t="shared" si="11"/>
        <v>5.2210328632328489</v>
      </c>
      <c r="AB17" s="97">
        <f t="shared" si="11"/>
        <v>5.4898759044271701</v>
      </c>
      <c r="AC17" s="97">
        <f t="shared" si="11"/>
        <v>12.724399261409969</v>
      </c>
      <c r="AD17" s="97">
        <f t="shared" si="11"/>
        <v>6.4425799191724415</v>
      </c>
      <c r="AE17" s="97">
        <f t="shared" si="11"/>
        <v>5.5393924301562052</v>
      </c>
      <c r="AF17" s="97">
        <f t="shared" si="11"/>
        <v>1.6995159861751701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0.68809524354491503</v>
      </c>
      <c r="C18" s="69">
        <f>'Basic T2'!O18</f>
        <v>6.0508961803346644</v>
      </c>
      <c r="D18" s="69">
        <f>'Basic T2'!Z18</f>
        <v>11.928718961274244</v>
      </c>
      <c r="E18" s="69">
        <f>'Basic T2'!AK18</f>
        <v>3.033620981848427</v>
      </c>
      <c r="F18" s="69">
        <f>'Basic T2'!AV18</f>
        <v>2.9251710916607916</v>
      </c>
      <c r="G18" s="69">
        <f>'Basic T2'!BG18</f>
        <v>7.3633978236702538</v>
      </c>
      <c r="H18" s="69">
        <f>'Basic T2'!BR18</f>
        <v>5.2377926847119163</v>
      </c>
      <c r="I18" s="69">
        <f>'Basic T2'!CC18</f>
        <v>2.9644551318475543</v>
      </c>
      <c r="J18" s="69">
        <f>'Basic T2'!CN18</f>
        <v>0.65527541444339588</v>
      </c>
      <c r="K18" s="309">
        <f t="shared" si="12"/>
        <v>40.847423513336167</v>
      </c>
      <c r="L18" s="97"/>
      <c r="M18" s="97">
        <f t="shared" si="0"/>
        <v>6.5491728051150497</v>
      </c>
      <c r="N18" s="97">
        <f t="shared" si="1"/>
        <v>7.7032959357599617</v>
      </c>
      <c r="O18" s="97">
        <f t="shared" si="2"/>
        <v>8.6793976359141372</v>
      </c>
      <c r="P18" s="97">
        <f t="shared" si="3"/>
        <v>8.9889462077894251</v>
      </c>
      <c r="Q18" s="97">
        <f t="shared" si="4"/>
        <v>7.9197597448730628</v>
      </c>
      <c r="R18" s="97">
        <f t="shared" si="5"/>
        <v>6.7175889107503624</v>
      </c>
      <c r="S18" s="97">
        <f t="shared" si="6"/>
        <v>5.5043525944925396</v>
      </c>
      <c r="T18" s="97">
        <f t="shared" si="7"/>
        <v>4.9489827074912442</v>
      </c>
      <c r="U18" s="97">
        <f t="shared" si="8"/>
        <v>3.442829029209312</v>
      </c>
      <c r="V18" s="97">
        <f t="shared" si="9"/>
        <v>7.031977894497528</v>
      </c>
      <c r="W18" s="97"/>
      <c r="X18" s="97">
        <f t="shared" si="10"/>
        <v>1.6845499283945304</v>
      </c>
      <c r="Y18" s="97">
        <f t="shared" si="11"/>
        <v>14.813409659385551</v>
      </c>
      <c r="Z18" s="97">
        <f t="shared" si="11"/>
        <v>29.203112302492389</v>
      </c>
      <c r="AA18" s="97">
        <f t="shared" si="11"/>
        <v>7.4267131704353107</v>
      </c>
      <c r="AB18" s="97">
        <f t="shared" si="11"/>
        <v>7.1612132175380916</v>
      </c>
      <c r="AC18" s="97">
        <f t="shared" si="11"/>
        <v>18.026590639838513</v>
      </c>
      <c r="AD18" s="97">
        <f t="shared" si="11"/>
        <v>12.82282267571134</v>
      </c>
      <c r="AE18" s="97">
        <f t="shared" si="11"/>
        <v>7.2573858443720374</v>
      </c>
      <c r="AF18" s="97">
        <f t="shared" si="11"/>
        <v>1.6042025618322211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0.31641054904321075</v>
      </c>
      <c r="C19" s="69">
        <f>'Basic T2'!O19</f>
        <v>3.5579739529787968</v>
      </c>
      <c r="D19" s="69">
        <f>'Basic T2'!Z19</f>
        <v>9.9199545455671885</v>
      </c>
      <c r="E19" s="69">
        <f>'Basic T2'!AK19</f>
        <v>3.5837894410518936</v>
      </c>
      <c r="F19" s="69">
        <f>'Basic T2'!AV19</f>
        <v>3.5136964069198795</v>
      </c>
      <c r="G19" s="69">
        <f>'Basic T2'!BG19</f>
        <v>9.6689980233344279</v>
      </c>
      <c r="H19" s="69">
        <f>'Basic T2'!BR19</f>
        <v>9.3854930499698419</v>
      </c>
      <c r="I19" s="69">
        <f>'Basic T2'!CC19</f>
        <v>4.6501404342702468</v>
      </c>
      <c r="J19" s="69">
        <f>'Basic T2'!CN19</f>
        <v>1.1441984811346335</v>
      </c>
      <c r="K19" s="309">
        <f t="shared" si="12"/>
        <v>45.740654884270114</v>
      </c>
      <c r="L19" s="97"/>
      <c r="M19" s="97">
        <f t="shared" si="0"/>
        <v>3.0115414726159986</v>
      </c>
      <c r="N19" s="97">
        <f t="shared" si="1"/>
        <v>4.5295978438032751</v>
      </c>
      <c r="O19" s="97">
        <f t="shared" si="2"/>
        <v>7.2178102536145508</v>
      </c>
      <c r="P19" s="97">
        <f t="shared" si="3"/>
        <v>10.619154699421438</v>
      </c>
      <c r="Q19" s="97">
        <f t="shared" si="4"/>
        <v>9.5131636705153539</v>
      </c>
      <c r="R19" s="97">
        <f t="shared" si="5"/>
        <v>8.8209757852310773</v>
      </c>
      <c r="S19" s="97">
        <f t="shared" si="6"/>
        <v>9.8631362732209027</v>
      </c>
      <c r="T19" s="97">
        <f t="shared" si="7"/>
        <v>7.7631347323737252</v>
      </c>
      <c r="U19" s="97">
        <f t="shared" si="8"/>
        <v>6.0116397764955405</v>
      </c>
      <c r="V19" s="97">
        <f t="shared" si="9"/>
        <v>7.8743589279508432</v>
      </c>
      <c r="W19" s="97"/>
      <c r="X19" s="97">
        <f t="shared" si="10"/>
        <v>0.69174905747145765</v>
      </c>
      <c r="Y19" s="97">
        <f t="shared" si="11"/>
        <v>7.7785811374606242</v>
      </c>
      <c r="Z19" s="97">
        <f t="shared" si="11"/>
        <v>21.687390726402981</v>
      </c>
      <c r="AA19" s="97">
        <f t="shared" si="11"/>
        <v>7.8350199622619163</v>
      </c>
      <c r="AB19" s="97">
        <f t="shared" si="11"/>
        <v>7.6817798429209079</v>
      </c>
      <c r="AC19" s="97">
        <f t="shared" si="11"/>
        <v>21.138739809909296</v>
      </c>
      <c r="AD19" s="97">
        <f t="shared" si="11"/>
        <v>20.518930202718732</v>
      </c>
      <c r="AE19" s="97">
        <f t="shared" si="11"/>
        <v>10.166318007548679</v>
      </c>
      <c r="AF19" s="97">
        <f t="shared" si="11"/>
        <v>2.5014912533054159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2.7774778774805477E-2</v>
      </c>
      <c r="C20" s="69">
        <f>'Basic T2'!O20</f>
        <v>0.61512687515375919</v>
      </c>
      <c r="D20" s="69">
        <f>'Basic T2'!Z20</f>
        <v>1.9790858605888844</v>
      </c>
      <c r="E20" s="69">
        <f>'Basic T2'!AK20</f>
        <v>0.96092260260062146</v>
      </c>
      <c r="F20" s="69">
        <f>'Basic T2'!AV20</f>
        <v>0.7828616290389615</v>
      </c>
      <c r="G20" s="69">
        <f>'Basic T2'!BG20</f>
        <v>2.2246262400019021</v>
      </c>
      <c r="H20" s="69">
        <f>'Basic T2'!BR20</f>
        <v>2.528967017981183</v>
      </c>
      <c r="I20" s="69">
        <f>'Basic T2'!CC20</f>
        <v>2.0097366502121514</v>
      </c>
      <c r="J20" s="69">
        <f>'Basic T2'!CN20</f>
        <v>0.54620606556465412</v>
      </c>
      <c r="K20" s="309">
        <f t="shared" si="12"/>
        <v>11.675307719916921</v>
      </c>
      <c r="L20" s="97"/>
      <c r="M20" s="97">
        <f t="shared" si="0"/>
        <v>0.26435559252368118</v>
      </c>
      <c r="N20" s="97">
        <f t="shared" si="1"/>
        <v>0.78310785974956187</v>
      </c>
      <c r="O20" s="97">
        <f t="shared" si="2"/>
        <v>1.4399931120375191</v>
      </c>
      <c r="P20" s="97">
        <f t="shared" si="3"/>
        <v>2.8473173268214089</v>
      </c>
      <c r="Q20" s="97">
        <f t="shared" si="4"/>
        <v>2.1195601286857952</v>
      </c>
      <c r="R20" s="97">
        <f t="shared" si="5"/>
        <v>2.0295147591186669</v>
      </c>
      <c r="S20" s="97">
        <f t="shared" si="6"/>
        <v>2.657670321210206</v>
      </c>
      <c r="T20" s="97">
        <f t="shared" si="7"/>
        <v>3.3551366055969014</v>
      </c>
      <c r="U20" s="97">
        <f t="shared" si="8"/>
        <v>2.8697766725362732</v>
      </c>
      <c r="V20" s="97">
        <f t="shared" si="9"/>
        <v>2.0099310736479463</v>
      </c>
      <c r="W20" s="97"/>
      <c r="X20" s="97">
        <f t="shared" si="10"/>
        <v>0.23789333387268627</v>
      </c>
      <c r="Y20" s="97">
        <f t="shared" si="11"/>
        <v>5.2686138122459383</v>
      </c>
      <c r="Z20" s="97">
        <f t="shared" si="11"/>
        <v>16.951038105940107</v>
      </c>
      <c r="AA20" s="97">
        <f t="shared" si="11"/>
        <v>8.2303835209532199</v>
      </c>
      <c r="AB20" s="97">
        <f t="shared" si="11"/>
        <v>6.7052761933073244</v>
      </c>
      <c r="AC20" s="97">
        <f t="shared" si="11"/>
        <v>19.054112262984809</v>
      </c>
      <c r="AD20" s="97">
        <f t="shared" si="11"/>
        <v>21.660816816562487</v>
      </c>
      <c r="AE20" s="97">
        <f t="shared" si="11"/>
        <v>17.21356471644631</v>
      </c>
      <c r="AF20" s="97">
        <f t="shared" si="11"/>
        <v>4.678301237687128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1.507859817734342E-2</v>
      </c>
      <c r="C21" s="69">
        <f>'Basic T2'!O21</f>
        <v>9.3726187455526688E-2</v>
      </c>
      <c r="D21" s="69">
        <f>'Basic T2'!Z21</f>
        <v>0.73217995291222615</v>
      </c>
      <c r="E21" s="69">
        <f>'Basic T2'!AK21</f>
        <v>0.3133031135434457</v>
      </c>
      <c r="F21" s="69">
        <f>'Basic T2'!AV21</f>
        <v>0.42556265572582042</v>
      </c>
      <c r="G21" s="69">
        <f>'Basic T2'!BG21</f>
        <v>0.61407233780306347</v>
      </c>
      <c r="H21" s="69">
        <f>'Basic T2'!BR21</f>
        <v>0.89286148416019007</v>
      </c>
      <c r="I21" s="69">
        <f>'Basic T2'!CC21</f>
        <v>0.74129655551465556</v>
      </c>
      <c r="J21" s="69">
        <f>'Basic T2'!CN21</f>
        <v>0.37695097201669375</v>
      </c>
      <c r="K21" s="309">
        <f t="shared" si="12"/>
        <v>4.2050318573089651</v>
      </c>
      <c r="L21" s="97"/>
      <c r="M21" s="97">
        <f t="shared" si="0"/>
        <v>0.14351551772624466</v>
      </c>
      <c r="N21" s="97">
        <f t="shared" si="1"/>
        <v>0.11932126041873393</v>
      </c>
      <c r="O21" s="97">
        <f t="shared" si="2"/>
        <v>0.53273792206864623</v>
      </c>
      <c r="P21" s="97">
        <f t="shared" si="3"/>
        <v>0.92835092162996147</v>
      </c>
      <c r="Q21" s="97">
        <f t="shared" si="4"/>
        <v>1.1521903793412229</v>
      </c>
      <c r="R21" s="97">
        <f t="shared" si="5"/>
        <v>0.56021494771937752</v>
      </c>
      <c r="S21" s="97">
        <f t="shared" si="6"/>
        <v>0.93830067791808958</v>
      </c>
      <c r="T21" s="97">
        <f t="shared" si="7"/>
        <v>1.2375508048517543</v>
      </c>
      <c r="U21" s="97">
        <f t="shared" si="8"/>
        <v>1.9805073110366864</v>
      </c>
      <c r="V21" s="97">
        <f t="shared" si="9"/>
        <v>0.72390590453276438</v>
      </c>
      <c r="W21" s="97"/>
      <c r="X21" s="97">
        <f t="shared" si="10"/>
        <v>0.35858463595548257</v>
      </c>
      <c r="Y21" s="97">
        <f t="shared" si="11"/>
        <v>2.2289055264258404</v>
      </c>
      <c r="Z21" s="97">
        <f t="shared" si="11"/>
        <v>17.411995384519845</v>
      </c>
      <c r="AA21" s="97">
        <f t="shared" si="11"/>
        <v>7.4506715804989385</v>
      </c>
      <c r="AB21" s="97">
        <f t="shared" si="11"/>
        <v>10.120319421269777</v>
      </c>
      <c r="AC21" s="97">
        <f t="shared" si="11"/>
        <v>14.60327433038861</v>
      </c>
      <c r="AD21" s="97">
        <f t="shared" si="11"/>
        <v>21.233168129470059</v>
      </c>
      <c r="AE21" s="97">
        <f t="shared" si="11"/>
        <v>17.628797608897369</v>
      </c>
      <c r="AF21" s="97">
        <f t="shared" si="11"/>
        <v>8.9642833825740809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2.6450395061389787E-2</v>
      </c>
      <c r="C22" s="69">
        <f>'Basic T2'!O22</f>
        <v>0.57674603513541145</v>
      </c>
      <c r="D22" s="69">
        <f>'Basic T2'!Z22</f>
        <v>1.1705228771352416</v>
      </c>
      <c r="E22" s="69">
        <f>'Basic T2'!AK22</f>
        <v>0.38590247341395872</v>
      </c>
      <c r="F22" s="69">
        <f>'Basic T2'!AV22</f>
        <v>1.6817801748373429</v>
      </c>
      <c r="G22" s="69">
        <f>'Basic T2'!BG22</f>
        <v>6.8499949521474504</v>
      </c>
      <c r="H22" s="69">
        <f>'Basic T2'!BR22</f>
        <v>3.7539422003714811</v>
      </c>
      <c r="I22" s="69">
        <f>'Basic T2'!CC22</f>
        <v>1.958014425991295</v>
      </c>
      <c r="J22" s="69">
        <f>'Basic T2'!CN22</f>
        <v>0.65760086943606544</v>
      </c>
      <c r="K22" s="309">
        <f t="shared" si="12"/>
        <v>17.060954403529639</v>
      </c>
      <c r="L22" s="97"/>
      <c r="M22" s="97">
        <f t="shared" si="0"/>
        <v>0.25175033492190679</v>
      </c>
      <c r="N22" s="97">
        <f t="shared" si="1"/>
        <v>0.73424584656789815</v>
      </c>
      <c r="O22" s="97">
        <f t="shared" si="2"/>
        <v>0.85167850173794235</v>
      </c>
      <c r="P22" s="97">
        <f t="shared" si="3"/>
        <v>1.1434706562641657</v>
      </c>
      <c r="Q22" s="97">
        <f t="shared" si="4"/>
        <v>4.553338765849837</v>
      </c>
      <c r="R22" s="97">
        <f t="shared" si="5"/>
        <v>6.2492141849678671</v>
      </c>
      <c r="S22" s="97">
        <f t="shared" si="6"/>
        <v>3.9449865113029539</v>
      </c>
      <c r="T22" s="97">
        <f t="shared" si="7"/>
        <v>3.2687894079240283</v>
      </c>
      <c r="U22" s="97">
        <f t="shared" si="8"/>
        <v>3.4550470123327641</v>
      </c>
      <c r="V22" s="97">
        <f t="shared" si="9"/>
        <v>2.9370825355846804</v>
      </c>
      <c r="W22" s="97"/>
      <c r="X22" s="97">
        <f t="shared" si="10"/>
        <v>0.15503467412067887</v>
      </c>
      <c r="Y22" s="97">
        <f t="shared" si="11"/>
        <v>3.3805027637615157</v>
      </c>
      <c r="Z22" s="97">
        <f t="shared" si="11"/>
        <v>6.8608288226424143</v>
      </c>
      <c r="AA22" s="97">
        <f t="shared" si="11"/>
        <v>2.2619043711535953</v>
      </c>
      <c r="AB22" s="97">
        <f t="shared" si="11"/>
        <v>9.8574800392726534</v>
      </c>
      <c r="AC22" s="97">
        <f t="shared" si="11"/>
        <v>40.15012753759131</v>
      </c>
      <c r="AD22" s="97">
        <f t="shared" si="11"/>
        <v>22.003119588637144</v>
      </c>
      <c r="AE22" s="97">
        <f t="shared" si="11"/>
        <v>11.476582022786562</v>
      </c>
      <c r="AF22" s="97">
        <f t="shared" si="11"/>
        <v>3.8544201800341154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6.7939027910680558E-3</v>
      </c>
      <c r="C23" s="69">
        <f>'Basic T2'!O23</f>
        <v>0.1888243873832656</v>
      </c>
      <c r="D23" s="69">
        <f>'Basic T2'!Z23</f>
        <v>0.55165230005012345</v>
      </c>
      <c r="E23" s="69">
        <f>'Basic T2'!AK23</f>
        <v>0.35851419573171189</v>
      </c>
      <c r="F23" s="69">
        <f>'Basic T2'!AV23</f>
        <v>0.45692622168800789</v>
      </c>
      <c r="G23" s="69">
        <f>'Basic T2'!BG23</f>
        <v>3.9890658252638347</v>
      </c>
      <c r="H23" s="69">
        <f>'Basic T2'!BR23</f>
        <v>3.5988912037406791</v>
      </c>
      <c r="I23" s="69">
        <f>'Basic T2'!CC23</f>
        <v>1.7212416362489664</v>
      </c>
      <c r="J23" s="69">
        <f>'Basic T2'!CN23</f>
        <v>0.761667159227715</v>
      </c>
      <c r="K23" s="309">
        <f t="shared" si="12"/>
        <v>11.633576832125373</v>
      </c>
      <c r="L23" s="97"/>
      <c r="M23" s="97">
        <f t="shared" si="0"/>
        <v>6.4663204428841242E-2</v>
      </c>
      <c r="N23" s="97">
        <f t="shared" si="1"/>
        <v>0.24038920724325244</v>
      </c>
      <c r="O23" s="97">
        <f t="shared" si="2"/>
        <v>0.40138506778855121</v>
      </c>
      <c r="P23" s="97">
        <f t="shared" si="3"/>
        <v>1.0623162351012068</v>
      </c>
      <c r="Q23" s="97">
        <f t="shared" si="4"/>
        <v>1.2371057225398241</v>
      </c>
      <c r="R23" s="97">
        <f t="shared" si="5"/>
        <v>3.6392036657186586</v>
      </c>
      <c r="S23" s="97">
        <f t="shared" si="6"/>
        <v>3.7820447136876192</v>
      </c>
      <c r="T23" s="97">
        <f t="shared" si="7"/>
        <v>2.8735112235957851</v>
      </c>
      <c r="U23" s="97">
        <f t="shared" si="8"/>
        <v>4.0018132049284869</v>
      </c>
      <c r="V23" s="97">
        <f t="shared" si="9"/>
        <v>2.0027470053462544</v>
      </c>
      <c r="W23" s="97"/>
      <c r="X23" s="97">
        <f t="shared" si="10"/>
        <v>5.8399088166135898E-2</v>
      </c>
      <c r="Y23" s="97">
        <f t="shared" si="11"/>
        <v>1.6230982964915763</v>
      </c>
      <c r="Z23" s="97">
        <f t="shared" si="11"/>
        <v>4.741897595301654</v>
      </c>
      <c r="AA23" s="97">
        <f t="shared" si="11"/>
        <v>3.0817194136002786</v>
      </c>
      <c r="AB23" s="97">
        <f t="shared" si="11"/>
        <v>3.9276503545000501</v>
      </c>
      <c r="AC23" s="97">
        <f t="shared" si="11"/>
        <v>34.289246401401556</v>
      </c>
      <c r="AD23" s="97">
        <f t="shared" si="11"/>
        <v>30.935380026911179</v>
      </c>
      <c r="AE23" s="97">
        <f t="shared" si="11"/>
        <v>14.795463691750147</v>
      </c>
      <c r="AF23" s="97">
        <f t="shared" si="11"/>
        <v>6.5471451318774134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3.9894795845574565E-2</v>
      </c>
      <c r="C24" s="69">
        <f>'Basic T2'!O24</f>
        <v>0.42594222816527993</v>
      </c>
      <c r="D24" s="69">
        <f>'Basic T2'!Z24</f>
        <v>1.057022866979747</v>
      </c>
      <c r="E24" s="69">
        <f>'Basic T2'!AK24</f>
        <v>0.36222847916674672</v>
      </c>
      <c r="F24" s="69">
        <f>'Basic T2'!AV24</f>
        <v>0.45603324299777431</v>
      </c>
      <c r="G24" s="69">
        <f>'Basic T2'!BG24</f>
        <v>2.6302731855984676</v>
      </c>
      <c r="H24" s="69">
        <f>'Basic T2'!BR24</f>
        <v>2.2458062831821994</v>
      </c>
      <c r="I24" s="69">
        <f>'Basic T2'!CC24</f>
        <v>1.8845354436427191</v>
      </c>
      <c r="J24" s="69">
        <f>'Basic T2'!CN24</f>
        <v>0.71351418468701422</v>
      </c>
      <c r="K24" s="309">
        <f t="shared" si="12"/>
        <v>9.8152507102655218</v>
      </c>
      <c r="L24" s="97"/>
      <c r="M24" s="97">
        <f t="shared" si="0"/>
        <v>0.37971184144713394</v>
      </c>
      <c r="N24" s="97">
        <f t="shared" si="1"/>
        <v>0.54226001195622353</v>
      </c>
      <c r="O24" s="97">
        <f t="shared" si="2"/>
        <v>0.76909530709500296</v>
      </c>
      <c r="P24" s="97">
        <f t="shared" si="3"/>
        <v>1.0733220575812674</v>
      </c>
      <c r="Q24" s="97">
        <f t="shared" si="4"/>
        <v>1.2346880257753159</v>
      </c>
      <c r="R24" s="97">
        <f t="shared" si="5"/>
        <v>2.3995843232891105</v>
      </c>
      <c r="S24" s="97">
        <f t="shared" si="6"/>
        <v>2.3600990695265542</v>
      </c>
      <c r="T24" s="97">
        <f t="shared" si="7"/>
        <v>3.1461205879103762</v>
      </c>
      <c r="U24" s="97">
        <f t="shared" si="8"/>
        <v>3.7488165947438659</v>
      </c>
      <c r="V24" s="97">
        <f t="shared" si="9"/>
        <v>1.6897179818698711</v>
      </c>
      <c r="W24" s="97"/>
      <c r="X24" s="97">
        <f t="shared" si="10"/>
        <v>0.40645722685259184</v>
      </c>
      <c r="Y24" s="97">
        <f t="shared" ref="Y24:AG32" si="13">IF($K24&gt;0,C24/$K24*100,0)</f>
        <v>4.3395960097055672</v>
      </c>
      <c r="Z24" s="97">
        <f t="shared" si="13"/>
        <v>10.769188665494134</v>
      </c>
      <c r="AA24" s="97">
        <f t="shared" si="13"/>
        <v>3.6904658868051241</v>
      </c>
      <c r="AB24" s="97">
        <f t="shared" si="13"/>
        <v>4.6461700924340192</v>
      </c>
      <c r="AC24" s="97">
        <f t="shared" si="13"/>
        <v>26.7978196710506</v>
      </c>
      <c r="AD24" s="97">
        <f t="shared" si="13"/>
        <v>22.88078368526407</v>
      </c>
      <c r="AE24" s="97">
        <f t="shared" si="13"/>
        <v>19.200074448141518</v>
      </c>
      <c r="AF24" s="97">
        <f t="shared" si="13"/>
        <v>7.2694443142523895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3.583856078913604E-2</v>
      </c>
      <c r="C25" s="69">
        <f>'Basic T2'!O25</f>
        <v>1.9297030007840006</v>
      </c>
      <c r="D25" s="69">
        <f>'Basic T2'!Z25</f>
        <v>4.9268597679186064</v>
      </c>
      <c r="E25" s="69">
        <f>'Basic T2'!AK25</f>
        <v>3.8576316915474114</v>
      </c>
      <c r="F25" s="69">
        <f>'Basic T2'!AV25</f>
        <v>2.162879491428602</v>
      </c>
      <c r="G25" s="69">
        <f>'Basic T2'!BG25</f>
        <v>12.068864002697987</v>
      </c>
      <c r="H25" s="69">
        <f>'Basic T2'!BR25</f>
        <v>7.3646297508166905</v>
      </c>
      <c r="I25" s="69">
        <f>'Basic T2'!CC25</f>
        <v>1.5604451454514889</v>
      </c>
      <c r="J25" s="69">
        <f>'Basic T2'!CN25</f>
        <v>0.33258908330029524</v>
      </c>
      <c r="K25" s="309">
        <f t="shared" si="12"/>
        <v>34.239440494734218</v>
      </c>
      <c r="L25" s="97"/>
      <c r="M25" s="97">
        <f t="shared" si="0"/>
        <v>0.34110529014193303</v>
      </c>
      <c r="N25" s="97">
        <f t="shared" si="1"/>
        <v>2.4566730018397096</v>
      </c>
      <c r="O25" s="97">
        <f t="shared" si="2"/>
        <v>3.5848086589161547</v>
      </c>
      <c r="P25" s="97">
        <f t="shared" si="3"/>
        <v>11.430578827172674</v>
      </c>
      <c r="Q25" s="97">
        <f t="shared" si="4"/>
        <v>5.8558919777585894</v>
      </c>
      <c r="R25" s="97">
        <f t="shared" si="5"/>
        <v>11.01036083223158</v>
      </c>
      <c r="S25" s="97">
        <f t="shared" si="6"/>
        <v>7.7394279072376833</v>
      </c>
      <c r="T25" s="97">
        <f t="shared" si="7"/>
        <v>2.6050709818013233</v>
      </c>
      <c r="U25" s="97">
        <f t="shared" si="8"/>
        <v>1.7474291352087377</v>
      </c>
      <c r="V25" s="97">
        <f t="shared" si="9"/>
        <v>5.8943984214898117</v>
      </c>
      <c r="W25" s="97"/>
      <c r="X25" s="97">
        <f t="shared" si="10"/>
        <v>0.10467040428025615</v>
      </c>
      <c r="Y25" s="97">
        <f t="shared" si="13"/>
        <v>5.6359069333529996</v>
      </c>
      <c r="Z25" s="97">
        <f t="shared" si="13"/>
        <v>14.389428380631166</v>
      </c>
      <c r="AA25" s="97">
        <f t="shared" si="13"/>
        <v>11.266631801827158</v>
      </c>
      <c r="AB25" s="97">
        <f t="shared" si="13"/>
        <v>6.3169241674998666</v>
      </c>
      <c r="AC25" s="97">
        <f t="shared" si="13"/>
        <v>35.248426458820468</v>
      </c>
      <c r="AD25" s="97">
        <f t="shared" si="13"/>
        <v>21.509200046505779</v>
      </c>
      <c r="AE25" s="97">
        <f t="shared" si="13"/>
        <v>4.5574493125595152</v>
      </c>
      <c r="AF25" s="97">
        <f t="shared" si="13"/>
        <v>0.971362494522786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2.4238227605458289E-2</v>
      </c>
      <c r="C26" s="69">
        <f>'Basic T2'!O26</f>
        <v>0.36778389937305056</v>
      </c>
      <c r="D26" s="69">
        <f>'Basic T2'!Z26</f>
        <v>1.6346612882961826</v>
      </c>
      <c r="E26" s="69">
        <f>'Basic T2'!AK26</f>
        <v>0.93203260445893676</v>
      </c>
      <c r="F26" s="69">
        <f>'Basic T2'!AV26</f>
        <v>1.2514586951109792</v>
      </c>
      <c r="G26" s="69">
        <f>'Basic T2'!BG26</f>
        <v>3.4703566077927337</v>
      </c>
      <c r="H26" s="69">
        <f>'Basic T2'!BR26</f>
        <v>2.984523316606706</v>
      </c>
      <c r="I26" s="69">
        <f>'Basic T2'!CC26</f>
        <v>1.8181387714167967</v>
      </c>
      <c r="J26" s="69">
        <f>'Basic T2'!CN26</f>
        <v>0.5838967912419909</v>
      </c>
      <c r="K26" s="309">
        <f t="shared" si="12"/>
        <v>13.067090201902834</v>
      </c>
      <c r="L26" s="97"/>
      <c r="M26" s="97">
        <f t="shared" si="0"/>
        <v>0.23069530354556883</v>
      </c>
      <c r="N26" s="97">
        <f t="shared" si="1"/>
        <v>0.46821960464072515</v>
      </c>
      <c r="O26" s="97">
        <f t="shared" si="2"/>
        <v>1.1893880111702015</v>
      </c>
      <c r="P26" s="97">
        <f t="shared" si="3"/>
        <v>2.7617131459456203</v>
      </c>
      <c r="Q26" s="97">
        <f t="shared" si="4"/>
        <v>3.3882640998903431</v>
      </c>
      <c r="R26" s="97">
        <f t="shared" si="5"/>
        <v>3.1659879885774975</v>
      </c>
      <c r="S26" s="97">
        <f t="shared" si="6"/>
        <v>3.1364106313404325</v>
      </c>
      <c r="T26" s="97">
        <f t="shared" si="7"/>
        <v>3.035275266235272</v>
      </c>
      <c r="U26" s="97">
        <f t="shared" si="8"/>
        <v>3.0678044355710314</v>
      </c>
      <c r="V26" s="97">
        <f t="shared" si="9"/>
        <v>2.2495296285991175</v>
      </c>
      <c r="W26" s="97"/>
      <c r="X26" s="97">
        <f t="shared" si="10"/>
        <v>0.18549062745375944</v>
      </c>
      <c r="Y26" s="97">
        <f t="shared" si="13"/>
        <v>2.8145814690977931</v>
      </c>
      <c r="Z26" s="97">
        <f t="shared" si="13"/>
        <v>12.509757436725605</v>
      </c>
      <c r="AA26" s="97">
        <f t="shared" si="13"/>
        <v>7.1326713909360917</v>
      </c>
      <c r="AB26" s="97">
        <f t="shared" si="13"/>
        <v>9.5771795845469967</v>
      </c>
      <c r="AC26" s="97">
        <f t="shared" si="13"/>
        <v>26.557990755182658</v>
      </c>
      <c r="AD26" s="97">
        <f t="shared" si="13"/>
        <v>22.839999345624008</v>
      </c>
      <c r="AE26" s="97">
        <f t="shared" si="13"/>
        <v>13.913876336080074</v>
      </c>
      <c r="AF26" s="97">
        <f t="shared" si="13"/>
        <v>4.4684530543530157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1.694707565708519E-3</v>
      </c>
      <c r="C27" s="69">
        <f>'Basic T2'!O27</f>
        <v>3.507444028927241E-2</v>
      </c>
      <c r="D27" s="69">
        <f>'Basic T2'!Z27</f>
        <v>0.12131432841611564</v>
      </c>
      <c r="E27" s="69">
        <f>'Basic T2'!AK27</f>
        <v>3.6007370623079862E-2</v>
      </c>
      <c r="F27" s="69">
        <f>'Basic T2'!AV27</f>
        <v>3.1636417667750362E-2</v>
      </c>
      <c r="G27" s="69">
        <f>'Basic T2'!BG27</f>
        <v>0.10265083395006826</v>
      </c>
      <c r="H27" s="69">
        <f>'Basic T2'!BR27</f>
        <v>0.14724402750687324</v>
      </c>
      <c r="I27" s="69">
        <f>'Basic T2'!CC27</f>
        <v>0.1170721845987692</v>
      </c>
      <c r="J27" s="69">
        <f>'Basic T2'!CN27</f>
        <v>3.0970902514286702E-2</v>
      </c>
      <c r="K27" s="309">
        <f t="shared" si="12"/>
        <v>0.62366521313192425</v>
      </c>
      <c r="L27" s="97"/>
      <c r="M27" s="97">
        <f t="shared" si="0"/>
        <v>1.6129936670949363E-2</v>
      </c>
      <c r="N27" s="97">
        <f t="shared" si="1"/>
        <v>4.4652690325032801E-2</v>
      </c>
      <c r="O27" s="97">
        <f t="shared" si="2"/>
        <v>8.8268933040976702E-2</v>
      </c>
      <c r="P27" s="97">
        <f t="shared" si="3"/>
        <v>0.10669372329353632</v>
      </c>
      <c r="Q27" s="97">
        <f t="shared" si="4"/>
        <v>8.5654076040655336E-2</v>
      </c>
      <c r="R27" s="97">
        <f t="shared" si="5"/>
        <v>9.3647813188306603E-2</v>
      </c>
      <c r="S27" s="97">
        <f t="shared" si="6"/>
        <v>0.15473751895462162</v>
      </c>
      <c r="T27" s="97">
        <f t="shared" si="7"/>
        <v>0.19544509575573715</v>
      </c>
      <c r="U27" s="97">
        <f t="shared" si="8"/>
        <v>0.1627216890588967</v>
      </c>
      <c r="V27" s="97">
        <f t="shared" si="9"/>
        <v>0.1073654006813658</v>
      </c>
      <c r="W27" s="97"/>
      <c r="X27" s="97">
        <f t="shared" si="10"/>
        <v>0.27173354069213362</v>
      </c>
      <c r="Y27" s="97">
        <f t="shared" si="13"/>
        <v>5.6239212241990311</v>
      </c>
      <c r="Z27" s="97">
        <f t="shared" si="13"/>
        <v>19.451835032917568</v>
      </c>
      <c r="AA27" s="97">
        <f t="shared" si="13"/>
        <v>5.7735095472549958</v>
      </c>
      <c r="AB27" s="97">
        <f t="shared" si="13"/>
        <v>5.0726602994062286</v>
      </c>
      <c r="AC27" s="97">
        <f t="shared" si="13"/>
        <v>16.459284851655571</v>
      </c>
      <c r="AD27" s="97">
        <f t="shared" si="13"/>
        <v>23.609466169748771</v>
      </c>
      <c r="AE27" s="97">
        <f t="shared" si="13"/>
        <v>18.77163935613078</v>
      </c>
      <c r="AF27" s="97">
        <f t="shared" si="13"/>
        <v>4.9659499779949101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0.11124795522514686</v>
      </c>
      <c r="C28" s="69">
        <f>'Basic T2'!O28</f>
        <v>1.5427274825799218</v>
      </c>
      <c r="D28" s="69">
        <f>'Basic T2'!Z28</f>
        <v>5.1850003070459323</v>
      </c>
      <c r="E28" s="69">
        <f>'Basic T2'!AK28</f>
        <v>1.5774053090157829</v>
      </c>
      <c r="F28" s="69">
        <f>'Basic T2'!AV28</f>
        <v>1.2983663758583037</v>
      </c>
      <c r="G28" s="69">
        <f>'Basic T2'!BG28</f>
        <v>9.527353784438672</v>
      </c>
      <c r="H28" s="69">
        <f>'Basic T2'!BR28</f>
        <v>7.9166472620948465</v>
      </c>
      <c r="I28" s="69">
        <f>'Basic T2'!CC28</f>
        <v>5.1334591155175664</v>
      </c>
      <c r="J28" s="69">
        <f>'Basic T2'!CN28</f>
        <v>1.8751035608190552</v>
      </c>
      <c r="K28" s="309">
        <f t="shared" si="12"/>
        <v>34.167311152595232</v>
      </c>
      <c r="L28" s="97"/>
      <c r="M28" s="97">
        <f t="shared" si="0"/>
        <v>1.0588390049489285</v>
      </c>
      <c r="N28" s="97">
        <f t="shared" si="1"/>
        <v>1.9640208644078603</v>
      </c>
      <c r="O28" s="97">
        <f t="shared" si="2"/>
        <v>3.7726330508151467</v>
      </c>
      <c r="P28" s="97">
        <f t="shared" si="3"/>
        <v>4.6740220863005568</v>
      </c>
      <c r="Q28" s="97">
        <f t="shared" si="4"/>
        <v>3.5152643846829488</v>
      </c>
      <c r="R28" s="97">
        <f t="shared" si="5"/>
        <v>8.6917544948345284</v>
      </c>
      <c r="S28" s="97">
        <f t="shared" si="6"/>
        <v>8.3195385002510367</v>
      </c>
      <c r="T28" s="97">
        <f t="shared" si="7"/>
        <v>8.5700067170442153</v>
      </c>
      <c r="U28" s="97">
        <f t="shared" si="8"/>
        <v>9.8518284520794346</v>
      </c>
      <c r="V28" s="97">
        <f t="shared" si="9"/>
        <v>5.88198118936499</v>
      </c>
      <c r="W28" s="97"/>
      <c r="X28" s="97">
        <f t="shared" si="10"/>
        <v>0.32559762964167827</v>
      </c>
      <c r="Y28" s="97">
        <f t="shared" si="13"/>
        <v>4.5152147785054533</v>
      </c>
      <c r="Z28" s="97">
        <f t="shared" si="13"/>
        <v>15.175324402582078</v>
      </c>
      <c r="AA28" s="97">
        <f t="shared" si="13"/>
        <v>4.6167089413940277</v>
      </c>
      <c r="AB28" s="97">
        <f t="shared" si="13"/>
        <v>3.80002502994645</v>
      </c>
      <c r="AC28" s="97">
        <f t="shared" si="13"/>
        <v>27.884411921934355</v>
      </c>
      <c r="AD28" s="97">
        <f t="shared" si="13"/>
        <v>23.170237853187125</v>
      </c>
      <c r="AE28" s="97">
        <f t="shared" si="13"/>
        <v>15.024474980167254</v>
      </c>
      <c r="AF28" s="97">
        <f t="shared" si="13"/>
        <v>5.4880044626415634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4.0192966606812083E-2</v>
      </c>
      <c r="C29" s="69">
        <f>'Basic T2'!O29</f>
        <v>0.53790665329710807</v>
      </c>
      <c r="D29" s="69">
        <f>'Basic T2'!Z29</f>
        <v>1.798383186122426</v>
      </c>
      <c r="E29" s="69">
        <f>'Basic T2'!AK29</f>
        <v>0.57779093347809385</v>
      </c>
      <c r="F29" s="69">
        <f>'Basic T2'!AV29</f>
        <v>0.67898165761444773</v>
      </c>
      <c r="G29" s="69">
        <f>'Basic T2'!BG29</f>
        <v>2.3810155914260127</v>
      </c>
      <c r="H29" s="69">
        <f>'Basic T2'!BR29</f>
        <v>2.2273221044227971</v>
      </c>
      <c r="I29" s="69">
        <f>'Basic T2'!CC29</f>
        <v>1.0760594728323389</v>
      </c>
      <c r="J29" s="69">
        <f>'Basic T2'!CN29</f>
        <v>0.40969962955428596</v>
      </c>
      <c r="K29" s="309">
        <f t="shared" si="12"/>
        <v>9.7273521953543227</v>
      </c>
      <c r="L29" s="97"/>
      <c r="M29" s="97">
        <f t="shared" si="0"/>
        <v>0.38254977973997401</v>
      </c>
      <c r="N29" s="97">
        <f t="shared" si="1"/>
        <v>0.68480007137267995</v>
      </c>
      <c r="O29" s="97">
        <f t="shared" si="2"/>
        <v>1.3085129111325258</v>
      </c>
      <c r="P29" s="97">
        <f t="shared" si="3"/>
        <v>1.712056862561127</v>
      </c>
      <c r="Q29" s="97">
        <f t="shared" si="4"/>
        <v>1.8383101128040473</v>
      </c>
      <c r="R29" s="97">
        <f t="shared" si="5"/>
        <v>2.1721879377304401</v>
      </c>
      <c r="S29" s="97">
        <f t="shared" si="6"/>
        <v>2.3406742004193157</v>
      </c>
      <c r="T29" s="97">
        <f t="shared" si="7"/>
        <v>1.796417718071655</v>
      </c>
      <c r="U29" s="97">
        <f t="shared" si="8"/>
        <v>2.1525693575485749</v>
      </c>
      <c r="V29" s="97">
        <f t="shared" si="9"/>
        <v>1.6745860503880015</v>
      </c>
      <c r="W29" s="97"/>
      <c r="X29" s="97">
        <f>IF($K29&gt;0,B29/$K29*100,0)</f>
        <v>0.41319534647884759</v>
      </c>
      <c r="Y29" s="97">
        <f t="shared" si="13"/>
        <v>5.5298363058552198</v>
      </c>
      <c r="Z29" s="97">
        <f t="shared" si="13"/>
        <v>18.487900407073923</v>
      </c>
      <c r="AA29" s="97">
        <f t="shared" si="13"/>
        <v>5.939858266405122</v>
      </c>
      <c r="AB29" s="97">
        <f t="shared" si="13"/>
        <v>6.9801282402288463</v>
      </c>
      <c r="AC29" s="97">
        <f t="shared" si="13"/>
        <v>24.477530407125176</v>
      </c>
      <c r="AD29" s="97">
        <f t="shared" si="13"/>
        <v>22.897516813327083</v>
      </c>
      <c r="AE29" s="97">
        <f t="shared" si="13"/>
        <v>11.062203271988581</v>
      </c>
      <c r="AF29" s="97">
        <f t="shared" si="13"/>
        <v>4.2118309415171993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2.1020455191241644E-2</v>
      </c>
      <c r="C30" s="69">
        <f>'Basic T2'!O30</f>
        <v>0.13529641660319261</v>
      </c>
      <c r="D30" s="69">
        <f>'Basic T2'!Z30</f>
        <v>0.32849211702084369</v>
      </c>
      <c r="E30" s="69">
        <f>'Basic T2'!AK30</f>
        <v>0.16032988501985806</v>
      </c>
      <c r="F30" s="69">
        <f>'Basic T2'!AV30</f>
        <v>0.34798384892741707</v>
      </c>
      <c r="G30" s="69">
        <f>'Basic T2'!BG30</f>
        <v>1.8201412113901894</v>
      </c>
      <c r="H30" s="69">
        <f>'Basic T2'!BR30</f>
        <v>2.0630508962060738</v>
      </c>
      <c r="I30" s="69">
        <f>'Basic T2'!CC30</f>
        <v>1.5393091098376943</v>
      </c>
      <c r="J30" s="69">
        <f>'Basic T2'!CN30</f>
        <v>0.6050190855534664</v>
      </c>
      <c r="K30" s="309">
        <f t="shared" si="12"/>
        <v>7.020643025749977</v>
      </c>
      <c r="L30" s="97"/>
      <c r="M30" s="97">
        <f t="shared" si="0"/>
        <v>0.20006909622044661</v>
      </c>
      <c r="N30" s="97">
        <f t="shared" si="1"/>
        <v>0.1722436321960851</v>
      </c>
      <c r="O30" s="97">
        <f t="shared" si="2"/>
        <v>0.23901256397632331</v>
      </c>
      <c r="P30" s="97">
        <f t="shared" si="3"/>
        <v>0.4750747441977497</v>
      </c>
      <c r="Q30" s="97">
        <f t="shared" si="4"/>
        <v>0.94214949903550194</v>
      </c>
      <c r="R30" s="97">
        <f t="shared" si="5"/>
        <v>1.6605052056714749</v>
      </c>
      <c r="S30" s="97">
        <f t="shared" si="6"/>
        <v>2.1680429594411561</v>
      </c>
      <c r="T30" s="97">
        <f t="shared" si="7"/>
        <v>2.5697856190262769</v>
      </c>
      <c r="U30" s="97">
        <f t="shared" si="8"/>
        <v>3.1787813567497705</v>
      </c>
      <c r="V30" s="97">
        <f t="shared" si="9"/>
        <v>1.2086198422310215</v>
      </c>
      <c r="W30" s="97"/>
      <c r="X30" s="97">
        <f t="shared" si="10"/>
        <v>0.29940925801445578</v>
      </c>
      <c r="Y30" s="97">
        <f t="shared" si="13"/>
        <v>1.9271228590737191</v>
      </c>
      <c r="Z30" s="97">
        <f t="shared" si="13"/>
        <v>4.6789462990215576</v>
      </c>
      <c r="AA30" s="97">
        <f t="shared" si="13"/>
        <v>2.2836923118268202</v>
      </c>
      <c r="AB30" s="97">
        <f t="shared" si="13"/>
        <v>4.9565808666114863</v>
      </c>
      <c r="AC30" s="97">
        <f t="shared" si="13"/>
        <v>25.925562725727012</v>
      </c>
      <c r="AD30" s="97">
        <f t="shared" si="13"/>
        <v>29.385497719216247</v>
      </c>
      <c r="AE30" s="97">
        <f t="shared" si="13"/>
        <v>21.92547184341791</v>
      </c>
      <c r="AF30" s="97">
        <f t="shared" si="13"/>
        <v>8.6177161170907919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5.0307247205517609E-2</v>
      </c>
      <c r="C31" s="69">
        <f>'Basic T2'!O31</f>
        <v>0.44144044302375124</v>
      </c>
      <c r="D31" s="69">
        <f>'Basic T2'!Z31</f>
        <v>0.97404460684696825</v>
      </c>
      <c r="E31" s="69">
        <f>'Basic T2'!AK31</f>
        <v>0.43954631826309115</v>
      </c>
      <c r="F31" s="69">
        <f>'Basic T2'!AV31</f>
        <v>0.75583780685101509</v>
      </c>
      <c r="G31" s="69">
        <f>'Basic T2'!BG31</f>
        <v>3.6524501163510501</v>
      </c>
      <c r="H31" s="69">
        <f>'Basic T2'!BR31</f>
        <v>4.6477891183953171</v>
      </c>
      <c r="I31" s="69">
        <f>'Basic T2'!CC31</f>
        <v>3.5194060963419274</v>
      </c>
      <c r="J31" s="69">
        <f>'Basic T2'!CN31</f>
        <v>1.675991626373323</v>
      </c>
      <c r="K31" s="309">
        <f t="shared" si="12"/>
        <v>16.156813379651965</v>
      </c>
      <c r="L31" s="97"/>
      <c r="M31" s="97">
        <f t="shared" si="0"/>
        <v>0.47881577207424775</v>
      </c>
      <c r="N31" s="97">
        <f t="shared" si="1"/>
        <v>0.5619905331836087</v>
      </c>
      <c r="O31" s="97">
        <f t="shared" si="2"/>
        <v>0.70871989568940352</v>
      </c>
      <c r="P31" s="97">
        <f t="shared" si="3"/>
        <v>1.3024231551468841</v>
      </c>
      <c r="Q31" s="97">
        <f t="shared" si="4"/>
        <v>2.0463944325913515</v>
      </c>
      <c r="R31" s="97">
        <f t="shared" si="5"/>
        <v>3.3321109338676194</v>
      </c>
      <c r="S31" s="97">
        <f t="shared" si="6"/>
        <v>4.8843227734395427</v>
      </c>
      <c r="T31" s="97">
        <f t="shared" si="7"/>
        <v>5.875440557125339</v>
      </c>
      <c r="U31" s="97">
        <f t="shared" si="8"/>
        <v>8.8056907016587616</v>
      </c>
      <c r="V31" s="97">
        <f t="shared" si="9"/>
        <v>2.7814325790741945</v>
      </c>
      <c r="W31" s="97"/>
      <c r="X31" s="97">
        <f t="shared" si="10"/>
        <v>0.31136862216205957</v>
      </c>
      <c r="Y31" s="97">
        <f t="shared" si="13"/>
        <v>2.7322246822489471</v>
      </c>
      <c r="Z31" s="97">
        <f t="shared" si="13"/>
        <v>6.0286925643003881</v>
      </c>
      <c r="AA31" s="97">
        <f t="shared" si="13"/>
        <v>2.7205013014302666</v>
      </c>
      <c r="AB31" s="97">
        <f t="shared" si="13"/>
        <v>4.6781366417397878</v>
      </c>
      <c r="AC31" s="97">
        <f t="shared" si="13"/>
        <v>22.606253043381553</v>
      </c>
      <c r="AD31" s="97">
        <f t="shared" si="13"/>
        <v>28.766743844728595</v>
      </c>
      <c r="AE31" s="97">
        <f t="shared" si="13"/>
        <v>21.782798461819823</v>
      </c>
      <c r="AF31" s="97">
        <f t="shared" si="13"/>
        <v>10.373280838188562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4.2167638960439237E-4</v>
      </c>
      <c r="C32" s="69">
        <f>'Basic T2'!O32</f>
        <v>7.4703923510384351E-2</v>
      </c>
      <c r="D32" s="69">
        <f>'Basic T2'!Z32</f>
        <v>0.27317303059852632</v>
      </c>
      <c r="E32" s="69">
        <f>'Basic T2'!AK32</f>
        <v>0.20390405014162483</v>
      </c>
      <c r="F32" s="69">
        <f>'Basic T2'!AV32</f>
        <v>0.22824241674742249</v>
      </c>
      <c r="G32" s="69">
        <f>'Basic T2'!BG32</f>
        <v>0.98661228670642342</v>
      </c>
      <c r="H32" s="69">
        <f>'Basic T2'!BR32</f>
        <v>1.4997962801989042</v>
      </c>
      <c r="I32" s="69">
        <f>'Basic T2'!CC32</f>
        <v>1.6372538969600163</v>
      </c>
      <c r="J32" s="69">
        <f>'Basic T2'!CN32</f>
        <v>0.7535849911066812</v>
      </c>
      <c r="K32" s="309">
        <f t="shared" si="12"/>
        <v>5.6576925523595882</v>
      </c>
      <c r="L32" s="97"/>
      <c r="M32" s="97">
        <f t="shared" si="0"/>
        <v>4.0134437336448768E-3</v>
      </c>
      <c r="N32" s="97">
        <f t="shared" si="1"/>
        <v>9.5104330534231493E-2</v>
      </c>
      <c r="O32" s="97">
        <f t="shared" si="2"/>
        <v>0.19876211047217754</v>
      </c>
      <c r="P32" s="97">
        <f t="shared" si="3"/>
        <v>0.60418969582570026</v>
      </c>
      <c r="Q32" s="97">
        <f t="shared" si="4"/>
        <v>0.61795534264031138</v>
      </c>
      <c r="R32" s="97">
        <f t="shared" si="5"/>
        <v>0.90008117381407493</v>
      </c>
      <c r="S32" s="97">
        <f t="shared" si="6"/>
        <v>1.5761233869028464</v>
      </c>
      <c r="T32" s="97">
        <f t="shared" si="7"/>
        <v>2.7332986547102354</v>
      </c>
      <c r="U32" s="97">
        <f t="shared" si="8"/>
        <v>3.9593493455912934</v>
      </c>
      <c r="V32" s="97">
        <f t="shared" si="9"/>
        <v>0.97398478386443876</v>
      </c>
      <c r="W32" s="97"/>
      <c r="X32" s="97">
        <f t="shared" si="10"/>
        <v>7.4531513634216251E-3</v>
      </c>
      <c r="Y32" s="97">
        <f t="shared" si="13"/>
        <v>1.3203955997790733</v>
      </c>
      <c r="Z32" s="97">
        <f t="shared" si="13"/>
        <v>4.8283470349515047</v>
      </c>
      <c r="AA32" s="97">
        <f t="shared" si="13"/>
        <v>3.6040143265930018</v>
      </c>
      <c r="AB32" s="97">
        <f t="shared" si="13"/>
        <v>4.0341961786564751</v>
      </c>
      <c r="AC32" s="97">
        <f t="shared" si="13"/>
        <v>17.438421716552067</v>
      </c>
      <c r="AD32" s="97">
        <f t="shared" si="13"/>
        <v>26.508974574332456</v>
      </c>
      <c r="AE32" s="97">
        <f t="shared" si="13"/>
        <v>28.938544853894292</v>
      </c>
      <c r="AF32" s="97">
        <f t="shared" si="13"/>
        <v>13.319652563877693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4.4868481937625875E-2</v>
      </c>
      <c r="C33" s="69">
        <f>'Basic T2'!O33</f>
        <v>1.4038535284945359</v>
      </c>
      <c r="D33" s="69">
        <f>'Basic T2'!Z33</f>
        <v>4.3497577190859067</v>
      </c>
      <c r="E33" s="69">
        <f>'Basic T2'!AK33</f>
        <v>2.3109895933861995</v>
      </c>
      <c r="F33" s="69">
        <f>'Basic T2'!AV33</f>
        <v>1.9919709862063835</v>
      </c>
      <c r="G33" s="69">
        <f>'Basic T2'!BG33</f>
        <v>9.5142556072457527</v>
      </c>
      <c r="H33" s="69">
        <f>'Basic T2'!BR33</f>
        <v>14.053500807004511</v>
      </c>
      <c r="I33" s="69">
        <f>'Basic T2'!CC33</f>
        <v>11.969136910940408</v>
      </c>
      <c r="J33" s="69">
        <f>'Basic T2'!CN33</f>
        <v>4.4752452909032234</v>
      </c>
      <c r="K33" s="309">
        <f t="shared" ref="K33" si="14">SUM(B33:J33)</f>
        <v>50.113578925204543</v>
      </c>
      <c r="L33" s="97"/>
      <c r="M33" s="97">
        <f t="shared" si="0"/>
        <v>0.42705053474695931</v>
      </c>
      <c r="N33" s="97">
        <f t="shared" si="1"/>
        <v>1.7872227283622175</v>
      </c>
      <c r="O33" s="97">
        <f t="shared" si="2"/>
        <v>3.1649062222353361</v>
      </c>
      <c r="P33" s="97">
        <f t="shared" si="3"/>
        <v>6.8477114530808025</v>
      </c>
      <c r="Q33" s="97">
        <f t="shared" si="4"/>
        <v>5.3931654372242157</v>
      </c>
      <c r="R33" s="97">
        <f t="shared" si="5"/>
        <v>8.6798050970199299</v>
      </c>
      <c r="S33" s="97">
        <f t="shared" si="6"/>
        <v>14.768706645172019</v>
      </c>
      <c r="T33" s="97">
        <f t="shared" si="7"/>
        <v>19.981766955913365</v>
      </c>
      <c r="U33" s="97">
        <f t="shared" si="8"/>
        <v>23.513020724944081</v>
      </c>
      <c r="V33" s="97">
        <f t="shared" si="9"/>
        <v>8.6271678579957971</v>
      </c>
      <c r="W33" s="97"/>
      <c r="X33" s="97">
        <f t="shared" ref="X33" si="15">IF($K33&gt;0,B33/$K33*100,0)</f>
        <v>8.9533581316538824E-2</v>
      </c>
      <c r="Y33" s="97">
        <f t="shared" ref="Y33" si="16">IF($K33&gt;0,C33/$K33*100,0)</f>
        <v>2.801343585118544</v>
      </c>
      <c r="Z33" s="97">
        <f t="shared" ref="Z33" si="17">IF($K33&gt;0,D33/$K33*100,0)</f>
        <v>8.6797985942652431</v>
      </c>
      <c r="AA33" s="97">
        <f t="shared" ref="AA33" si="18">IF($K33&gt;0,E33/$K33*100,0)</f>
        <v>4.6115037938826822</v>
      </c>
      <c r="AB33" s="97">
        <f t="shared" ref="AB33" si="19">IF($K33&gt;0,F33/$K33*100,0)</f>
        <v>3.9749126462898161</v>
      </c>
      <c r="AC33" s="97">
        <f t="shared" ref="AC33" si="20">IF($K33&gt;0,G33/$K33*100,0)</f>
        <v>18.985384423343536</v>
      </c>
      <c r="AD33" s="97">
        <f t="shared" ref="AD33" si="21">IF($K33&gt;0,H33/$K33*100,0)</f>
        <v>28.043299058683523</v>
      </c>
      <c r="AE33" s="97">
        <f t="shared" ref="AE33" si="22">IF($K33&gt;0,I33/$K33*100,0)</f>
        <v>23.884019396827693</v>
      </c>
      <c r="AF33" s="97">
        <f>IF($K33&gt;0,J33/$K33*100,0)</f>
        <v>8.9302049202724287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10.506597764644374</v>
      </c>
      <c r="C35" s="310">
        <f t="shared" ref="C35:K35" si="24">SUM(C8:C33)</f>
        <v>78.549444689582984</v>
      </c>
      <c r="D35" s="310">
        <f t="shared" si="24"/>
        <v>137.43717550069221</v>
      </c>
      <c r="E35" s="310">
        <f t="shared" si="24"/>
        <v>33.748349491952958</v>
      </c>
      <c r="F35" s="310">
        <f t="shared" si="24"/>
        <v>36.935098865270895</v>
      </c>
      <c r="G35" s="310">
        <f t="shared" si="24"/>
        <v>109.61370100939615</v>
      </c>
      <c r="H35" s="310">
        <f t="shared" si="24"/>
        <v>95.157288614698601</v>
      </c>
      <c r="I35" s="310">
        <f t="shared" si="24"/>
        <v>59.900292788662945</v>
      </c>
      <c r="J35" s="310">
        <f t="shared" si="24"/>
        <v>19.033051275098838</v>
      </c>
      <c r="K35" s="310">
        <f t="shared" si="24"/>
        <v>580.88099999999974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1.8087349671695885</v>
      </c>
      <c r="Y35" s="98">
        <f t="shared" ref="Y35:AG35" si="26">IF($K35&gt;0,C35/$K35*100,0)</f>
        <v>13.522467543194391</v>
      </c>
      <c r="Z35" s="98">
        <f t="shared" si="26"/>
        <v>23.660125826235024</v>
      </c>
      <c r="AA35" s="98">
        <f t="shared" si="26"/>
        <v>5.80985597600076</v>
      </c>
      <c r="AB35" s="98">
        <f t="shared" si="26"/>
        <v>6.3584622091738083</v>
      </c>
      <c r="AC35" s="98">
        <f t="shared" si="26"/>
        <v>18.870250707011628</v>
      </c>
      <c r="AD35" s="98">
        <f t="shared" si="26"/>
        <v>16.381546067903518</v>
      </c>
      <c r="AE35" s="98">
        <f t="shared" si="26"/>
        <v>10.311973156061736</v>
      </c>
      <c r="AF35" s="98">
        <f t="shared" si="26"/>
        <v>3.2765835472495826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automation\Data\Results\Workbooks\LEPs\TB_LEP\[TB_LEP_MainTables.Main.xlsm]Manager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automation\Data\Results\Workbooks\LEPs\TB_LEP\[TB_LEP_MainTables.Main.xlsm]Manager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automation\Data\Results\Workbooks\LEPs\TB_LEP\[TB_LEP_MainTables.Main.xlsm]Manager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automation\Data\Results\Workbooks\LEPs\TB_LEP\[TB_LEP_MainTables.Main.xlsm]Manager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automation\Data\Results\Workbooks\LEPs\TB_LEP\[TB_LEP_MainTables.Main.xlsm]Manager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automation\Data\Results\Workbooks\LEPs\TB_LEP\[TB_LEP_MainTables.Main.xlsm]Manager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automation\Data\Results\Workbooks\LEPs\TB_LEP\[TB_LEP_MainTables.Main.xlsm]Manager</v>
      </c>
      <c r="Y79" s="91" t="str">
        <f ca="1">CELL("filename")</f>
        <v>M:\IE\Projects\Nuffield via NFER AI and automation\Data\Results\Workbooks\LEPs\TB_LEP\[TB_LEP_MainTables.Main.xlsm]Manager</v>
      </c>
      <c r="AW79" s="91" t="str">
        <f ca="1">CELL("filename")</f>
        <v>M:\IE\Projects\Nuffield via NFER AI and automation\Data\Results\Workbooks\LEPs\TB_LEP\[TB_LEP_MainTables.Main.xlsm]Manager</v>
      </c>
      <c r="BU79" s="91" t="str">
        <f ca="1">CELL("filename")</f>
        <v>M:\IE\Projects\Nuffield via NFER AI and automation\Data\Results\Workbooks\LEPs\TB_LEP\[TB_LEP_MainTables.Main.xlsm]Manager</v>
      </c>
      <c r="CS79" s="91" t="str">
        <f ca="1">CELL("filename")</f>
        <v>M:\IE\Projects\Nuffield via NFER AI and automation\Data\Results\Workbooks\LEPs\TB_LEP\[TB_LEP_MainTables.Main.xlsm]Manager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automation\Data\Results\Workbooks\LEPs\TB_LEP\[TB_LEP_MainTables.Main.xlsm]Manager</v>
      </c>
      <c r="Y96" s="91" t="str">
        <f ca="1">CELL("filename")</f>
        <v>M:\IE\Projects\Nuffield via NFER AI and automation\Data\Results\Workbooks\LEPs\TB_LEP\[TB_LEP_MainTables.Main.xlsm]Manager</v>
      </c>
      <c r="AW96" s="91" t="str">
        <f ca="1">CELL("filename")</f>
        <v>M:\IE\Projects\Nuffield via NFER AI and automation\Data\Results\Workbooks\LEPs\TB_LEP\[TB_LEP_MainTables.Main.xlsm]Manager</v>
      </c>
      <c r="BU96" s="91" t="str">
        <f ca="1">CELL("filename")</f>
        <v>M:\IE\Projects\Nuffield via NFER AI and automation\Data\Results\Workbooks\LEPs\TB_LEP\[TB_LEP_MainTables.Main.xlsm]Manager</v>
      </c>
      <c r="CS96" s="91" t="str">
        <f ca="1">CELL("filename")</f>
        <v>M:\IE\Projects\Nuffield via NFER AI and automation\Data\Results\Workbooks\LEPs\TB_LEP\[TB_LEP_MainTables.Main.xlsm]Manager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7FCD8-762C-44CF-AD5F-DBA7183BD1C3}"/>
</file>

<file path=customXml/itemProps2.xml><?xml version="1.0" encoding="utf-8"?>
<ds:datastoreItem xmlns:ds="http://schemas.openxmlformats.org/officeDocument/2006/customXml" ds:itemID="{8CAF4EAF-3821-4DE9-A165-F543CF0C166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2024-02-29T15:56:17Z</dcterms:modified>
</cp:coreProperties>
</file>