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BU_LEP\"/>
    </mc:Choice>
  </mc:AlternateContent>
  <xr:revisionPtr revIDLastSave="0" documentId="13_ncr:1_{9588CF0E-A156-4B46-B234-3718DBCAD3CA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22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A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50" i="75" l="1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<sst xmlns="http://schemas.openxmlformats.org/spreadsheetml/2006/main" count="2355" uniqueCount="531">
  <si>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</si>
  <si>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</si>
  <si>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</si>
  <si>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</si>
  <si>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</si>
  <si>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</si>
  <si>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</si>
  <si>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</si>
  <si>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</si>
  <si>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</si>
  <si>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</si>
  <si>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</si>
  <si>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</si>
  <si>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</si>
  <si>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</si>
  <si>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</si>
  <si>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</si>
  <si>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</si>
  <si>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</si>
  <si>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</si>
  <si>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</si>
  <si>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</si>
  <si>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</si>
  <si>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</si>
  <si>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</si>
  <si>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</si>
  <si>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</si>
  <si>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</si>
  <si>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</si>
  <si>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</si>
  <si>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</si>
  <si>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</si>
  <si>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</si>
  <si>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</si>
  <si>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</si>
  <si>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</si>
  <si>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</si>
  <si>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</si>
  <si>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</si>
  <si>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</si>
  <si>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</si>
  <si>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</si>
  <si>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</si>
  <si>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</si>
  <si>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</si>
  <si>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</si>
  <si>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</si>
  <si>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</si>
  <si>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</si>
  <si>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</si>
  <si>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</si>
  <si>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</si>
  <si>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</si>
  <si>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</si>
  <si>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</si>
  <si>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</si>
  <si>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</si>
  <si>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</si>
  <si>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</si>
  <si>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</si>
  <si>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</si>
  <si>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</si>
  <si>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</si>
  <si>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</si>
  <si>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</si>
  <si>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</si>
  <si>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</si>
  <si>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</si>
  <si>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</si>
  <si>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</si>
  <si>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</si>
  <si>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</si>
  <si>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</si>
  <si>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</si>
  <si>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</si>
  <si>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</si>
  <si>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</si>
  <si>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</si>
  <si>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</si>
  <si>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</si>
  <si>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</si>
  <si>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</si>
  <si>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</si>
  <si>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</si>
  <si>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</si>
  <si>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</si>
  <si>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</si>
  <si>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</si>
  <si>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</si>
  <si>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</si>
  <si>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</si>
  <si>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</si>
  <si>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</si>
  <si>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</si>
  <si>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</si>
  <si>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</si>
  <si>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</si>
  <si>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</si>
  <si>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</si>
  <si>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</si>
  <si>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</si>
  <si>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</si>
  <si>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</si>
  <si>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</si>
  <si>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</si>
  <si>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</si>
  <si>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</si>
  <si>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</si>
  <si>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</si>
  <si>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</si>
  <si>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</si>
  <si>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</si>
  <si>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</si>
  <si>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</si>
  <si>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</si>
  <si>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</si>
  <si>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</si>
  <si>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</si>
  <si>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</si>
  <si>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</si>
  <si>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</si>
  <si>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</si>
  <si>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</si>
  <si>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</si>
  <si>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</si>
  <si>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</si>
  <si>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</si>
  <si>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</si>
  <si>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</si>
  <si>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</si>
  <si>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</si>
  <si>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</si>
  <si>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</si>
  <si>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</si>
  <si>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</si>
  <si>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</si>
  <si>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</si>
  <si>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</si>
  <si>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</si>
  <si>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</si>
  <si>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</si>
  <si>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</si>
  <si>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</si>
  <si>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</si>
  <si>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</si>
  <si>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</si>
  <si>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</si>
  <si>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</si>
  <si>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</si>
  <si>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</si>
  <si>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</si>
  <si>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</si>
  <si>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</si>
  <si>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</si>
  <si>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</si>
  <si>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</si>
  <si>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</si>
  <si>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</si>
  <si>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</si>
  <si>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</si>
  <si>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</si>
  <si>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</si>
  <si>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</si>
  <si>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</si>
  <si>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</si>
  <si>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</si>
  <si>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</si>
  <si>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</si>
  <si>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</si>
  <si>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</si>
  <si>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</si>
  <si>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</si>
  <si>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</si>
  <si>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</si>
  <si>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</si>
  <si>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</si>
  <si>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</si>
  <si>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</si>
  <si>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</si>
  <si>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</si>
  <si>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</si>
  <si>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</si>
  <si>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</si>
  <si>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</si>
  <si>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</si>
  <si>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</si>
  <si>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</si>
  <si>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</si>
  <si>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</si>
  <si>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</si>
  <si>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</si>
  <si>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</si>
  <si>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</si>
  <si>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</si>
  <si>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</si>
  <si>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</si>
  <si>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</si>
  <si>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</si>
  <si>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</si>
  <si>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</si>
  <si>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</si>
  <si>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</si>
  <si>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</si>
  <si>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</si>
  <si>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</si>
  <si>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</si>
  <si>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</si>
  <si>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</si>
  <si>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</si>
  <si>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</si>
  <si>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</si>
  <si>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</si>
  <si>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</si>
  <si>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</si>
  <si>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</si>
  <si>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</si>
  <si>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</si>
  <si>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</si>
  <si>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</si>
  <si>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</si>
  <si>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</si>
  <si>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</si>
  <si>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</si>
  <si>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</si>
  <si>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</si>
  <si>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</si>
  <si>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</si>
  <si>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</si>
  <si>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</si>
  <si>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</si>
  <si>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</si>
  <si>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</si>
  <si>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</si>
  <si>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</si>
  <si>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</si>
  <si>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</si>
  <si>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</si>
  <si>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</si>
  <si>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</si>
  <si>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</si>
  <si>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</si>
  <si>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</si>
  <si>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</si>
  <si>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</si>
  <si>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</si>
  <si>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</si>
  <si>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</si>
  <si>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</si>
  <si>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</si>
  <si>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</si>
  <si>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</si>
  <si>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</si>
  <si>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</si>
  <si>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</si>
  <si>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</si>
  <si>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</si>
  <si>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</si>
  <si>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</si>
  <si>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</si>
  <si>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</si>
  <si>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</si>
  <si>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</si>
  <si>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</si>
  <si>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</si>
  <si>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</si>
  <si>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</si>
  <si>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</si>
  <si>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</si>
  <si>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</si>
  <si>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</si>
  <si>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</si>
  <si>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</si>
  <si>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</si>
  <si>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</si>
  <si>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</si>
  <si>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</si>
  <si>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</si>
  <si>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</si>
  <si>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</si>
  <si>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</si>
  <si>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</si>
  <si>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</si>
  <si>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</si>
  <si>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</si>
  <si>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</si>
  <si>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</si>
  <si>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</si>
  <si>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</si>
  <si>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</si>
  <si>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</si>
  <si>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</si>
  <si>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</si>
  <si>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</si>
  <si>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</si>
  <si>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</si>
  <si>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</si>
  <si>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</si>
  <si>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</si>
  <si>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</si>
  <si>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</si>
  <si>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</si>
  <si>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</si>
  <si>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</si>
  <si>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</si>
  <si>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</si>
  <si>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</si>
  <si>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</si>
  <si>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</si>
  <si>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</si>
  <si>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</si>
  <si>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</si>
  <si>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</si>
  <si>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</si>
  <si>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</si>
  <si>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</si>
  <si>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</si>
  <si>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</si>
  <si>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</si>
  <si>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</si>
  <si>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</si>
  <si>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</si>
  <si>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</si>
  <si>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</si>
  <si>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</si>
  <si>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</si>
  <si>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</si>
  <si>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</si>
  <si>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</si>
  <si>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</si>
  <si>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</si>
  <si>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</si>
  <si>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</si>
  <si>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</si>
  <si>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</si>
  <si>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</si>
  <si>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</si>
  <si>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</si>
  <si>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</si>
  <si>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</si>
  <si>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</si>
  <si>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</si>
  <si>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</si>
  <si>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</si>
  <si>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</si>
  <si>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</si>
  <si>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</si>
  <si>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</si>
  <si>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</si>
  <si>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</si>
  <si>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</si>
  <si>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</si>
  <si>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</si>
  <si>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</si>
  <si>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</si>
  <si>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</si>
  <si>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</si>
  <si>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</si>
  <si>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</si>
  <si>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</si>
  <si>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</si>
  <si>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</si>
  <si>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</si>
  <si>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</si>
  <si>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</si>
  <si>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</si>
  <si>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</si>
  <si>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</si>
  <si>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</si>
  <si>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</si>
  <si>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</si>
  <si>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</si>
  <si>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</si>
  <si>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</si>
  <si>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</si>
  <si>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</si>
  <si>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</si>
  <si>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</si>
  <si>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</si>
  <si>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</si>
  <si>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</si>
  <si>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</si>
  <si>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</si>
  <si>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</si>
  <si>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</si>
  <si>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</si>
  <si>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</si>
  <si>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</si>
  <si>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</si>
  <si>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</si>
  <si>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</si>
  <si>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</si>
  <si>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</si>
  <si>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</si>
  <si>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</si>
  <si>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</si>
  <si>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</si>
  <si>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</si>
  <si>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</si>
  <si>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</si>
  <si>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</si>
  <si>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</si>
  <si>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</si>
  <si>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</si>
  <si>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</si>
  <si>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</si>
  <si>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</si>
  <si>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</si>
  <si>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</si>
  <si>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</si>
  <si>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</si>
  <si>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</si>
  <si>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</si>
  <si>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</si>
  <si>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</si>
  <si>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</si>
  <si>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</si>
  <si>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</si>
  <si>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</si>
  <si>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</si>
  <si>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</si>
  <si>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</si>
  <si>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</si>
  <si>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</si>
  <si>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</si>
  <si>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</si>
  <si>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</si>
  <si>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</si>
  <si>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</si>
  <si>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</si>
  <si>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</si>
  <si>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</si>
  <si>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</si>
  <si>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</si>
  <si>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</si>
  <si>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</si>
  <si>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</si>
  <si>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</si>
  <si>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</si>
  <si>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</si>
  <si>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</si>
  <si>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</si>
  <si>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</si>
  <si>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</si>
  <si>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</si>
  <si>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</si>
  <si>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</si>
  <si>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</si>
  <si>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</si>
  <si>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</si>
  <si>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</si>
  <si>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</si>
  <si>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</si>
  <si>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</si>
  <si>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</si>
  <si>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</si>
  <si>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</si>
  <si>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</si>
  <si>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</si>
  <si>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</si>
  <si>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</si>
  <si>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</si>
  <si>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</si>
  <si>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</si>
  <si>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</si>
  <si>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</si>
  <si>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</si>
  <si>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</si>
  <si>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</si>
  <si>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</si>
  <si>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</si>
  <si>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</si>
  <si>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</si>
  <si>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</si>
  <si>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</si>
  <si>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</si>
  <si>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</si>
  <si>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</si>
  <si>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</si>
  <si>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</si>
  <si>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</si>
  <si>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</si>
  <si>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</si>
  <si>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</si>
  <si>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</si>
  <si>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</si>
  <si>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</si>
  <si>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</si>
  <si>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</si>
  <si>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</si>
  <si>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</si>
  <si>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</si>
  <si>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</si>
  <si>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</si>
  <si>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</si>
  <si>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</si>
  <si>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</si>
  <si>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</si>
  <si>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</si>
  <si>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</si>
  <si>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</si>
  <si>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</si>
  <si>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</si>
  <si>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</si>
  <si>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</si>
  <si>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</si>
  <si>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</si>
  <si>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</si>
  <si>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</si>
  <si>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</si>
  <si>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</si>
  <si>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</si>
  <si>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</si>
  <si>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</si>
  <si>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</si>
  <si>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</si>
  <si>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</si>
  <si>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</si>
  <si>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</si>
  <si>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</si>
  <si>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</si>
  <si>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</si>
  <si>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</si>
  <si>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</si>
  <si>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</si>
  <si>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</si>
  <si>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</si>
  <si>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automation/Data/Results/Workbooks/LEPs/BU_LEP/BU_LEP_Database.Main.xlsx</t>
  </si>
  <si>
    <t>2. Buckinghamshire Thames Valley</t>
  </si>
  <si>
    <t>28-02-2024 09:50:51</t>
  </si>
  <si>
    <t>Buckinghamshire Thames Valley</t>
  </si>
  <si>
    <t>29 02 2024 03:48:04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</si>
</sst>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1.2431989711301883</c:v>
                </c:pt>
                <c:pt idx="2">
                  <c:v>1.5453529077900097</c:v>
                </c:pt>
                <c:pt idx="3">
                  <c:v>-0.61713489805441668</c:v>
                </c:pt>
                <c:pt idx="4">
                  <c:v>-1.0159725782566409</c:v>
                </c:pt>
                <c:pt idx="5">
                  <c:v>0.32939284559472259</c:v>
                </c:pt>
                <c:pt idx="7">
                  <c:v>-2.3195276789018338</c:v>
                </c:pt>
                <c:pt idx="8">
                  <c:v>-2.3630525045880035</c:v>
                </c:pt>
                <c:pt idx="9">
                  <c:v>3.1261957385352312</c:v>
                </c:pt>
                <c:pt idx="10">
                  <c:v>-0.204232638838997</c:v>
                </c:pt>
                <c:pt idx="11">
                  <c:v>7.1813359501704532E-2</c:v>
                </c:pt>
                <c:pt idx="12">
                  <c:v>0.98297153418649419</c:v>
                </c:pt>
                <c:pt idx="13">
                  <c:v>-0.1992766623288178</c:v>
                </c:pt>
                <c:pt idx="14">
                  <c:v>-4.0133047448642101</c:v>
                </c:pt>
                <c:pt idx="15">
                  <c:v>0.10984439088022047</c:v>
                </c:pt>
                <c:pt idx="17">
                  <c:v>1.771832346829405</c:v>
                </c:pt>
                <c:pt idx="18">
                  <c:v>-1.086988645836473</c:v>
                </c:pt>
                <c:pt idx="19">
                  <c:v>1.5429449541575213</c:v>
                </c:pt>
                <c:pt idx="20">
                  <c:v>1.3099984054285585</c:v>
                </c:pt>
                <c:pt idx="22">
                  <c:v>7.1161200476399511</c:v>
                </c:pt>
                <c:pt idx="24">
                  <c:v>2.6320917717665537</c:v>
                </c:pt>
                <c:pt idx="25">
                  <c:v>4.8707606221551902</c:v>
                </c:pt>
                <c:pt idx="26">
                  <c:v>11.219440061215003</c:v>
                </c:pt>
                <c:pt idx="27">
                  <c:v>3.9270362294384631</c:v>
                </c:pt>
                <c:pt idx="29">
                  <c:v>0.64101589290477268</c:v>
                </c:pt>
                <c:pt idx="30">
                  <c:v>17.93279091203679</c:v>
                </c:pt>
                <c:pt idx="31">
                  <c:v>18.223684104215554</c:v>
                </c:pt>
                <c:pt idx="32">
                  <c:v>0.22913785766007777</c:v>
                </c:pt>
                <c:pt idx="33">
                  <c:v>1.5196398389672128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0.37058078759095725</c:v>
                </c:pt>
                <c:pt idx="2">
                  <c:v>0.27493641344382702</c:v>
                </c:pt>
                <c:pt idx="3">
                  <c:v>8.9741181438429685E-2</c:v>
                </c:pt>
                <c:pt idx="4">
                  <c:v>8.5390080300196125E-2</c:v>
                </c:pt>
                <c:pt idx="5">
                  <c:v>0.178539802030242</c:v>
                </c:pt>
                <c:pt idx="7">
                  <c:v>-0.34660840325559938</c:v>
                </c:pt>
                <c:pt idx="8">
                  <c:v>0.73941419052367952</c:v>
                </c:pt>
                <c:pt idx="9">
                  <c:v>0.98941420281561943</c:v>
                </c:pt>
                <c:pt idx="10">
                  <c:v>0.79460529691988135</c:v>
                </c:pt>
                <c:pt idx="11">
                  <c:v>0.78001403508445311</c:v>
                </c:pt>
                <c:pt idx="12">
                  <c:v>-0.9607683112008103</c:v>
                </c:pt>
                <c:pt idx="13">
                  <c:v>0.68683734436916222</c:v>
                </c:pt>
                <c:pt idx="14">
                  <c:v>-0.46821813360751197</c:v>
                </c:pt>
                <c:pt idx="15">
                  <c:v>0.58396361239387851</c:v>
                </c:pt>
                <c:pt idx="17">
                  <c:v>0.97302202806468507</c:v>
                </c:pt>
                <c:pt idx="18">
                  <c:v>0.28106359866733044</c:v>
                </c:pt>
                <c:pt idx="19">
                  <c:v>0.19649130781937973</c:v>
                </c:pt>
                <c:pt idx="20">
                  <c:v>0.38906302179286811</c:v>
                </c:pt>
                <c:pt idx="22">
                  <c:v>1.0003983918825732</c:v>
                </c:pt>
                <c:pt idx="24">
                  <c:v>-1.4334512610392536</c:v>
                </c:pt>
                <c:pt idx="25">
                  <c:v>-2.208934161742615</c:v>
                </c:pt>
                <c:pt idx="26">
                  <c:v>1.5305307157514658</c:v>
                </c:pt>
                <c:pt idx="27">
                  <c:v>-1.1667256254593528</c:v>
                </c:pt>
                <c:pt idx="29">
                  <c:v>1.2046529104664083</c:v>
                </c:pt>
                <c:pt idx="30">
                  <c:v>-0.16630571007839601</c:v>
                </c:pt>
                <c:pt idx="31">
                  <c:v>-1.5275826350509725</c:v>
                </c:pt>
                <c:pt idx="32">
                  <c:v>0.40274151535348857</c:v>
                </c:pt>
                <c:pt idx="33">
                  <c:v>0.68934281311590073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1.7050000000000045</c:v>
                </c:pt>
                <c:pt idx="1">
                  <c:v>2.0290000000000021</c:v>
                </c:pt>
                <c:pt idx="2">
                  <c:v>2.5010000000000043</c:v>
                </c:pt>
                <c:pt idx="3">
                  <c:v>1.4220000000000039</c:v>
                </c:pt>
                <c:pt idx="4">
                  <c:v>3.2490000000000006</c:v>
                </c:pt>
                <c:pt idx="5">
                  <c:v>2.2589999999999986</c:v>
                </c:pt>
                <c:pt idx="6">
                  <c:v>2.3430000000000004</c:v>
                </c:pt>
                <c:pt idx="7">
                  <c:v>2.7520000000000011</c:v>
                </c:pt>
                <c:pt idx="8">
                  <c:v>2.3589999999999942</c:v>
                </c:pt>
                <c:pt idx="9">
                  <c:v>2.8650000000000069</c:v>
                </c:pt>
                <c:pt idx="10">
                  <c:v>2.2850000000000072</c:v>
                </c:pt>
                <c:pt idx="11">
                  <c:v>2.3030000000000026</c:v>
                </c:pt>
                <c:pt idx="12">
                  <c:v>2.3190000000000022</c:v>
                </c:pt>
                <c:pt idx="13">
                  <c:v>2.3449999999999993</c:v>
                </c:pt>
                <c:pt idx="14">
                  <c:v>2.3610000000000011</c:v>
                </c:pt>
                <c:pt idx="15">
                  <c:v>2.3649999999999975</c:v>
                </c:pt>
                <c:pt idx="16">
                  <c:v>2.3710000000000067</c:v>
                </c:pt>
                <c:pt idx="17">
                  <c:v>2.3770000000000078</c:v>
                </c:pt>
                <c:pt idx="18">
                  <c:v>2.3820000000000032</c:v>
                </c:pt>
                <c:pt idx="19">
                  <c:v>2.3859999999999926</c:v>
                </c:pt>
                <c:pt idx="20">
                  <c:v>2.3939999999999957</c:v>
                </c:pt>
                <c:pt idx="21">
                  <c:v>2.4009999999999967</c:v>
                </c:pt>
                <c:pt idx="22">
                  <c:v>2.4079999999999981</c:v>
                </c:pt>
                <c:pt idx="23">
                  <c:v>2.4150000000000027</c:v>
                </c:pt>
                <c:pt idx="24" formatCode="#,##0.00">
                  <c:v>2.4210000000000007</c:v>
                </c:pt>
                <c:pt idx="25">
                  <c:v>2.4270000000000005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0.14900000000000002</c:v>
                </c:pt>
                <c:pt idx="1">
                  <c:v>0.17100000000000024</c:v>
                </c:pt>
                <c:pt idx="2">
                  <c:v>0.25600000000000017</c:v>
                </c:pt>
                <c:pt idx="3">
                  <c:v>0.3010000000000001</c:v>
                </c:pt>
                <c:pt idx="4">
                  <c:v>3.5999999999999963E-2</c:v>
                </c:pt>
                <c:pt idx="5">
                  <c:v>4.1999999999999989E-2</c:v>
                </c:pt>
                <c:pt idx="6">
                  <c:v>0.10999999999999989</c:v>
                </c:pt>
                <c:pt idx="7">
                  <c:v>0.11499999999999971</c:v>
                </c:pt>
                <c:pt idx="8">
                  <c:v>4.1999999999999933E-2</c:v>
                </c:pt>
                <c:pt idx="9">
                  <c:v>0.13899999999999971</c:v>
                </c:pt>
                <c:pt idx="10">
                  <c:v>9.6999999999999989E-2</c:v>
                </c:pt>
                <c:pt idx="11">
                  <c:v>9.4000000000000056E-2</c:v>
                </c:pt>
                <c:pt idx="12">
                  <c:v>9.4000000000000028E-2</c:v>
                </c:pt>
                <c:pt idx="13">
                  <c:v>9.09999999999999E-2</c:v>
                </c:pt>
                <c:pt idx="14">
                  <c:v>8.7999999999999995E-2</c:v>
                </c:pt>
                <c:pt idx="15">
                  <c:v>8.5999999999999702E-2</c:v>
                </c:pt>
                <c:pt idx="16">
                  <c:v>8.4999999999999895E-2</c:v>
                </c:pt>
                <c:pt idx="17">
                  <c:v>8.2999999999999768E-2</c:v>
                </c:pt>
                <c:pt idx="18">
                  <c:v>8.2000000000000045E-2</c:v>
                </c:pt>
                <c:pt idx="19">
                  <c:v>8.1000000000000058E-2</c:v>
                </c:pt>
                <c:pt idx="20">
                  <c:v>8.0999999999999864E-2</c:v>
                </c:pt>
                <c:pt idx="21">
                  <c:v>7.9999999999999877E-2</c:v>
                </c:pt>
                <c:pt idx="22">
                  <c:v>7.8999999999999973E-2</c:v>
                </c:pt>
                <c:pt idx="23">
                  <c:v>7.7999999999999944E-2</c:v>
                </c:pt>
                <c:pt idx="24" formatCode="#,##0.00">
                  <c:v>7.6999999999999985E-2</c:v>
                </c:pt>
                <c:pt idx="25">
                  <c:v>7.7000000000000068E-2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0.28500000000000103</c:v>
                </c:pt>
                <c:pt idx="1">
                  <c:v>0.16799999999999979</c:v>
                </c:pt>
                <c:pt idx="2">
                  <c:v>0.16199999999999978</c:v>
                </c:pt>
                <c:pt idx="3">
                  <c:v>6.3999999999999863E-2</c:v>
                </c:pt>
                <c:pt idx="4">
                  <c:v>0.13899999999999985</c:v>
                </c:pt>
                <c:pt idx="5">
                  <c:v>0.15999999999999973</c:v>
                </c:pt>
                <c:pt idx="6">
                  <c:v>0.27400000000000035</c:v>
                </c:pt>
                <c:pt idx="7">
                  <c:v>0.41900000000000082</c:v>
                </c:pt>
                <c:pt idx="8">
                  <c:v>0.34099999999999958</c:v>
                </c:pt>
                <c:pt idx="9">
                  <c:v>0.28500000000000031</c:v>
                </c:pt>
                <c:pt idx="10">
                  <c:v>0.36499999999999949</c:v>
                </c:pt>
                <c:pt idx="11">
                  <c:v>0.36199999999999877</c:v>
                </c:pt>
                <c:pt idx="12">
                  <c:v>0.3550000000000007</c:v>
                </c:pt>
                <c:pt idx="13">
                  <c:v>0.35299999999999943</c:v>
                </c:pt>
                <c:pt idx="14">
                  <c:v>0.35299999999999992</c:v>
                </c:pt>
                <c:pt idx="15">
                  <c:v>0.35299999999999954</c:v>
                </c:pt>
                <c:pt idx="16">
                  <c:v>0.35199999999999948</c:v>
                </c:pt>
                <c:pt idx="17">
                  <c:v>0.35200000000000015</c:v>
                </c:pt>
                <c:pt idx="18">
                  <c:v>0.35199999999999998</c:v>
                </c:pt>
                <c:pt idx="19">
                  <c:v>0.35200000000000004</c:v>
                </c:pt>
                <c:pt idx="20">
                  <c:v>0.35300000000000048</c:v>
                </c:pt>
                <c:pt idx="21">
                  <c:v>0.35299999999999943</c:v>
                </c:pt>
                <c:pt idx="22">
                  <c:v>0.35399999999999915</c:v>
                </c:pt>
                <c:pt idx="23">
                  <c:v>0.35399999999999915</c:v>
                </c:pt>
                <c:pt idx="24" formatCode="#,##0.00">
                  <c:v>0.35500000000000032</c:v>
                </c:pt>
                <c:pt idx="25">
                  <c:v>0.35599999999999959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1.5620000000000032</c:v>
                </c:pt>
                <c:pt idx="1">
                  <c:v>1.8719999999999954</c:v>
                </c:pt>
                <c:pt idx="2">
                  <c:v>1.7169999999999943</c:v>
                </c:pt>
                <c:pt idx="3">
                  <c:v>2.1170000000000058</c:v>
                </c:pt>
                <c:pt idx="4">
                  <c:v>1.9349999999999969</c:v>
                </c:pt>
                <c:pt idx="5">
                  <c:v>2.0330000000000021</c:v>
                </c:pt>
                <c:pt idx="6">
                  <c:v>2.5079999999999947</c:v>
                </c:pt>
                <c:pt idx="7">
                  <c:v>1.9520000000000035</c:v>
                </c:pt>
                <c:pt idx="8">
                  <c:v>2.3650000000000015</c:v>
                </c:pt>
                <c:pt idx="9">
                  <c:v>2.2789999999999999</c:v>
                </c:pt>
                <c:pt idx="10">
                  <c:v>2.0990000000000011</c:v>
                </c:pt>
                <c:pt idx="11">
                  <c:v>2.0580000000000003</c:v>
                </c:pt>
                <c:pt idx="12">
                  <c:v>2.0469999999999966</c:v>
                </c:pt>
                <c:pt idx="13">
                  <c:v>2.0889999999999951</c:v>
                </c:pt>
                <c:pt idx="14">
                  <c:v>2.1930000000000023</c:v>
                </c:pt>
                <c:pt idx="15">
                  <c:v>2.2530000000000094</c:v>
                </c:pt>
                <c:pt idx="16">
                  <c:v>2.2969999999999962</c:v>
                </c:pt>
                <c:pt idx="17">
                  <c:v>2.3319999999999923</c:v>
                </c:pt>
                <c:pt idx="18">
                  <c:v>2.3609999999999975</c:v>
                </c:pt>
                <c:pt idx="19">
                  <c:v>2.3859999999999943</c:v>
                </c:pt>
                <c:pt idx="20">
                  <c:v>2.4090000000000056</c:v>
                </c:pt>
                <c:pt idx="21">
                  <c:v>2.4309999999999996</c:v>
                </c:pt>
                <c:pt idx="22">
                  <c:v>2.4519999999999915</c:v>
                </c:pt>
                <c:pt idx="23">
                  <c:v>2.4720000000000022</c:v>
                </c:pt>
                <c:pt idx="24" formatCode="#,##0.00">
                  <c:v>2.492</c:v>
                </c:pt>
                <c:pt idx="25">
                  <c:v>2.5119999999999942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0.99500000000000111</c:v>
                </c:pt>
                <c:pt idx="1">
                  <c:v>1.6779999999999988</c:v>
                </c:pt>
                <c:pt idx="2">
                  <c:v>1.4599999999999962</c:v>
                </c:pt>
                <c:pt idx="3">
                  <c:v>1.1249999999999989</c:v>
                </c:pt>
                <c:pt idx="4">
                  <c:v>1.3679999999999994</c:v>
                </c:pt>
                <c:pt idx="5">
                  <c:v>1.3479999999999988</c:v>
                </c:pt>
                <c:pt idx="6">
                  <c:v>1.2960000000000016</c:v>
                </c:pt>
                <c:pt idx="7">
                  <c:v>1.9080000000000004</c:v>
                </c:pt>
                <c:pt idx="8">
                  <c:v>1.8729999999999998</c:v>
                </c:pt>
                <c:pt idx="9">
                  <c:v>2.3049999999999993</c:v>
                </c:pt>
                <c:pt idx="10">
                  <c:v>2.2940000000000049</c:v>
                </c:pt>
                <c:pt idx="11">
                  <c:v>2.3590000000000009</c:v>
                </c:pt>
                <c:pt idx="12">
                  <c:v>2.4340000000000064</c:v>
                </c:pt>
                <c:pt idx="13">
                  <c:v>2.4789999999999983</c:v>
                </c:pt>
                <c:pt idx="14">
                  <c:v>2.5210000000000004</c:v>
                </c:pt>
                <c:pt idx="15">
                  <c:v>2.5579999999999976</c:v>
                </c:pt>
                <c:pt idx="16">
                  <c:v>2.5889999999999995</c:v>
                </c:pt>
                <c:pt idx="17">
                  <c:v>2.6199999999999997</c:v>
                </c:pt>
                <c:pt idx="18">
                  <c:v>2.652000000000001</c:v>
                </c:pt>
                <c:pt idx="19">
                  <c:v>2.6829999999999932</c:v>
                </c:pt>
                <c:pt idx="20">
                  <c:v>2.7169999999999899</c:v>
                </c:pt>
                <c:pt idx="21">
                  <c:v>2.7510000000000079</c:v>
                </c:pt>
                <c:pt idx="22">
                  <c:v>2.7849999999999988</c:v>
                </c:pt>
                <c:pt idx="23">
                  <c:v>2.8170000000000006</c:v>
                </c:pt>
                <c:pt idx="24" formatCode="#,##0.00">
                  <c:v>2.8499999999999952</c:v>
                </c:pt>
                <c:pt idx="25">
                  <c:v>2.8809999999999993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4.3349999999999982</c:v>
                </c:pt>
                <c:pt idx="1">
                  <c:v>4.4979999999999976</c:v>
                </c:pt>
                <c:pt idx="2">
                  <c:v>4.3570000000000073</c:v>
                </c:pt>
                <c:pt idx="3">
                  <c:v>4.0469999999999988</c:v>
                </c:pt>
                <c:pt idx="4">
                  <c:v>3.622000000000007</c:v>
                </c:pt>
                <c:pt idx="5">
                  <c:v>3.3339999999999899</c:v>
                </c:pt>
                <c:pt idx="6">
                  <c:v>4.0830000000000028</c:v>
                </c:pt>
                <c:pt idx="7">
                  <c:v>4.3610000000000007</c:v>
                </c:pt>
                <c:pt idx="8">
                  <c:v>4.1999999999999993</c:v>
                </c:pt>
                <c:pt idx="9">
                  <c:v>4.4190000000000085</c:v>
                </c:pt>
                <c:pt idx="10">
                  <c:v>4.2290000000000001</c:v>
                </c:pt>
                <c:pt idx="11">
                  <c:v>4.2519999999999909</c:v>
                </c:pt>
                <c:pt idx="12">
                  <c:v>4.1659999999999933</c:v>
                </c:pt>
                <c:pt idx="13">
                  <c:v>4.121000000000012</c:v>
                </c:pt>
                <c:pt idx="14">
                  <c:v>4.0579999999999892</c:v>
                </c:pt>
                <c:pt idx="15">
                  <c:v>3.9800000000000009</c:v>
                </c:pt>
                <c:pt idx="16">
                  <c:v>3.8760000000000092</c:v>
                </c:pt>
                <c:pt idx="17">
                  <c:v>3.7719999999999985</c:v>
                </c:pt>
                <c:pt idx="18">
                  <c:v>3.671000000000006</c:v>
                </c:pt>
                <c:pt idx="19">
                  <c:v>3.5720000000000103</c:v>
                </c:pt>
                <c:pt idx="20">
                  <c:v>3.4779999999999958</c:v>
                </c:pt>
                <c:pt idx="21">
                  <c:v>3.3850000000000073</c:v>
                </c:pt>
                <c:pt idx="22">
                  <c:v>3.2920000000000029</c:v>
                </c:pt>
                <c:pt idx="23">
                  <c:v>3.2020000000000017</c:v>
                </c:pt>
                <c:pt idx="24" formatCode="#,##0.00">
                  <c:v>3.1129999999999978</c:v>
                </c:pt>
                <c:pt idx="25">
                  <c:v>3.0250000000000039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11.852000000000009</c:v>
                </c:pt>
                <c:pt idx="1">
                  <c:v>11.340999999999994</c:v>
                </c:pt>
                <c:pt idx="2">
                  <c:v>12.203999999999981</c:v>
                </c:pt>
                <c:pt idx="3">
                  <c:v>10.53800000000003</c:v>
                </c:pt>
                <c:pt idx="4">
                  <c:v>11.571000000000003</c:v>
                </c:pt>
                <c:pt idx="5">
                  <c:v>11.491000000000012</c:v>
                </c:pt>
                <c:pt idx="6">
                  <c:v>13.29700000000002</c:v>
                </c:pt>
                <c:pt idx="7">
                  <c:v>12.782999999999971</c:v>
                </c:pt>
                <c:pt idx="8">
                  <c:v>12.704999999999977</c:v>
                </c:pt>
                <c:pt idx="9">
                  <c:v>13.101999999999995</c:v>
                </c:pt>
                <c:pt idx="10">
                  <c:v>13.085000000000031</c:v>
                </c:pt>
                <c:pt idx="11">
                  <c:v>12.878000000000025</c:v>
                </c:pt>
                <c:pt idx="12">
                  <c:v>12.643999999999993</c:v>
                </c:pt>
                <c:pt idx="13">
                  <c:v>12.375000000000011</c:v>
                </c:pt>
                <c:pt idx="14">
                  <c:v>12.200000000000024</c:v>
                </c:pt>
                <c:pt idx="15">
                  <c:v>11.99199999999999</c:v>
                </c:pt>
                <c:pt idx="16">
                  <c:v>11.82199999999998</c:v>
                </c:pt>
                <c:pt idx="17">
                  <c:v>11.653000000000024</c:v>
                </c:pt>
                <c:pt idx="18">
                  <c:v>11.492000000000038</c:v>
                </c:pt>
                <c:pt idx="19">
                  <c:v>11.339000000000041</c:v>
                </c:pt>
                <c:pt idx="20">
                  <c:v>11.201999999999966</c:v>
                </c:pt>
                <c:pt idx="21">
                  <c:v>11.059999999999992</c:v>
                </c:pt>
                <c:pt idx="22">
                  <c:v>10.921000000000015</c:v>
                </c:pt>
                <c:pt idx="23">
                  <c:v>10.788000000000002</c:v>
                </c:pt>
                <c:pt idx="24" formatCode="#,##0.00">
                  <c:v>10.657999999999976</c:v>
                </c:pt>
                <c:pt idx="25">
                  <c:v>10.537000000000008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20.327000000000059</c:v>
                </c:pt>
                <c:pt idx="1">
                  <c:v>18.03500000000011</c:v>
                </c:pt>
                <c:pt idx="2">
                  <c:v>17.907000000000032</c:v>
                </c:pt>
                <c:pt idx="3">
                  <c:v>17.693000000000019</c:v>
                </c:pt>
                <c:pt idx="4">
                  <c:v>18.854999999999993</c:v>
                </c:pt>
                <c:pt idx="5">
                  <c:v>16.83900000000007</c:v>
                </c:pt>
                <c:pt idx="6">
                  <c:v>22.68099999999999</c:v>
                </c:pt>
                <c:pt idx="7">
                  <c:v>25.225999999999964</c:v>
                </c:pt>
                <c:pt idx="8">
                  <c:v>21.477000000000039</c:v>
                </c:pt>
                <c:pt idx="9">
                  <c:v>23.021000000000011</c:v>
                </c:pt>
                <c:pt idx="10">
                  <c:v>23.745999999999988</c:v>
                </c:pt>
                <c:pt idx="11">
                  <c:v>23.494999999999951</c:v>
                </c:pt>
                <c:pt idx="12">
                  <c:v>23.827999999999999</c:v>
                </c:pt>
                <c:pt idx="13">
                  <c:v>24.591999999999956</c:v>
                </c:pt>
                <c:pt idx="14">
                  <c:v>25.177000000000039</c:v>
                </c:pt>
                <c:pt idx="15">
                  <c:v>25.427000000000049</c:v>
                </c:pt>
                <c:pt idx="16">
                  <c:v>25.649999999999981</c:v>
                </c:pt>
                <c:pt idx="17">
                  <c:v>25.813999999999961</c:v>
                </c:pt>
                <c:pt idx="18">
                  <c:v>26.009000000000047</c:v>
                </c:pt>
                <c:pt idx="19">
                  <c:v>26.190000000000062</c:v>
                </c:pt>
                <c:pt idx="20">
                  <c:v>26.406000000000017</c:v>
                </c:pt>
                <c:pt idx="21">
                  <c:v>26.627000000000049</c:v>
                </c:pt>
                <c:pt idx="22">
                  <c:v>26.856000000000009</c:v>
                </c:pt>
                <c:pt idx="23">
                  <c:v>27.090000000000003</c:v>
                </c:pt>
                <c:pt idx="24" formatCode="#,##0.00">
                  <c:v>27.329000000000004</c:v>
                </c:pt>
                <c:pt idx="25">
                  <c:v>27.569999999999947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42.723999999999947</c:v>
                </c:pt>
                <c:pt idx="1">
                  <c:v>44.154999999999944</c:v>
                </c:pt>
                <c:pt idx="2">
                  <c:v>44.425000000000004</c:v>
                </c:pt>
                <c:pt idx="3">
                  <c:v>47.127000000000024</c:v>
                </c:pt>
                <c:pt idx="4">
                  <c:v>47.276999999999937</c:v>
                </c:pt>
                <c:pt idx="5">
                  <c:v>46.062999999999946</c:v>
                </c:pt>
                <c:pt idx="6">
                  <c:v>48.998999999999988</c:v>
                </c:pt>
                <c:pt idx="7">
                  <c:v>46.838000000000136</c:v>
                </c:pt>
                <c:pt idx="8">
                  <c:v>46.969000000000058</c:v>
                </c:pt>
                <c:pt idx="9">
                  <c:v>48.839999999999982</c:v>
                </c:pt>
                <c:pt idx="10">
                  <c:v>49.727999999999938</c:v>
                </c:pt>
                <c:pt idx="11">
                  <c:v>50.01</c:v>
                </c:pt>
                <c:pt idx="12">
                  <c:v>50.108999999999945</c:v>
                </c:pt>
                <c:pt idx="13">
                  <c:v>50.170000000000066</c:v>
                </c:pt>
                <c:pt idx="14">
                  <c:v>50.299999999999983</c:v>
                </c:pt>
                <c:pt idx="15">
                  <c:v>50.432000000000031</c:v>
                </c:pt>
                <c:pt idx="16">
                  <c:v>50.514000000000038</c:v>
                </c:pt>
                <c:pt idx="17">
                  <c:v>50.581999999999972</c:v>
                </c:pt>
                <c:pt idx="18">
                  <c:v>50.642999999999994</c:v>
                </c:pt>
                <c:pt idx="19">
                  <c:v>50.704000000000086</c:v>
                </c:pt>
                <c:pt idx="20">
                  <c:v>50.77900000000006</c:v>
                </c:pt>
                <c:pt idx="21">
                  <c:v>50.855999999999959</c:v>
                </c:pt>
                <c:pt idx="22">
                  <c:v>50.933999999999934</c:v>
                </c:pt>
                <c:pt idx="23">
                  <c:v>51.028000000000034</c:v>
                </c:pt>
                <c:pt idx="24" formatCode="#,##0.00">
                  <c:v>51.119999999999976</c:v>
                </c:pt>
                <c:pt idx="25">
                  <c:v>51.213999999999963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7.0009999999999746</c:v>
                </c:pt>
                <c:pt idx="1">
                  <c:v>7.0630000000000166</c:v>
                </c:pt>
                <c:pt idx="2">
                  <c:v>8.0550000000000175</c:v>
                </c:pt>
                <c:pt idx="3">
                  <c:v>6.4589999999999739</c:v>
                </c:pt>
                <c:pt idx="4">
                  <c:v>7.9199999999999839</c:v>
                </c:pt>
                <c:pt idx="5">
                  <c:v>7.8600000000000048</c:v>
                </c:pt>
                <c:pt idx="6">
                  <c:v>9.6909999999999918</c:v>
                </c:pt>
                <c:pt idx="7">
                  <c:v>9.8340000000000014</c:v>
                </c:pt>
                <c:pt idx="8">
                  <c:v>9.7039999999999811</c:v>
                </c:pt>
                <c:pt idx="9">
                  <c:v>8.744999999999969</c:v>
                </c:pt>
                <c:pt idx="10">
                  <c:v>7.4419999999999975</c:v>
                </c:pt>
                <c:pt idx="11">
                  <c:v>7.7059999999999951</c:v>
                </c:pt>
                <c:pt idx="12">
                  <c:v>7.6939999999999857</c:v>
                </c:pt>
                <c:pt idx="13">
                  <c:v>7.6940000000000008</c:v>
                </c:pt>
                <c:pt idx="14">
                  <c:v>7.7160000000000064</c:v>
                </c:pt>
                <c:pt idx="15">
                  <c:v>7.7299999999999907</c:v>
                </c:pt>
                <c:pt idx="16">
                  <c:v>7.7340000000000124</c:v>
                </c:pt>
                <c:pt idx="17">
                  <c:v>7.7379999999999916</c:v>
                </c:pt>
                <c:pt idx="18">
                  <c:v>7.7420000000000142</c:v>
                </c:pt>
                <c:pt idx="19">
                  <c:v>7.7450000000000134</c:v>
                </c:pt>
                <c:pt idx="20">
                  <c:v>7.7499999999999885</c:v>
                </c:pt>
                <c:pt idx="21">
                  <c:v>7.7539999999999898</c:v>
                </c:pt>
                <c:pt idx="22">
                  <c:v>7.7560000000000002</c:v>
                </c:pt>
                <c:pt idx="23">
                  <c:v>7.758999999999995</c:v>
                </c:pt>
                <c:pt idx="24" formatCode="#,##0.00">
                  <c:v>7.7600000000000007</c:v>
                </c:pt>
                <c:pt idx="25">
                  <c:v>7.761999999999996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12.666000000000007</c:v>
                </c:pt>
                <c:pt idx="1">
                  <c:v>14.327999999999996</c:v>
                </c:pt>
                <c:pt idx="2">
                  <c:v>15.289999999999983</c:v>
                </c:pt>
                <c:pt idx="3">
                  <c:v>14.952999999999955</c:v>
                </c:pt>
                <c:pt idx="4">
                  <c:v>15.745000000000026</c:v>
                </c:pt>
                <c:pt idx="5">
                  <c:v>15.427000000000008</c:v>
                </c:pt>
                <c:pt idx="6">
                  <c:v>15.431000000000038</c:v>
                </c:pt>
                <c:pt idx="7">
                  <c:v>14.987999999999998</c:v>
                </c:pt>
                <c:pt idx="8">
                  <c:v>16.230999999999966</c:v>
                </c:pt>
                <c:pt idx="9">
                  <c:v>17.977000000000043</c:v>
                </c:pt>
                <c:pt idx="10">
                  <c:v>16.84299999999995</c:v>
                </c:pt>
                <c:pt idx="11">
                  <c:v>16.230000000000022</c:v>
                </c:pt>
                <c:pt idx="12">
                  <c:v>16.55400000000003</c:v>
                </c:pt>
                <c:pt idx="13">
                  <c:v>16.931999999999977</c:v>
                </c:pt>
                <c:pt idx="14">
                  <c:v>17.303000000000026</c:v>
                </c:pt>
                <c:pt idx="15">
                  <c:v>17.583999999999985</c:v>
                </c:pt>
                <c:pt idx="16">
                  <c:v>17.825000000000024</c:v>
                </c:pt>
                <c:pt idx="17">
                  <c:v>18.044</c:v>
                </c:pt>
                <c:pt idx="18">
                  <c:v>18.248999999999921</c:v>
                </c:pt>
                <c:pt idx="19">
                  <c:v>18.445000000000025</c:v>
                </c:pt>
                <c:pt idx="20">
                  <c:v>18.63600000000001</c:v>
                </c:pt>
                <c:pt idx="21">
                  <c:v>18.818000000000012</c:v>
                </c:pt>
                <c:pt idx="22">
                  <c:v>18.993000000000041</c:v>
                </c:pt>
                <c:pt idx="23">
                  <c:v>19.16100000000008</c:v>
                </c:pt>
                <c:pt idx="24" formatCode="#,##0.00">
                  <c:v>19.321999999999981</c:v>
                </c:pt>
                <c:pt idx="25">
                  <c:v>19.475999999999967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2.9320000000000097</c:v>
                </c:pt>
                <c:pt idx="1">
                  <c:v>2.8190000000000057</c:v>
                </c:pt>
                <c:pt idx="2">
                  <c:v>4.6840000000000055</c:v>
                </c:pt>
                <c:pt idx="3">
                  <c:v>3.0839999999999992</c:v>
                </c:pt>
                <c:pt idx="4">
                  <c:v>4.5319999999999938</c:v>
                </c:pt>
                <c:pt idx="5">
                  <c:v>5.3079999999999901</c:v>
                </c:pt>
                <c:pt idx="6">
                  <c:v>4.1559999999999953</c:v>
                </c:pt>
                <c:pt idx="7">
                  <c:v>4.7259999999999946</c:v>
                </c:pt>
                <c:pt idx="8">
                  <c:v>3.7709999999999995</c:v>
                </c:pt>
                <c:pt idx="9">
                  <c:v>3.8290000000000086</c:v>
                </c:pt>
                <c:pt idx="10">
                  <c:v>4.3249999999999948</c:v>
                </c:pt>
                <c:pt idx="11">
                  <c:v>4.239999999999994</c:v>
                </c:pt>
                <c:pt idx="12">
                  <c:v>4.2090000000000005</c:v>
                </c:pt>
                <c:pt idx="13">
                  <c:v>4.1739999999999871</c:v>
                </c:pt>
                <c:pt idx="14">
                  <c:v>4.1490000000000116</c:v>
                </c:pt>
                <c:pt idx="15">
                  <c:v>4.1440000000000001</c:v>
                </c:pt>
                <c:pt idx="16">
                  <c:v>4.1330000000000053</c:v>
                </c:pt>
                <c:pt idx="17">
                  <c:v>4.1219999999999901</c:v>
                </c:pt>
                <c:pt idx="18">
                  <c:v>4.1120000000000054</c:v>
                </c:pt>
                <c:pt idx="19">
                  <c:v>4.1009999999999902</c:v>
                </c:pt>
                <c:pt idx="20">
                  <c:v>4.0889999999999986</c:v>
                </c:pt>
                <c:pt idx="21">
                  <c:v>4.0769999999999964</c:v>
                </c:pt>
                <c:pt idx="22">
                  <c:v>4.0660000000000016</c:v>
                </c:pt>
                <c:pt idx="23">
                  <c:v>4.0540000000000012</c:v>
                </c:pt>
                <c:pt idx="24" formatCode="#,##0.00">
                  <c:v>4.0430000000000001</c:v>
                </c:pt>
                <c:pt idx="25">
                  <c:v>4.0309999999999979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9.4719999999999587</c:v>
                </c:pt>
                <c:pt idx="1">
                  <c:v>11.035000000000032</c:v>
                </c:pt>
                <c:pt idx="2">
                  <c:v>9.8840000000000163</c:v>
                </c:pt>
                <c:pt idx="3">
                  <c:v>11.080000000000007</c:v>
                </c:pt>
                <c:pt idx="4">
                  <c:v>11.496999999999995</c:v>
                </c:pt>
                <c:pt idx="5">
                  <c:v>12.796999999999999</c:v>
                </c:pt>
                <c:pt idx="6">
                  <c:v>14.689999999999991</c:v>
                </c:pt>
                <c:pt idx="7">
                  <c:v>13.347999999999983</c:v>
                </c:pt>
                <c:pt idx="8">
                  <c:v>12.49100000000001</c:v>
                </c:pt>
                <c:pt idx="9">
                  <c:v>12.528000000000008</c:v>
                </c:pt>
                <c:pt idx="10">
                  <c:v>12.670000000000012</c:v>
                </c:pt>
                <c:pt idx="11">
                  <c:v>12.87</c:v>
                </c:pt>
                <c:pt idx="12">
                  <c:v>12.946000000000028</c:v>
                </c:pt>
                <c:pt idx="13">
                  <c:v>13.095999999999981</c:v>
                </c:pt>
                <c:pt idx="14">
                  <c:v>13.213000000000038</c:v>
                </c:pt>
                <c:pt idx="15">
                  <c:v>13.307999999999986</c:v>
                </c:pt>
                <c:pt idx="16">
                  <c:v>13.397000000000022</c:v>
                </c:pt>
                <c:pt idx="17">
                  <c:v>13.474999999999996</c:v>
                </c:pt>
                <c:pt idx="18">
                  <c:v>13.547999999999988</c:v>
                </c:pt>
                <c:pt idx="19">
                  <c:v>13.621000000000011</c:v>
                </c:pt>
                <c:pt idx="20">
                  <c:v>13.697000000000042</c:v>
                </c:pt>
                <c:pt idx="21">
                  <c:v>13.771000000000011</c:v>
                </c:pt>
                <c:pt idx="22">
                  <c:v>13.843000000000028</c:v>
                </c:pt>
                <c:pt idx="23">
                  <c:v>13.912999999999991</c:v>
                </c:pt>
                <c:pt idx="24" formatCode="#,##0.00">
                  <c:v>13.978000000000053</c:v>
                </c:pt>
                <c:pt idx="25">
                  <c:v>14.040000000000047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6.2829999999999977</c:v>
                </c:pt>
                <c:pt idx="1">
                  <c:v>4.9300000000000015</c:v>
                </c:pt>
                <c:pt idx="2">
                  <c:v>5.1260000000000012</c:v>
                </c:pt>
                <c:pt idx="3">
                  <c:v>5.7589999999999977</c:v>
                </c:pt>
                <c:pt idx="4">
                  <c:v>5.2730000000000024</c:v>
                </c:pt>
                <c:pt idx="5">
                  <c:v>5.2270000000000092</c:v>
                </c:pt>
                <c:pt idx="6">
                  <c:v>5.3529999999999953</c:v>
                </c:pt>
                <c:pt idx="7">
                  <c:v>4.867</c:v>
                </c:pt>
                <c:pt idx="8">
                  <c:v>5.2250000000000014</c:v>
                </c:pt>
                <c:pt idx="9">
                  <c:v>5.4490000000000052</c:v>
                </c:pt>
                <c:pt idx="10">
                  <c:v>5.4890000000000123</c:v>
                </c:pt>
                <c:pt idx="11">
                  <c:v>5.5459999999999958</c:v>
                </c:pt>
                <c:pt idx="12">
                  <c:v>5.4850000000000136</c:v>
                </c:pt>
                <c:pt idx="13">
                  <c:v>5.4129999999999852</c:v>
                </c:pt>
                <c:pt idx="14">
                  <c:v>5.3379999999999974</c:v>
                </c:pt>
                <c:pt idx="15">
                  <c:v>5.2800000000000047</c:v>
                </c:pt>
                <c:pt idx="16">
                  <c:v>5.2269999999999932</c:v>
                </c:pt>
                <c:pt idx="17">
                  <c:v>5.1750000000000025</c:v>
                </c:pt>
                <c:pt idx="18">
                  <c:v>5.1220000000000008</c:v>
                </c:pt>
                <c:pt idx="19">
                  <c:v>5.0699999999999905</c:v>
                </c:pt>
                <c:pt idx="20">
                  <c:v>5.0169999999999897</c:v>
                </c:pt>
                <c:pt idx="21">
                  <c:v>4.9630000000000116</c:v>
                </c:pt>
                <c:pt idx="22">
                  <c:v>4.9089999999999963</c:v>
                </c:pt>
                <c:pt idx="23">
                  <c:v>4.8560000000000025</c:v>
                </c:pt>
                <c:pt idx="24" formatCode="#,##0.00">
                  <c:v>4.8020000000000103</c:v>
                </c:pt>
                <c:pt idx="25">
                  <c:v>4.748999999999997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4.547000000000005</c:v>
                </c:pt>
                <c:pt idx="1">
                  <c:v>5.0360000000000227</c:v>
                </c:pt>
                <c:pt idx="2">
                  <c:v>5.1790000000000056</c:v>
                </c:pt>
                <c:pt idx="3">
                  <c:v>5.1920000000000144</c:v>
                </c:pt>
                <c:pt idx="4">
                  <c:v>5.3130000000000139</c:v>
                </c:pt>
                <c:pt idx="5">
                  <c:v>5.5620000000000012</c:v>
                </c:pt>
                <c:pt idx="6">
                  <c:v>6.0219999999999878</c:v>
                </c:pt>
                <c:pt idx="7">
                  <c:v>5.4009999999999909</c:v>
                </c:pt>
                <c:pt idx="8">
                  <c:v>4.5290000000000008</c:v>
                </c:pt>
                <c:pt idx="9">
                  <c:v>4.5890000000000057</c:v>
                </c:pt>
                <c:pt idx="10">
                  <c:v>5.5819999999999972</c:v>
                </c:pt>
                <c:pt idx="11">
                  <c:v>5.5479999999999903</c:v>
                </c:pt>
                <c:pt idx="12">
                  <c:v>5.5040000000000022</c:v>
                </c:pt>
                <c:pt idx="13">
                  <c:v>5.496999999999991</c:v>
                </c:pt>
                <c:pt idx="14">
                  <c:v>5.5349999999999957</c:v>
                </c:pt>
                <c:pt idx="15">
                  <c:v>5.5760000000000067</c:v>
                </c:pt>
                <c:pt idx="16">
                  <c:v>5.6319999999999935</c:v>
                </c:pt>
                <c:pt idx="17">
                  <c:v>5.6970000000000134</c:v>
                </c:pt>
                <c:pt idx="18">
                  <c:v>5.7660000000000071</c:v>
                </c:pt>
                <c:pt idx="19">
                  <c:v>5.8370000000000015</c:v>
                </c:pt>
                <c:pt idx="20">
                  <c:v>5.9090000000000016</c:v>
                </c:pt>
                <c:pt idx="21">
                  <c:v>5.9819999999999913</c:v>
                </c:pt>
                <c:pt idx="22">
                  <c:v>6.0549999999999997</c:v>
                </c:pt>
                <c:pt idx="23">
                  <c:v>6.1280000000000125</c:v>
                </c:pt>
                <c:pt idx="24" formatCode="#,##0.00">
                  <c:v>6.2000000000000037</c:v>
                </c:pt>
                <c:pt idx="25">
                  <c:v>6.2719999999999967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26.328999999999944</c:v>
                </c:pt>
                <c:pt idx="1">
                  <c:v>25.911000000000023</c:v>
                </c:pt>
                <c:pt idx="2">
                  <c:v>26.970000000000024</c:v>
                </c:pt>
                <c:pt idx="3">
                  <c:v>25.368999999999975</c:v>
                </c:pt>
                <c:pt idx="4">
                  <c:v>28.110999999999972</c:v>
                </c:pt>
                <c:pt idx="5">
                  <c:v>26.351999999999958</c:v>
                </c:pt>
                <c:pt idx="6">
                  <c:v>29.746999999999939</c:v>
                </c:pt>
                <c:pt idx="7">
                  <c:v>25.812999999999995</c:v>
                </c:pt>
                <c:pt idx="8">
                  <c:v>27.505000000000013</c:v>
                </c:pt>
                <c:pt idx="9">
                  <c:v>28.099999999999923</c:v>
                </c:pt>
                <c:pt idx="10">
                  <c:v>26.083999999999989</c:v>
                </c:pt>
                <c:pt idx="11">
                  <c:v>26.590000000000053</c:v>
                </c:pt>
                <c:pt idx="12">
                  <c:v>26.784999999999922</c:v>
                </c:pt>
                <c:pt idx="13">
                  <c:v>27.012999999999927</c:v>
                </c:pt>
                <c:pt idx="14">
                  <c:v>27.249000000000013</c:v>
                </c:pt>
                <c:pt idx="15">
                  <c:v>27.438999999999904</c:v>
                </c:pt>
                <c:pt idx="16">
                  <c:v>27.615999999999996</c:v>
                </c:pt>
                <c:pt idx="17">
                  <c:v>27.798999999999999</c:v>
                </c:pt>
                <c:pt idx="18">
                  <c:v>27.987999999999996</c:v>
                </c:pt>
                <c:pt idx="19">
                  <c:v>28.182000000000009</c:v>
                </c:pt>
                <c:pt idx="20">
                  <c:v>28.383999999999983</c:v>
                </c:pt>
                <c:pt idx="21">
                  <c:v>28.580999999999992</c:v>
                </c:pt>
                <c:pt idx="22">
                  <c:v>28.779000000000021</c:v>
                </c:pt>
                <c:pt idx="23">
                  <c:v>28.977000000000007</c:v>
                </c:pt>
                <c:pt idx="24" formatCode="#,##0.00">
                  <c:v>29.174000000000003</c:v>
                </c:pt>
                <c:pt idx="25">
                  <c:v>29.372000000000053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16.071000000000005</c:v>
                </c:pt>
                <c:pt idx="1">
                  <c:v>18.632000000000005</c:v>
                </c:pt>
                <c:pt idx="2">
                  <c:v>23.333000000000016</c:v>
                </c:pt>
                <c:pt idx="3">
                  <c:v>19.948999999999984</c:v>
                </c:pt>
                <c:pt idx="4">
                  <c:v>21.952000000000023</c:v>
                </c:pt>
                <c:pt idx="5">
                  <c:v>21.942</c:v>
                </c:pt>
                <c:pt idx="6">
                  <c:v>26.118999999999986</c:v>
                </c:pt>
                <c:pt idx="7">
                  <c:v>27.17900000000002</c:v>
                </c:pt>
                <c:pt idx="8">
                  <c:v>26.747000000000039</c:v>
                </c:pt>
                <c:pt idx="9">
                  <c:v>28.434000000000015</c:v>
                </c:pt>
                <c:pt idx="10">
                  <c:v>25.592999999999957</c:v>
                </c:pt>
                <c:pt idx="11">
                  <c:v>25.960999999999942</c:v>
                </c:pt>
                <c:pt idx="12">
                  <c:v>26.451999999999956</c:v>
                </c:pt>
                <c:pt idx="13">
                  <c:v>26.668999999999958</c:v>
                </c:pt>
                <c:pt idx="14">
                  <c:v>26.939999999999973</c:v>
                </c:pt>
                <c:pt idx="15">
                  <c:v>27.167000000000055</c:v>
                </c:pt>
                <c:pt idx="16">
                  <c:v>27.417000000000037</c:v>
                </c:pt>
                <c:pt idx="17">
                  <c:v>27.66500000000002</c:v>
                </c:pt>
                <c:pt idx="18">
                  <c:v>27.913000000000043</c:v>
                </c:pt>
                <c:pt idx="19">
                  <c:v>28.160000000000014</c:v>
                </c:pt>
                <c:pt idx="20">
                  <c:v>28.414999999999978</c:v>
                </c:pt>
                <c:pt idx="21">
                  <c:v>28.663000000000007</c:v>
                </c:pt>
                <c:pt idx="22">
                  <c:v>28.912000000000017</c:v>
                </c:pt>
                <c:pt idx="23">
                  <c:v>29.161999999999967</c:v>
                </c:pt>
                <c:pt idx="24" formatCode="#,##0.00">
                  <c:v>29.413000000000018</c:v>
                </c:pt>
                <c:pt idx="25">
                  <c:v>29.665999999999954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6.0519999999999898</c:v>
                </c:pt>
                <c:pt idx="1">
                  <c:v>8.3190000000000026</c:v>
                </c:pt>
                <c:pt idx="2">
                  <c:v>7.714999999999991</c:v>
                </c:pt>
                <c:pt idx="3">
                  <c:v>7.6539999999999973</c:v>
                </c:pt>
                <c:pt idx="4">
                  <c:v>7.7329999999999943</c:v>
                </c:pt>
                <c:pt idx="5">
                  <c:v>7.9770000000000163</c:v>
                </c:pt>
                <c:pt idx="6">
                  <c:v>7.0540000000000154</c:v>
                </c:pt>
                <c:pt idx="7">
                  <c:v>9.5779999999999834</c:v>
                </c:pt>
                <c:pt idx="8">
                  <c:v>8.4960000000000111</c:v>
                </c:pt>
                <c:pt idx="9">
                  <c:v>7.1249999999999964</c:v>
                </c:pt>
                <c:pt idx="10">
                  <c:v>7.0780000000000101</c:v>
                </c:pt>
                <c:pt idx="11">
                  <c:v>7.2129999999999983</c:v>
                </c:pt>
                <c:pt idx="12">
                  <c:v>7.244000000000006</c:v>
                </c:pt>
                <c:pt idx="13">
                  <c:v>7.3199999999999887</c:v>
                </c:pt>
                <c:pt idx="14">
                  <c:v>7.3960000000000026</c:v>
                </c:pt>
                <c:pt idx="15">
                  <c:v>7.4319999999999951</c:v>
                </c:pt>
                <c:pt idx="16">
                  <c:v>7.4850000000000056</c:v>
                </c:pt>
                <c:pt idx="17">
                  <c:v>7.5330000000000243</c:v>
                </c:pt>
                <c:pt idx="18">
                  <c:v>7.5769999999999929</c:v>
                </c:pt>
                <c:pt idx="19">
                  <c:v>7.6189999999999962</c:v>
                </c:pt>
                <c:pt idx="20">
                  <c:v>7.6639999999999864</c:v>
                </c:pt>
                <c:pt idx="21">
                  <c:v>7.7109999999999923</c:v>
                </c:pt>
                <c:pt idx="22">
                  <c:v>7.7599999999999971</c:v>
                </c:pt>
                <c:pt idx="23">
                  <c:v>7.8079999999999936</c:v>
                </c:pt>
                <c:pt idx="24" formatCode="#,##0.00">
                  <c:v>7.8569999999999984</c:v>
                </c:pt>
                <c:pt idx="25">
                  <c:v>7.9050000000000002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9.8380000000000347</c:v>
                </c:pt>
                <c:pt idx="1">
                  <c:v>8.3529999999999873</c:v>
                </c:pt>
                <c:pt idx="2">
                  <c:v>9.375999999999987</c:v>
                </c:pt>
                <c:pt idx="3">
                  <c:v>9.1929999999999961</c:v>
                </c:pt>
                <c:pt idx="4">
                  <c:v>9.5490000000000066</c:v>
                </c:pt>
                <c:pt idx="5">
                  <c:v>10.215000000000002</c:v>
                </c:pt>
                <c:pt idx="6">
                  <c:v>9.5159999999999894</c:v>
                </c:pt>
                <c:pt idx="7">
                  <c:v>9.996000000000004</c:v>
                </c:pt>
                <c:pt idx="8">
                  <c:v>8.3949999999999907</c:v>
                </c:pt>
                <c:pt idx="9">
                  <c:v>9.3880000000000159</c:v>
                </c:pt>
                <c:pt idx="10">
                  <c:v>9.0839999999999996</c:v>
                </c:pt>
                <c:pt idx="11">
                  <c:v>8.8680000000000145</c:v>
                </c:pt>
                <c:pt idx="12">
                  <c:v>8.7330000000000059</c:v>
                </c:pt>
                <c:pt idx="13">
                  <c:v>8.724000000000002</c:v>
                </c:pt>
                <c:pt idx="14">
                  <c:v>8.724000000000002</c:v>
                </c:pt>
                <c:pt idx="15">
                  <c:v>8.709000000000005</c:v>
                </c:pt>
                <c:pt idx="16">
                  <c:v>8.6920000000000019</c:v>
                </c:pt>
                <c:pt idx="17">
                  <c:v>8.6749999999999972</c:v>
                </c:pt>
                <c:pt idx="18">
                  <c:v>8.6600000000000161</c:v>
                </c:pt>
                <c:pt idx="19">
                  <c:v>8.6479999999999979</c:v>
                </c:pt>
                <c:pt idx="20">
                  <c:v>8.639999999999997</c:v>
                </c:pt>
                <c:pt idx="21">
                  <c:v>8.6339999999999879</c:v>
                </c:pt>
                <c:pt idx="22">
                  <c:v>8.6290000000000031</c:v>
                </c:pt>
                <c:pt idx="23">
                  <c:v>8.6249999999999893</c:v>
                </c:pt>
                <c:pt idx="24" formatCode="#,##0.00">
                  <c:v>8.6229999999999976</c:v>
                </c:pt>
                <c:pt idx="25">
                  <c:v>8.6230000000000047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9.753000000000025</c:v>
                </c:pt>
                <c:pt idx="1">
                  <c:v>9.4440000000000133</c:v>
                </c:pt>
                <c:pt idx="2">
                  <c:v>9.8100000000000183</c:v>
                </c:pt>
                <c:pt idx="3">
                  <c:v>8.9869999999999788</c:v>
                </c:pt>
                <c:pt idx="4">
                  <c:v>9.5839999999999854</c:v>
                </c:pt>
                <c:pt idx="5">
                  <c:v>8.7390000000000132</c:v>
                </c:pt>
                <c:pt idx="6">
                  <c:v>8.5060000000000127</c:v>
                </c:pt>
                <c:pt idx="7">
                  <c:v>8.6469999999999878</c:v>
                </c:pt>
                <c:pt idx="8">
                  <c:v>8.6090000000000018</c:v>
                </c:pt>
                <c:pt idx="9">
                  <c:v>8.2150000000000087</c:v>
                </c:pt>
                <c:pt idx="10">
                  <c:v>8.3039999999999825</c:v>
                </c:pt>
                <c:pt idx="11">
                  <c:v>8.4029999999999987</c:v>
                </c:pt>
                <c:pt idx="12">
                  <c:v>8.5039999999999889</c:v>
                </c:pt>
                <c:pt idx="13">
                  <c:v>8.5320000000000285</c:v>
                </c:pt>
                <c:pt idx="14">
                  <c:v>8.5799999999999681</c:v>
                </c:pt>
                <c:pt idx="15">
                  <c:v>8.5689999999999866</c:v>
                </c:pt>
                <c:pt idx="16">
                  <c:v>8.5560000000000009</c:v>
                </c:pt>
                <c:pt idx="17">
                  <c:v>8.5419999999999892</c:v>
                </c:pt>
                <c:pt idx="18">
                  <c:v>8.5290000000000088</c:v>
                </c:pt>
                <c:pt idx="19">
                  <c:v>8.5149999999999775</c:v>
                </c:pt>
                <c:pt idx="20">
                  <c:v>8.501000000000019</c:v>
                </c:pt>
                <c:pt idx="21">
                  <c:v>8.4830000000000005</c:v>
                </c:pt>
                <c:pt idx="22">
                  <c:v>8.4649999999999999</c:v>
                </c:pt>
                <c:pt idx="23">
                  <c:v>8.4460000000000104</c:v>
                </c:pt>
                <c:pt idx="24" formatCode="#,##0.00">
                  <c:v>8.4289999999999896</c:v>
                </c:pt>
                <c:pt idx="25">
                  <c:v>8.4110000000000067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20.981000000000019</c:v>
                </c:pt>
                <c:pt idx="1">
                  <c:v>21.45199999999997</c:v>
                </c:pt>
                <c:pt idx="2">
                  <c:v>22.986000000000018</c:v>
                </c:pt>
                <c:pt idx="3">
                  <c:v>23.189000000000025</c:v>
                </c:pt>
                <c:pt idx="4">
                  <c:v>22.913999999999962</c:v>
                </c:pt>
                <c:pt idx="5">
                  <c:v>26.116999999999969</c:v>
                </c:pt>
                <c:pt idx="6">
                  <c:v>25.654999999999976</c:v>
                </c:pt>
                <c:pt idx="7">
                  <c:v>24.912000000000006</c:v>
                </c:pt>
                <c:pt idx="8">
                  <c:v>24.762000000000047</c:v>
                </c:pt>
                <c:pt idx="9">
                  <c:v>26.001999999999988</c:v>
                </c:pt>
                <c:pt idx="10">
                  <c:v>25.320999999999991</c:v>
                </c:pt>
                <c:pt idx="11">
                  <c:v>25.193999999999974</c:v>
                </c:pt>
                <c:pt idx="12">
                  <c:v>25.089000000000038</c:v>
                </c:pt>
                <c:pt idx="13">
                  <c:v>25.092000000000034</c:v>
                </c:pt>
                <c:pt idx="14">
                  <c:v>25.12699999999997</c:v>
                </c:pt>
                <c:pt idx="15">
                  <c:v>25.191000000000006</c:v>
                </c:pt>
                <c:pt idx="16">
                  <c:v>25.225999999999974</c:v>
                </c:pt>
                <c:pt idx="17">
                  <c:v>25.262000000000047</c:v>
                </c:pt>
                <c:pt idx="18">
                  <c:v>25.298000000000027</c:v>
                </c:pt>
                <c:pt idx="19">
                  <c:v>25.338999999999928</c:v>
                </c:pt>
                <c:pt idx="20">
                  <c:v>25.395000000000017</c:v>
                </c:pt>
                <c:pt idx="21">
                  <c:v>25.449999999999946</c:v>
                </c:pt>
                <c:pt idx="22">
                  <c:v>25.502999999999997</c:v>
                </c:pt>
                <c:pt idx="23">
                  <c:v>25.557000000000009</c:v>
                </c:pt>
                <c:pt idx="24" formatCode="#,##0.00">
                  <c:v>25.609999999999982</c:v>
                </c:pt>
                <c:pt idx="25">
                  <c:v>25.664000000000058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28.384000000000011</c:v>
                </c:pt>
                <c:pt idx="1">
                  <c:v>27.570000000000011</c:v>
                </c:pt>
                <c:pt idx="2">
                  <c:v>27.307000000000059</c:v>
                </c:pt>
                <c:pt idx="3">
                  <c:v>28.474</c:v>
                </c:pt>
                <c:pt idx="4">
                  <c:v>27.133999999999961</c:v>
                </c:pt>
                <c:pt idx="5">
                  <c:v>28.660000000000032</c:v>
                </c:pt>
                <c:pt idx="6">
                  <c:v>30.699000000000016</c:v>
                </c:pt>
                <c:pt idx="7">
                  <c:v>32.177000000000007</c:v>
                </c:pt>
                <c:pt idx="8">
                  <c:v>30.338000000000029</c:v>
                </c:pt>
                <c:pt idx="9">
                  <c:v>31.094000000000065</c:v>
                </c:pt>
                <c:pt idx="10">
                  <c:v>30.944000000000056</c:v>
                </c:pt>
                <c:pt idx="11">
                  <c:v>31.242999999999942</c:v>
                </c:pt>
                <c:pt idx="12">
                  <c:v>31.437999999999995</c:v>
                </c:pt>
                <c:pt idx="13">
                  <c:v>31.575999999999979</c:v>
                </c:pt>
                <c:pt idx="14">
                  <c:v>31.769000000000034</c:v>
                </c:pt>
                <c:pt idx="15">
                  <c:v>31.881000000000018</c:v>
                </c:pt>
                <c:pt idx="16">
                  <c:v>31.943999999999996</c:v>
                </c:pt>
                <c:pt idx="17">
                  <c:v>31.989999999999995</c:v>
                </c:pt>
                <c:pt idx="18">
                  <c:v>32.030999999999985</c:v>
                </c:pt>
                <c:pt idx="19">
                  <c:v>32.068000000000012</c:v>
                </c:pt>
                <c:pt idx="20">
                  <c:v>32.10199999999999</c:v>
                </c:pt>
                <c:pt idx="21">
                  <c:v>32.133000000000038</c:v>
                </c:pt>
                <c:pt idx="22">
                  <c:v>32.159999999999989</c:v>
                </c:pt>
                <c:pt idx="23">
                  <c:v>32.187999999999974</c:v>
                </c:pt>
                <c:pt idx="24" formatCode="#,##0.00">
                  <c:v>32.215999999999966</c:v>
                </c:pt>
                <c:pt idx="25">
                  <c:v>32.245000000000033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3.7010000000000085</c:v>
                </c:pt>
                <c:pt idx="1">
                  <c:v>4.2399999999999975</c:v>
                </c:pt>
                <c:pt idx="2">
                  <c:v>4.6359999999999992</c:v>
                </c:pt>
                <c:pt idx="3">
                  <c:v>3.9040000000000097</c:v>
                </c:pt>
                <c:pt idx="4">
                  <c:v>5.3589999999999973</c:v>
                </c:pt>
                <c:pt idx="5">
                  <c:v>4.4939999999999998</c:v>
                </c:pt>
                <c:pt idx="6">
                  <c:v>5.2349999999999959</c:v>
                </c:pt>
                <c:pt idx="7">
                  <c:v>5.2380000000000049</c:v>
                </c:pt>
                <c:pt idx="8">
                  <c:v>5.1069999999999958</c:v>
                </c:pt>
                <c:pt idx="9">
                  <c:v>5.5680000000000067</c:v>
                </c:pt>
                <c:pt idx="10">
                  <c:v>4.8460000000000072</c:v>
                </c:pt>
                <c:pt idx="11">
                  <c:v>4.8170000000000019</c:v>
                </c:pt>
                <c:pt idx="12">
                  <c:v>4.8149999999999995</c:v>
                </c:pt>
                <c:pt idx="13">
                  <c:v>4.877999999999993</c:v>
                </c:pt>
                <c:pt idx="14">
                  <c:v>4.9950000000000028</c:v>
                </c:pt>
                <c:pt idx="15">
                  <c:v>5.0570000000000057</c:v>
                </c:pt>
                <c:pt idx="16">
                  <c:v>5.1050000000000022</c:v>
                </c:pt>
                <c:pt idx="17">
                  <c:v>5.1440000000000001</c:v>
                </c:pt>
                <c:pt idx="18">
                  <c:v>5.1770000000000005</c:v>
                </c:pt>
                <c:pt idx="19">
                  <c:v>5.2049999999999867</c:v>
                </c:pt>
                <c:pt idx="20">
                  <c:v>5.2370000000000019</c:v>
                </c:pt>
                <c:pt idx="21">
                  <c:v>5.2649999999999952</c:v>
                </c:pt>
                <c:pt idx="22">
                  <c:v>5.2929999999999886</c:v>
                </c:pt>
                <c:pt idx="23">
                  <c:v>5.3190000000000044</c:v>
                </c:pt>
                <c:pt idx="24">
                  <c:v>5.3450000000000006</c:v>
                </c:pt>
                <c:pt idx="25">
                  <c:v>5.3719999999999946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17.182000000000009</c:v>
                </c:pt>
                <c:pt idx="1">
                  <c:v>17.516999999999989</c:v>
                </c:pt>
                <c:pt idx="2">
                  <c:v>18.020999999999987</c:v>
                </c:pt>
                <c:pt idx="3">
                  <c:v>15.710000000000029</c:v>
                </c:pt>
                <c:pt idx="4">
                  <c:v>16.561000000000011</c:v>
                </c:pt>
                <c:pt idx="5">
                  <c:v>16.173000000000002</c:v>
                </c:pt>
                <c:pt idx="6">
                  <c:v>18.676000000000023</c:v>
                </c:pt>
                <c:pt idx="7">
                  <c:v>19.051999999999971</c:v>
                </c:pt>
                <c:pt idx="8">
                  <c:v>18.777999999999977</c:v>
                </c:pt>
                <c:pt idx="9">
                  <c:v>19.826000000000001</c:v>
                </c:pt>
                <c:pt idx="10">
                  <c:v>19.608000000000036</c:v>
                </c:pt>
                <c:pt idx="11">
                  <c:v>19.489000000000019</c:v>
                </c:pt>
                <c:pt idx="12">
                  <c:v>19.243999999999993</c:v>
                </c:pt>
                <c:pt idx="13">
                  <c:v>18.975000000000023</c:v>
                </c:pt>
                <c:pt idx="14">
                  <c:v>18.779000000000014</c:v>
                </c:pt>
                <c:pt idx="15">
                  <c:v>18.529999999999987</c:v>
                </c:pt>
                <c:pt idx="16">
                  <c:v>18.286999999999988</c:v>
                </c:pt>
                <c:pt idx="17">
                  <c:v>18.045000000000023</c:v>
                </c:pt>
                <c:pt idx="18">
                  <c:v>17.815000000000047</c:v>
                </c:pt>
                <c:pt idx="19">
                  <c:v>17.594000000000044</c:v>
                </c:pt>
                <c:pt idx="20">
                  <c:v>17.396999999999952</c:v>
                </c:pt>
                <c:pt idx="21">
                  <c:v>17.196000000000005</c:v>
                </c:pt>
                <c:pt idx="22">
                  <c:v>16.998000000000019</c:v>
                </c:pt>
                <c:pt idx="23">
                  <c:v>16.807000000000002</c:v>
                </c:pt>
                <c:pt idx="24">
                  <c:v>16.62099999999997</c:v>
                </c:pt>
                <c:pt idx="25">
                  <c:v>16.443000000000012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20.327000000000059</c:v>
                </c:pt>
                <c:pt idx="1">
                  <c:v>18.03500000000011</c:v>
                </c:pt>
                <c:pt idx="2">
                  <c:v>17.907000000000032</c:v>
                </c:pt>
                <c:pt idx="3">
                  <c:v>17.693000000000019</c:v>
                </c:pt>
                <c:pt idx="4">
                  <c:v>18.854999999999993</c:v>
                </c:pt>
                <c:pt idx="5">
                  <c:v>16.83900000000007</c:v>
                </c:pt>
                <c:pt idx="6">
                  <c:v>22.68099999999999</c:v>
                </c:pt>
                <c:pt idx="7">
                  <c:v>25.225999999999964</c:v>
                </c:pt>
                <c:pt idx="8">
                  <c:v>21.477000000000039</c:v>
                </c:pt>
                <c:pt idx="9">
                  <c:v>23.021000000000011</c:v>
                </c:pt>
                <c:pt idx="10">
                  <c:v>23.745999999999988</c:v>
                </c:pt>
                <c:pt idx="11">
                  <c:v>23.494999999999951</c:v>
                </c:pt>
                <c:pt idx="12">
                  <c:v>23.827999999999999</c:v>
                </c:pt>
                <c:pt idx="13">
                  <c:v>24.591999999999956</c:v>
                </c:pt>
                <c:pt idx="14">
                  <c:v>25.177000000000039</c:v>
                </c:pt>
                <c:pt idx="15">
                  <c:v>25.427000000000049</c:v>
                </c:pt>
                <c:pt idx="16">
                  <c:v>25.649999999999981</c:v>
                </c:pt>
                <c:pt idx="17">
                  <c:v>25.813999999999961</c:v>
                </c:pt>
                <c:pt idx="18">
                  <c:v>26.009000000000047</c:v>
                </c:pt>
                <c:pt idx="19">
                  <c:v>26.190000000000062</c:v>
                </c:pt>
                <c:pt idx="20">
                  <c:v>26.406000000000017</c:v>
                </c:pt>
                <c:pt idx="21">
                  <c:v>26.627000000000049</c:v>
                </c:pt>
                <c:pt idx="22">
                  <c:v>26.856000000000009</c:v>
                </c:pt>
                <c:pt idx="23">
                  <c:v>27.090000000000003</c:v>
                </c:pt>
                <c:pt idx="24" formatCode="#,##0.00">
                  <c:v>27.329000000000004</c:v>
                </c:pt>
                <c:pt idx="25">
                  <c:v>27.569999999999947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62.390999999999934</c:v>
                </c:pt>
                <c:pt idx="1">
                  <c:v>65.545999999999964</c:v>
                </c:pt>
                <c:pt idx="2">
                  <c:v>67.77</c:v>
                </c:pt>
                <c:pt idx="3">
                  <c:v>68.538999999999959</c:v>
                </c:pt>
                <c:pt idx="4">
                  <c:v>70.94199999999995</c:v>
                </c:pt>
                <c:pt idx="5">
                  <c:v>69.349999999999966</c:v>
                </c:pt>
                <c:pt idx="6">
                  <c:v>74.121000000000024</c:v>
                </c:pt>
                <c:pt idx="7">
                  <c:v>71.660000000000139</c:v>
                </c:pt>
                <c:pt idx="8">
                  <c:v>72.903999999999996</c:v>
                </c:pt>
                <c:pt idx="9">
                  <c:v>75.561999999999998</c:v>
                </c:pt>
                <c:pt idx="10">
                  <c:v>74.012999999999892</c:v>
                </c:pt>
                <c:pt idx="11">
                  <c:v>73.946000000000012</c:v>
                </c:pt>
                <c:pt idx="12">
                  <c:v>74.356999999999971</c:v>
                </c:pt>
                <c:pt idx="13">
                  <c:v>74.796000000000049</c:v>
                </c:pt>
                <c:pt idx="14">
                  <c:v>75.319000000000017</c:v>
                </c:pt>
                <c:pt idx="15">
                  <c:v>75.746000000000009</c:v>
                </c:pt>
                <c:pt idx="16">
                  <c:v>76.073000000000064</c:v>
                </c:pt>
                <c:pt idx="17">
                  <c:v>76.363999999999962</c:v>
                </c:pt>
                <c:pt idx="18">
                  <c:v>76.633999999999929</c:v>
                </c:pt>
                <c:pt idx="19">
                  <c:v>76.894000000000119</c:v>
                </c:pt>
                <c:pt idx="20">
                  <c:v>77.165000000000049</c:v>
                </c:pt>
                <c:pt idx="21">
                  <c:v>77.427999999999969</c:v>
                </c:pt>
                <c:pt idx="22">
                  <c:v>77.682999999999979</c:v>
                </c:pt>
                <c:pt idx="23">
                  <c:v>77.948000000000107</c:v>
                </c:pt>
                <c:pt idx="24">
                  <c:v>78.201999999999956</c:v>
                </c:pt>
                <c:pt idx="25">
                  <c:v>78.451999999999927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81.523999999999958</c:v>
                </c:pt>
                <c:pt idx="1">
                  <c:v>85.035000000000082</c:v>
                </c:pt>
                <c:pt idx="2">
                  <c:v>92.267000000000053</c:v>
                </c:pt>
                <c:pt idx="3">
                  <c:v>87.279999999999973</c:v>
                </c:pt>
                <c:pt idx="4">
                  <c:v>93.96</c:v>
                </c:pt>
                <c:pt idx="5">
                  <c:v>95.379999999999981</c:v>
                </c:pt>
                <c:pt idx="6">
                  <c:v>102.6569999999999</c:v>
                </c:pt>
                <c:pt idx="7">
                  <c:v>100.90799999999999</c:v>
                </c:pt>
                <c:pt idx="8">
                  <c:v>97.159000000000077</c:v>
                </c:pt>
                <c:pt idx="9">
                  <c:v>99.441999999999979</c:v>
                </c:pt>
                <c:pt idx="10">
                  <c:v>95.904999999999973</c:v>
                </c:pt>
                <c:pt idx="11">
                  <c:v>96.83599999999997</c:v>
                </c:pt>
                <c:pt idx="12">
                  <c:v>97.357999999999919</c:v>
                </c:pt>
                <c:pt idx="13">
                  <c:v>97.905999999999821</c:v>
                </c:pt>
                <c:pt idx="14">
                  <c:v>98.54400000000004</c:v>
                </c:pt>
                <c:pt idx="15">
                  <c:v>99.05499999999995</c:v>
                </c:pt>
                <c:pt idx="16">
                  <c:v>99.599000000000061</c:v>
                </c:pt>
                <c:pt idx="17">
                  <c:v>100.14100000000005</c:v>
                </c:pt>
                <c:pt idx="18">
                  <c:v>100.68600000000005</c:v>
                </c:pt>
                <c:pt idx="19">
                  <c:v>101.23800000000001</c:v>
                </c:pt>
                <c:pt idx="20">
                  <c:v>101.81499999999998</c:v>
                </c:pt>
                <c:pt idx="21">
                  <c:v>102.38199999999999</c:v>
                </c:pt>
                <c:pt idx="22">
                  <c:v>102.95300000000006</c:v>
                </c:pt>
                <c:pt idx="23">
                  <c:v>103.52299999999995</c:v>
                </c:pt>
                <c:pt idx="24">
                  <c:v>104.09000000000009</c:v>
                </c:pt>
                <c:pt idx="25">
                  <c:v>104.65800000000006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59.118000000000052</c:v>
                </c:pt>
                <c:pt idx="1">
                  <c:v>58.465999999999994</c:v>
                </c:pt>
                <c:pt idx="2">
                  <c:v>60.103000000000094</c:v>
                </c:pt>
                <c:pt idx="3">
                  <c:v>60.650000000000006</c:v>
                </c:pt>
                <c:pt idx="4">
                  <c:v>59.631999999999906</c:v>
                </c:pt>
                <c:pt idx="5">
                  <c:v>63.516000000000012</c:v>
                </c:pt>
                <c:pt idx="6">
                  <c:v>64.86</c:v>
                </c:pt>
                <c:pt idx="7">
                  <c:v>65.736000000000004</c:v>
                </c:pt>
                <c:pt idx="8">
                  <c:v>63.709000000000081</c:v>
                </c:pt>
                <c:pt idx="9">
                  <c:v>65.311000000000064</c:v>
                </c:pt>
                <c:pt idx="10">
                  <c:v>64.569000000000031</c:v>
                </c:pt>
                <c:pt idx="11">
                  <c:v>64.839999999999918</c:v>
                </c:pt>
                <c:pt idx="12">
                  <c:v>65.03100000000002</c:v>
                </c:pt>
                <c:pt idx="13">
                  <c:v>65.200000000000045</c:v>
                </c:pt>
                <c:pt idx="14">
                  <c:v>65.475999999999971</c:v>
                </c:pt>
                <c:pt idx="15">
                  <c:v>65.641000000000005</c:v>
                </c:pt>
                <c:pt idx="16">
                  <c:v>65.725999999999971</c:v>
                </c:pt>
                <c:pt idx="17">
                  <c:v>65.79400000000004</c:v>
                </c:pt>
                <c:pt idx="18">
                  <c:v>65.858000000000018</c:v>
                </c:pt>
                <c:pt idx="19">
                  <c:v>65.921999999999912</c:v>
                </c:pt>
                <c:pt idx="20">
                  <c:v>65.998000000000019</c:v>
                </c:pt>
                <c:pt idx="21">
                  <c:v>66.065999999999988</c:v>
                </c:pt>
                <c:pt idx="22">
                  <c:v>66.127999999999986</c:v>
                </c:pt>
                <c:pt idx="23">
                  <c:v>66.191000000000003</c:v>
                </c:pt>
                <c:pt idx="24">
                  <c:v>66.254999999999939</c:v>
                </c:pt>
                <c:pt idx="25">
                  <c:v>66.320000000000107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23.900478641741177</c:v>
                </c:pt>
                <c:pt idx="1">
                  <c:v>22.841163548376848</c:v>
                </c:pt>
                <c:pt idx="2">
                  <c:v>22.194334287100745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35.890604774376101</c:v>
                </c:pt>
                <c:pt idx="1">
                  <c:v>33.926215213292444</c:v>
                </c:pt>
                <c:pt idx="2">
                  <c:v>35.024346167361088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26.095758451488592</c:v>
                </c:pt>
                <c:pt idx="1">
                  <c:v>26.181960967430378</c:v>
                </c:pt>
                <c:pt idx="2">
                  <c:v>26.254371433830265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6.3363587103766177</c:v>
                </c:pt>
                <c:pt idx="1">
                  <c:v>8.4001032944564109</c:v>
                </c:pt>
                <c:pt idx="2">
                  <c:v>9.2264444555995979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6.0857491194798161</c:v>
                </c:pt>
                <c:pt idx="1">
                  <c:v>6.9362934977554831</c:v>
                </c:pt>
                <c:pt idx="2">
                  <c:v>5.5027358064354228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1.6910503025377042</c:v>
                </c:pt>
                <c:pt idx="1">
                  <c:v>1.7142634786884465</c:v>
                </c:pt>
                <c:pt idx="2">
                  <c:v>1.7977678496728724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1.0530000000000186</c:v>
                </c:pt>
                <c:pt idx="1">
                  <c:v>0.52499999999999147</c:v>
                </c:pt>
                <c:pt idx="2">
                  <c:v>4.6629999999999256</c:v>
                </c:pt>
                <c:pt idx="3">
                  <c:v>6.9069999999999183</c:v>
                </c:pt>
                <c:pt idx="4">
                  <c:v>3.4350000000000342</c:v>
                </c:pt>
                <c:pt idx="5">
                  <c:v>0.35200000000000742</c:v>
                </c:pt>
                <c:pt idx="7">
                  <c:v>16.934999999999889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1.7510000000000758</c:v>
                </c:pt>
                <c:pt idx="1">
                  <c:v>8.7530000000000854</c:v>
                </c:pt>
                <c:pt idx="2">
                  <c:v>4.4390000000000356</c:v>
                </c:pt>
                <c:pt idx="3">
                  <c:v>3.823999999999959</c:v>
                </c:pt>
                <c:pt idx="4">
                  <c:v>-3.165000000000024</c:v>
                </c:pt>
                <c:pt idx="5">
                  <c:v>0.52599999999998737</c:v>
                </c:pt>
                <c:pt idx="7">
                  <c:v>16.128000000000121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0.37058078759095725</c:v>
                </c:pt>
                <c:pt idx="2">
                  <c:v>-0.10048614788509269</c:v>
                </c:pt>
                <c:pt idx="3">
                  <c:v>-1.2938030550719848</c:v>
                </c:pt>
                <c:pt idx="4">
                  <c:v>-0.22176938476694552</c:v>
                </c:pt>
                <c:pt idx="6">
                  <c:v>0.56157875947899782</c:v>
                </c:pt>
                <c:pt idx="7">
                  <c:v>1.2323814019502999</c:v>
                </c:pt>
                <c:pt idx="8">
                  <c:v>0.80414816265905742</c:v>
                </c:pt>
                <c:pt idx="10">
                  <c:v>2.4788318939424014</c:v>
                </c:pt>
                <c:pt idx="11">
                  <c:v>-0.83274774436422616</c:v>
                </c:pt>
                <c:pt idx="12">
                  <c:v>-4.9079826165521201E-2</c:v>
                </c:pt>
                <c:pt idx="14">
                  <c:v>-1.0894114916922937</c:v>
                </c:pt>
                <c:pt idx="15">
                  <c:v>0.23200935059990435</c:v>
                </c:pt>
                <c:pt idx="16">
                  <c:v>0.88579293562995876</c:v>
                </c:pt>
                <c:pt idx="17">
                  <c:v>0.70345110542644473</c:v>
                </c:pt>
                <c:pt idx="19">
                  <c:v>0.35448905047725798</c:v>
                </c:pt>
                <c:pt idx="20">
                  <c:v>-4.1942508075265561E-2</c:v>
                </c:pt>
                <c:pt idx="21">
                  <c:v>-5.5561478031473932E-2</c:v>
                </c:pt>
                <c:pt idx="22">
                  <c:v>1.4259168486645768</c:v>
                </c:pt>
                <c:pt idx="23">
                  <c:v>0.20016610984030514</c:v>
                </c:pt>
                <c:pt idx="25">
                  <c:v>-1.4622073824616222</c:v>
                </c:pt>
                <c:pt idx="26">
                  <c:v>-1.1670224275764474</c:v>
                </c:pt>
                <c:pt idx="27">
                  <c:v>-1.2273299290673001</c:v>
                </c:pt>
                <c:pt idx="29">
                  <c:v>7.5347807264813937E-3</c:v>
                </c:pt>
                <c:pt idx="30">
                  <c:v>0.39942941249033748</c:v>
                </c:pt>
                <c:pt idx="31">
                  <c:v>2.1114261849505489</c:v>
                </c:pt>
                <c:pt idx="32">
                  <c:v>0.3018456677234882</c:v>
                </c:pt>
                <c:pt idx="33">
                  <c:v>-0.40924015392322932</c:v>
                </c:pt>
                <c:pt idx="34">
                  <c:v>0.24851988703851191</c:v>
                </c:pt>
                <c:pt idx="36">
                  <c:v>1.4162290698590096</c:v>
                </c:pt>
                <c:pt idx="37">
                  <c:v>0.68150376109799016</c:v>
                </c:pt>
                <c:pt idx="38">
                  <c:v>0.61562466519431425</c:v>
                </c:pt>
                <c:pt idx="39">
                  <c:v>0.90810780055303741</c:v>
                </c:pt>
                <c:pt idx="40">
                  <c:v>0.98305217159921909</c:v>
                </c:pt>
                <c:pt idx="42">
                  <c:v>2.5281111387670752</c:v>
                </c:pt>
                <c:pt idx="43">
                  <c:v>0.12468315178071343</c:v>
                </c:pt>
                <c:pt idx="44">
                  <c:v>0.8968768957878348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1.2431989711302105</c:v>
                </c:pt>
                <c:pt idx="2">
                  <c:v>-0.66154569182570455</c:v>
                </c:pt>
                <c:pt idx="3">
                  <c:v>-2.9154172656936095</c:v>
                </c:pt>
                <c:pt idx="4">
                  <c:v>-0.92391676766024888</c:v>
                </c:pt>
                <c:pt idx="6">
                  <c:v>-0.81987365754891961</c:v>
                </c:pt>
                <c:pt idx="7">
                  <c:v>-0.58373057461713618</c:v>
                </c:pt>
                <c:pt idx="8">
                  <c:v>-0.73739143874632651</c:v>
                </c:pt>
                <c:pt idx="10">
                  <c:v>2.6603509524540936</c:v>
                </c:pt>
                <c:pt idx="11">
                  <c:v>-0.20037645639555679</c:v>
                </c:pt>
                <c:pt idx="12">
                  <c:v>0.32550599605347674</c:v>
                </c:pt>
                <c:pt idx="14">
                  <c:v>1.5509981894171299</c:v>
                </c:pt>
                <c:pt idx="15">
                  <c:v>-0.97953367954346504</c:v>
                </c:pt>
                <c:pt idx="16">
                  <c:v>0.37622670780215195</c:v>
                </c:pt>
                <c:pt idx="17">
                  <c:v>3.4290876974463202E-2</c:v>
                </c:pt>
                <c:pt idx="19">
                  <c:v>-2.5666957074732655</c:v>
                </c:pt>
                <c:pt idx="20">
                  <c:v>0.28310931275237206</c:v>
                </c:pt>
                <c:pt idx="21">
                  <c:v>-0.49913725758043981</c:v>
                </c:pt>
                <c:pt idx="22">
                  <c:v>-1.588137055615213</c:v>
                </c:pt>
                <c:pt idx="23">
                  <c:v>-0.84350462292415163</c:v>
                </c:pt>
                <c:pt idx="25">
                  <c:v>-2.1257305922599556</c:v>
                </c:pt>
                <c:pt idx="26">
                  <c:v>0.64379619300387603</c:v>
                </c:pt>
                <c:pt idx="27">
                  <c:v>2.9210551132607954E-2</c:v>
                </c:pt>
                <c:pt idx="29">
                  <c:v>2.2396791396472882</c:v>
                </c:pt>
                <c:pt idx="30">
                  <c:v>-1.6541041290951686E-2</c:v>
                </c:pt>
                <c:pt idx="31">
                  <c:v>0.46423051059676368</c:v>
                </c:pt>
                <c:pt idx="32">
                  <c:v>3.6564631133708003</c:v>
                </c:pt>
                <c:pt idx="33">
                  <c:v>5.001532409063647</c:v>
                </c:pt>
                <c:pt idx="34">
                  <c:v>2.1991212879799438</c:v>
                </c:pt>
                <c:pt idx="36">
                  <c:v>4.1591129912318836</c:v>
                </c:pt>
                <c:pt idx="37">
                  <c:v>1.3798847640487111</c:v>
                </c:pt>
                <c:pt idx="38">
                  <c:v>4.1073002089320187</c:v>
                </c:pt>
                <c:pt idx="39">
                  <c:v>3.2659155549197072</c:v>
                </c:pt>
                <c:pt idx="40">
                  <c:v>3.2778483051659091</c:v>
                </c:pt>
                <c:pt idx="42">
                  <c:v>1.1661203831559552</c:v>
                </c:pt>
                <c:pt idx="43">
                  <c:v>4.2308092359630178</c:v>
                </c:pt>
                <c:pt idx="44">
                  <c:v>3.2975502444031024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4.8116837177297498</c:v>
                </c:pt>
                <c:pt idx="1">
                  <c:v>0.57957206469686007</c:v>
                </c:pt>
                <c:pt idx="2">
                  <c:v>3.0936515573900749</c:v>
                </c:pt>
                <c:pt idx="3">
                  <c:v>1.9791759726490952</c:v>
                </c:pt>
                <c:pt idx="4">
                  <c:v>0.87533288943312471</c:v>
                </c:pt>
                <c:pt idx="5">
                  <c:v>3.859070382423571</c:v>
                </c:pt>
                <c:pt idx="6">
                  <c:v>1.2269469810619924</c:v>
                </c:pt>
                <c:pt idx="7">
                  <c:v>0.78074714089943331</c:v>
                </c:pt>
                <c:pt idx="8">
                  <c:v>7.3982518807804709E-2</c:v>
                </c:pt>
                <c:pt idx="9">
                  <c:v>-5.6524235672217316E-3</c:v>
                </c:pt>
                <c:pt idx="10">
                  <c:v>2.037625597164034</c:v>
                </c:pt>
                <c:pt idx="11">
                  <c:v>0.71843396570954354</c:v>
                </c:pt>
                <c:pt idx="12">
                  <c:v>-0.67652927497755755</c:v>
                </c:pt>
                <c:pt idx="13">
                  <c:v>-0.20005626104926222</c:v>
                </c:pt>
                <c:pt idx="14">
                  <c:v>-0.22174999675255691</c:v>
                </c:pt>
                <c:pt idx="15">
                  <c:v>0.1076762225940584</c:v>
                </c:pt>
                <c:pt idx="16">
                  <c:v>-0.72676967709384233</c:v>
                </c:pt>
                <c:pt idx="17">
                  <c:v>0.34476265725971444</c:v>
                </c:pt>
                <c:pt idx="18">
                  <c:v>-0.32433270769835065</c:v>
                </c:pt>
                <c:pt idx="19">
                  <c:v>2.2855815837146909E-2</c:v>
                </c:pt>
                <c:pt idx="20">
                  <c:v>-0.1847961382977239</c:v>
                </c:pt>
                <c:pt idx="21">
                  <c:v>0.55270770720679119</c:v>
                </c:pt>
                <c:pt idx="22">
                  <c:v>-0.11999654432707452</c:v>
                </c:pt>
                <c:pt idx="23">
                  <c:v>-0.31399407607865637</c:v>
                </c:pt>
                <c:pt idx="24">
                  <c:v>-0.49799218881652552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0.48510966035173908</c:v>
                </c:pt>
                <c:pt idx="1">
                  <c:v>4.6746897147762283</c:v>
                </c:pt>
                <c:pt idx="2">
                  <c:v>3.0266438001476992</c:v>
                </c:pt>
                <c:pt idx="3">
                  <c:v>1.0469261379427355</c:v>
                </c:pt>
                <c:pt idx="4">
                  <c:v>1.417517987320549</c:v>
                </c:pt>
                <c:pt idx="5">
                  <c:v>4.9165583912149806</c:v>
                </c:pt>
                <c:pt idx="6">
                  <c:v>-0.3380466870068739</c:v>
                </c:pt>
                <c:pt idx="7">
                  <c:v>0.21967665968446326</c:v>
                </c:pt>
                <c:pt idx="8">
                  <c:v>1.1896144579102477</c:v>
                </c:pt>
                <c:pt idx="9">
                  <c:v>0.42092113397274478</c:v>
                </c:pt>
                <c:pt idx="10">
                  <c:v>2.1978847717651462E-2</c:v>
                </c:pt>
                <c:pt idx="11">
                  <c:v>-3.6732765780546082</c:v>
                </c:pt>
                <c:pt idx="12">
                  <c:v>-1.1825313096374357</c:v>
                </c:pt>
                <c:pt idx="13">
                  <c:v>0.56802249160051232</c:v>
                </c:pt>
                <c:pt idx="14">
                  <c:v>-7.2664120800965293E-2</c:v>
                </c:pt>
                <c:pt idx="15">
                  <c:v>-4.812232227901081E-2</c:v>
                </c:pt>
                <c:pt idx="16">
                  <c:v>0.28535375006933528</c:v>
                </c:pt>
                <c:pt idx="17">
                  <c:v>2.6214152537395421</c:v>
                </c:pt>
                <c:pt idx="18">
                  <c:v>0.22740382431354433</c:v>
                </c:pt>
                <c:pt idx="19">
                  <c:v>-4.6755651674961318E-2</c:v>
                </c:pt>
                <c:pt idx="20">
                  <c:v>-2.1613607160682093</c:v>
                </c:pt>
                <c:pt idx="21">
                  <c:v>1.9938869581528857</c:v>
                </c:pt>
                <c:pt idx="22">
                  <c:v>0.81474988573841145</c:v>
                </c:pt>
                <c:pt idx="23">
                  <c:v>0.65479096618535593</c:v>
                </c:pt>
                <c:pt idx="24">
                  <c:v>-0.5542172412222266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5.3912557824266045</c:v>
                </c:pt>
                <c:pt idx="1">
                  <c:v>9.8072308018958552</c:v>
                </c:pt>
                <c:pt idx="2">
                  <c:v>4.1136498143660418</c:v>
                </c:pt>
                <c:pt idx="3">
                  <c:v>4.1904690731982441E-2</c:v>
                </c:pt>
                <c:pt idx="4">
                  <c:v>-1.0408997123016022</c:v>
                </c:pt>
                <c:pt idx="5">
                  <c:v>4.32857653985117E-2</c:v>
                </c:pt>
                <c:pt idx="6">
                  <c:v>0.36791156890906507</c:v>
                </c:pt>
                <c:pt idx="7">
                  <c:v>-0.43399062040573</c:v>
                </c:pt>
                <c:pt idx="8">
                  <c:v>-1.3553480910207156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5.1597993751279745</c:v>
                </c:pt>
                <c:pt idx="1">
                  <c:v>10.407646316625971</c:v>
                </c:pt>
                <c:pt idx="2">
                  <c:v>1.5141444122782346</c:v>
                </c:pt>
                <c:pt idx="3">
                  <c:v>-4.8558078876920412</c:v>
                </c:pt>
                <c:pt idx="4">
                  <c:v>0.73258979858987061</c:v>
                </c:pt>
                <c:pt idx="5">
                  <c:v>2.8020634263781261</c:v>
                </c:pt>
                <c:pt idx="6">
                  <c:v>-0.16747375791532093</c:v>
                </c:pt>
                <c:pt idx="7">
                  <c:v>1.4695408519237674</c:v>
                </c:pt>
                <c:pt idx="8">
                  <c:v>-0.93450253531647931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17.416804138139902</c:v>
                </c:pt>
                <c:pt idx="1">
                  <c:v>19.238560366333576</c:v>
                </c:pt>
                <c:pt idx="2">
                  <c:v>20.331880067304791</c:v>
                </c:pt>
                <c:pt idx="3">
                  <c:v>20.240341957754755</c:v>
                </c:pt>
                <c:pt idx="4">
                  <c:v>20.302618309920646</c:v>
                </c:pt>
                <c:pt idx="5">
                  <c:v>20.900947161793692</c:v>
                </c:pt>
                <c:pt idx="6">
                  <c:v>24.511946568286536</c:v>
                </c:pt>
                <c:pt idx="7">
                  <c:v>24.500835796261761</c:v>
                </c:pt>
                <c:pt idx="8">
                  <c:v>24.167861394030631</c:v>
                </c:pt>
                <c:pt idx="9">
                  <c:v>25.531731903473592</c:v>
                </c:pt>
                <c:pt idx="10">
                  <c:v>25.712630879523442</c:v>
                </c:pt>
                <c:pt idx="11">
                  <c:v>23.052958269408578</c:v>
                </c:pt>
                <c:pt idx="12">
                  <c:v>23.296057007469905</c:v>
                </c:pt>
                <c:pt idx="13">
                  <c:v>23.584209600296383</c:v>
                </c:pt>
                <c:pt idx="14">
                  <c:v>23.888064476806498</c:v>
                </c:pt>
                <c:pt idx="15">
                  <c:v>24.11509453733515</c:v>
                </c:pt>
                <c:pt idx="16">
                  <c:v>24.323235819587168</c:v>
                </c:pt>
                <c:pt idx="17">
                  <c:v>24.520499388798559</c:v>
                </c:pt>
                <c:pt idx="18">
                  <c:v>24.720600855481692</c:v>
                </c:pt>
                <c:pt idx="19">
                  <c:v>24.917710277689306</c:v>
                </c:pt>
                <c:pt idx="20">
                  <c:v>25.126105404744155</c:v>
                </c:pt>
                <c:pt idx="21">
                  <c:v>25.328521509272495</c:v>
                </c:pt>
                <c:pt idx="22">
                  <c:v>25.539989905808387</c:v>
                </c:pt>
                <c:pt idx="23">
                  <c:v>25.748947746099923</c:v>
                </c:pt>
                <c:pt idx="24">
                  <c:v>25.980583083109924</c:v>
                </c:pt>
                <c:pt idx="25">
                  <c:v>26.197740539875181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7.1669363959868351</c:v>
                </c:pt>
                <c:pt idx="1">
                  <c:v>8.3014192336418589</c:v>
                </c:pt>
                <c:pt idx="2">
                  <c:v>9.01326206902643</c:v>
                </c:pt>
                <c:pt idx="3">
                  <c:v>9.0749554256467757</c:v>
                </c:pt>
                <c:pt idx="4">
                  <c:v>10.252446003184273</c:v>
                </c:pt>
                <c:pt idx="5">
                  <c:v>9.7110343065733336</c:v>
                </c:pt>
                <c:pt idx="6">
                  <c:v>9.6237663515471716</c:v>
                </c:pt>
                <c:pt idx="7">
                  <c:v>10.129075312414795</c:v>
                </c:pt>
                <c:pt idx="8">
                  <c:v>10.027130479813172</c:v>
                </c:pt>
                <c:pt idx="9">
                  <c:v>10.398922761327659</c:v>
                </c:pt>
                <c:pt idx="10">
                  <c:v>10.290606371270194</c:v>
                </c:pt>
                <c:pt idx="11">
                  <c:v>12.05246802962666</c:v>
                </c:pt>
                <c:pt idx="12">
                  <c:v>12.274613511108283</c:v>
                </c:pt>
                <c:pt idx="13">
                  <c:v>12.505156981703744</c:v>
                </c:pt>
                <c:pt idx="14">
                  <c:v>12.747198912769219</c:v>
                </c:pt>
                <c:pt idx="15">
                  <c:v>12.956203839584436</c:v>
                </c:pt>
                <c:pt idx="16">
                  <c:v>13.158900600179997</c:v>
                </c:pt>
                <c:pt idx="17">
                  <c:v>13.361219437411087</c:v>
                </c:pt>
                <c:pt idx="18">
                  <c:v>13.554406958987597</c:v>
                </c:pt>
                <c:pt idx="19">
                  <c:v>13.745996234833145</c:v>
                </c:pt>
                <c:pt idx="20">
                  <c:v>13.943837482737367</c:v>
                </c:pt>
                <c:pt idx="21">
                  <c:v>14.138760927439296</c:v>
                </c:pt>
                <c:pt idx="22">
                  <c:v>14.340160980210852</c:v>
                </c:pt>
                <c:pt idx="23">
                  <c:v>14.537520471237828</c:v>
                </c:pt>
                <c:pt idx="24">
                  <c:v>14.752831937476335</c:v>
                </c:pt>
                <c:pt idx="25">
                  <c:v>14.965296086046422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16.449126624563196</c:v>
                </c:pt>
                <c:pt idx="1">
                  <c:v>16.125461282690338</c:v>
                </c:pt>
                <c:pt idx="2">
                  <c:v>16.735906189332358</c:v>
                </c:pt>
                <c:pt idx="3">
                  <c:v>16.136859091110907</c:v>
                </c:pt>
                <c:pt idx="4">
                  <c:v>17.459370838146189</c:v>
                </c:pt>
                <c:pt idx="5">
                  <c:v>17.747369988322959</c:v>
                </c:pt>
                <c:pt idx="6">
                  <c:v>20.492196643731415</c:v>
                </c:pt>
                <c:pt idx="7">
                  <c:v>18.879336654374704</c:v>
                </c:pt>
                <c:pt idx="8">
                  <c:v>19.521256507267005</c:v>
                </c:pt>
                <c:pt idx="9">
                  <c:v>20.25620538923776</c:v>
                </c:pt>
                <c:pt idx="10">
                  <c:v>20.841021545713033</c:v>
                </c:pt>
                <c:pt idx="11">
                  <c:v>21.048238223996822</c:v>
                </c:pt>
                <c:pt idx="12">
                  <c:v>21.245857561753105</c:v>
                </c:pt>
                <c:pt idx="13">
                  <c:v>21.477303901070467</c:v>
                </c:pt>
                <c:pt idx="14">
                  <c:v>21.733207802246632</c:v>
                </c:pt>
                <c:pt idx="15">
                  <c:v>21.931380033587029</c:v>
                </c:pt>
                <c:pt idx="16">
                  <c:v>22.122852906129335</c:v>
                </c:pt>
                <c:pt idx="17">
                  <c:v>22.309118360463732</c:v>
                </c:pt>
                <c:pt idx="18">
                  <c:v>22.498435535610135</c:v>
                </c:pt>
                <c:pt idx="19">
                  <c:v>22.680938304358037</c:v>
                </c:pt>
                <c:pt idx="20">
                  <c:v>22.873987416941315</c:v>
                </c:pt>
                <c:pt idx="21">
                  <c:v>23.066768019425567</c:v>
                </c:pt>
                <c:pt idx="22">
                  <c:v>23.265441411928848</c:v>
                </c:pt>
                <c:pt idx="23">
                  <c:v>23.46347575703594</c:v>
                </c:pt>
                <c:pt idx="24">
                  <c:v>23.668717247690893</c:v>
                </c:pt>
                <c:pt idx="25">
                  <c:v>23.867665345860733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8.1736724887525423</c:v>
                </c:pt>
                <c:pt idx="1">
                  <c:v>8.541039000910656</c:v>
                </c:pt>
                <c:pt idx="2">
                  <c:v>8.9533783048607596</c:v>
                </c:pt>
                <c:pt idx="3">
                  <c:v>9.0696570794930089</c:v>
                </c:pt>
                <c:pt idx="4">
                  <c:v>8.7452327882123591</c:v>
                </c:pt>
                <c:pt idx="5">
                  <c:v>8.877530759480166</c:v>
                </c:pt>
                <c:pt idx="6">
                  <c:v>9.9271562826639936</c:v>
                </c:pt>
                <c:pt idx="7">
                  <c:v>10.565735906128518</c:v>
                </c:pt>
                <c:pt idx="8">
                  <c:v>9.959085614950471</c:v>
                </c:pt>
                <c:pt idx="9">
                  <c:v>10.901019432141011</c:v>
                </c:pt>
                <c:pt idx="10">
                  <c:v>10.856706732129261</c:v>
                </c:pt>
                <c:pt idx="11">
                  <c:v>11.153524104680026</c:v>
                </c:pt>
                <c:pt idx="12">
                  <c:v>11.185987335885951</c:v>
                </c:pt>
                <c:pt idx="13">
                  <c:v>11.256770348656209</c:v>
                </c:pt>
                <c:pt idx="14">
                  <c:v>11.332970032222429</c:v>
                </c:pt>
                <c:pt idx="15">
                  <c:v>11.390246689290777</c:v>
                </c:pt>
                <c:pt idx="16">
                  <c:v>11.444661531460582</c:v>
                </c:pt>
                <c:pt idx="17">
                  <c:v>11.492909765836242</c:v>
                </c:pt>
                <c:pt idx="18">
                  <c:v>11.537233192477256</c:v>
                </c:pt>
                <c:pt idx="19">
                  <c:v>11.584571504593194</c:v>
                </c:pt>
                <c:pt idx="20">
                  <c:v>11.638985552081959</c:v>
                </c:pt>
                <c:pt idx="21">
                  <c:v>11.693371576996043</c:v>
                </c:pt>
                <c:pt idx="22">
                  <c:v>11.748421593023325</c:v>
                </c:pt>
                <c:pt idx="23">
                  <c:v>11.805160317588863</c:v>
                </c:pt>
                <c:pt idx="24">
                  <c:v>11.85947452130234</c:v>
                </c:pt>
                <c:pt idx="25">
                  <c:v>11.903632870071997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10.681642891102964</c:v>
                </c:pt>
                <c:pt idx="1">
                  <c:v>10.868590188805692</c:v>
                </c:pt>
                <c:pt idx="2">
                  <c:v>11.508349140063274</c:v>
                </c:pt>
                <c:pt idx="3">
                  <c:v>11.510772502715611</c:v>
                </c:pt>
                <c:pt idx="4">
                  <c:v>11.243226530781861</c:v>
                </c:pt>
                <c:pt idx="5">
                  <c:v>12.341708184875412</c:v>
                </c:pt>
                <c:pt idx="6">
                  <c:v>12.650733266133823</c:v>
                </c:pt>
                <c:pt idx="7">
                  <c:v>12.103817820688782</c:v>
                </c:pt>
                <c:pt idx="8">
                  <c:v>12.057371648539121</c:v>
                </c:pt>
                <c:pt idx="9">
                  <c:v>13.137807181938273</c:v>
                </c:pt>
                <c:pt idx="10">
                  <c:v>13.217041074308536</c:v>
                </c:pt>
                <c:pt idx="11">
                  <c:v>13.232117041175686</c:v>
                </c:pt>
                <c:pt idx="12">
                  <c:v>13.283293010354919</c:v>
                </c:pt>
                <c:pt idx="13">
                  <c:v>13.394188725652597</c:v>
                </c:pt>
                <c:pt idx="14">
                  <c:v>13.524355383370709</c:v>
                </c:pt>
                <c:pt idx="15">
                  <c:v>13.631608420989497</c:v>
                </c:pt>
                <c:pt idx="16">
                  <c:v>13.740750254864381</c:v>
                </c:pt>
                <c:pt idx="17">
                  <c:v>13.845876991859651</c:v>
                </c:pt>
                <c:pt idx="18">
                  <c:v>13.946304357240786</c:v>
                </c:pt>
                <c:pt idx="19">
                  <c:v>14.045138678882903</c:v>
                </c:pt>
                <c:pt idx="20">
                  <c:v>14.149465268169015</c:v>
                </c:pt>
                <c:pt idx="21">
                  <c:v>14.243053005130889</c:v>
                </c:pt>
                <c:pt idx="22">
                  <c:v>14.339203146720365</c:v>
                </c:pt>
                <c:pt idx="23">
                  <c:v>14.437298334883415</c:v>
                </c:pt>
                <c:pt idx="24">
                  <c:v>14.539245968053157</c:v>
                </c:pt>
                <c:pt idx="25">
                  <c:v>14.634559061629085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18.049883638361955</c:v>
                </c:pt>
                <c:pt idx="1">
                  <c:v>16.841758691485886</c:v>
                </c:pt>
                <c:pt idx="2">
                  <c:v>17.455438688275766</c:v>
                </c:pt>
                <c:pt idx="3">
                  <c:v>17.37204642830946</c:v>
                </c:pt>
                <c:pt idx="4">
                  <c:v>17.928975319130391</c:v>
                </c:pt>
                <c:pt idx="5">
                  <c:v>17.076408484222011</c:v>
                </c:pt>
                <c:pt idx="6">
                  <c:v>19.732523812452555</c:v>
                </c:pt>
                <c:pt idx="7">
                  <c:v>18.563765292434361</c:v>
                </c:pt>
                <c:pt idx="8">
                  <c:v>18.992410655412314</c:v>
                </c:pt>
                <c:pt idx="9">
                  <c:v>19.866973194454069</c:v>
                </c:pt>
                <c:pt idx="10">
                  <c:v>20.935478866645582</c:v>
                </c:pt>
                <c:pt idx="11">
                  <c:v>22.156589651360996</c:v>
                </c:pt>
                <c:pt idx="12">
                  <c:v>22.416857871353695</c:v>
                </c:pt>
                <c:pt idx="13">
                  <c:v>22.731450997463149</c:v>
                </c:pt>
                <c:pt idx="14">
                  <c:v>23.066509218756384</c:v>
                </c:pt>
                <c:pt idx="15">
                  <c:v>23.343174719156998</c:v>
                </c:pt>
                <c:pt idx="16">
                  <c:v>23.602934654715082</c:v>
                </c:pt>
                <c:pt idx="17">
                  <c:v>23.851386788056022</c:v>
                </c:pt>
                <c:pt idx="18">
                  <c:v>24.101489747379471</c:v>
                </c:pt>
                <c:pt idx="19">
                  <c:v>24.34455308968931</c:v>
                </c:pt>
                <c:pt idx="20">
                  <c:v>24.593667044637069</c:v>
                </c:pt>
                <c:pt idx="21">
                  <c:v>24.832625751065013</c:v>
                </c:pt>
                <c:pt idx="22">
                  <c:v>25.06964958756679</c:v>
                </c:pt>
                <c:pt idx="23">
                  <c:v>25.32008405431009</c:v>
                </c:pt>
                <c:pt idx="24">
                  <c:v>25.59015264633274</c:v>
                </c:pt>
                <c:pt idx="25">
                  <c:v>25.852037257860562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4.6735839088948197</c:v>
                </c:pt>
                <c:pt idx="1">
                  <c:v>4.6080596973793924</c:v>
                </c:pt>
                <c:pt idx="2">
                  <c:v>4.8424418720374076</c:v>
                </c:pt>
                <c:pt idx="3">
                  <c:v>4.686451538894028</c:v>
                </c:pt>
                <c:pt idx="4">
                  <c:v>4.5465920700981517</c:v>
                </c:pt>
                <c:pt idx="5">
                  <c:v>4.439433097785134</c:v>
                </c:pt>
                <c:pt idx="6">
                  <c:v>5.1623648313936528</c:v>
                </c:pt>
                <c:pt idx="7">
                  <c:v>5.3375279995898275</c:v>
                </c:pt>
                <c:pt idx="8">
                  <c:v>5.4211503802386041</c:v>
                </c:pt>
                <c:pt idx="9">
                  <c:v>5.2687998289743216</c:v>
                </c:pt>
                <c:pt idx="10">
                  <c:v>5.6663800788471264</c:v>
                </c:pt>
                <c:pt idx="11">
                  <c:v>4.8453075557247818</c:v>
                </c:pt>
                <c:pt idx="12">
                  <c:v>4.8746798726682856</c:v>
                </c:pt>
                <c:pt idx="13">
                  <c:v>4.9170804949480456</c:v>
                </c:pt>
                <c:pt idx="14">
                  <c:v>4.9642060200881239</c:v>
                </c:pt>
                <c:pt idx="15">
                  <c:v>4.9972295045726147</c:v>
                </c:pt>
                <c:pt idx="16">
                  <c:v>5.0306468567350606</c:v>
                </c:pt>
                <c:pt idx="17">
                  <c:v>5.0608521167656466</c:v>
                </c:pt>
                <c:pt idx="18">
                  <c:v>5.0922927139769394</c:v>
                </c:pt>
                <c:pt idx="19">
                  <c:v>5.1274817493318476</c:v>
                </c:pt>
                <c:pt idx="20">
                  <c:v>5.1622329169493311</c:v>
                </c:pt>
                <c:pt idx="21">
                  <c:v>5.1963413805392573</c:v>
                </c:pt>
                <c:pt idx="22">
                  <c:v>5.2309292038778938</c:v>
                </c:pt>
                <c:pt idx="23">
                  <c:v>5.2635854460615263</c:v>
                </c:pt>
                <c:pt idx="24">
                  <c:v>5.2971859346897938</c:v>
                </c:pt>
                <c:pt idx="25">
                  <c:v>5.3283333918402525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3.2249875858898411</c:v>
                </c:pt>
                <c:pt idx="1">
                  <c:v>3.936172384220272</c:v>
                </c:pt>
                <c:pt idx="2">
                  <c:v>3.9708423162918081</c:v>
                </c:pt>
                <c:pt idx="3">
                  <c:v>3.8394017171936756</c:v>
                </c:pt>
                <c:pt idx="4">
                  <c:v>3.6886250724096223</c:v>
                </c:pt>
                <c:pt idx="5">
                  <c:v>3.969414833703758</c:v>
                </c:pt>
                <c:pt idx="6">
                  <c:v>4.2369926984681099</c:v>
                </c:pt>
                <c:pt idx="7">
                  <c:v>4.371034195370969</c:v>
                </c:pt>
                <c:pt idx="8">
                  <c:v>4.4477333044395602</c:v>
                </c:pt>
                <c:pt idx="9">
                  <c:v>4.6418698797265412</c:v>
                </c:pt>
                <c:pt idx="10">
                  <c:v>4.7501619746031913</c:v>
                </c:pt>
                <c:pt idx="11">
                  <c:v>4.5892681202518339</c:v>
                </c:pt>
                <c:pt idx="12">
                  <c:v>4.60484192689455</c:v>
                </c:pt>
                <c:pt idx="13">
                  <c:v>4.6354051906577878</c:v>
                </c:pt>
                <c:pt idx="14">
                  <c:v>4.6699489659939397</c:v>
                </c:pt>
                <c:pt idx="15">
                  <c:v>4.6968511282287251</c:v>
                </c:pt>
                <c:pt idx="16">
                  <c:v>4.723624156900418</c:v>
                </c:pt>
                <c:pt idx="17">
                  <c:v>4.7486530257831721</c:v>
                </c:pt>
                <c:pt idx="18">
                  <c:v>4.7741692519176668</c:v>
                </c:pt>
                <c:pt idx="19">
                  <c:v>4.8002614604657623</c:v>
                </c:pt>
                <c:pt idx="20">
                  <c:v>4.8298669402264576</c:v>
                </c:pt>
                <c:pt idx="21">
                  <c:v>4.854285230907176</c:v>
                </c:pt>
                <c:pt idx="22">
                  <c:v>4.8834011803294066</c:v>
                </c:pt>
                <c:pt idx="23">
                  <c:v>4.9119544357095419</c:v>
                </c:pt>
                <c:pt idx="24">
                  <c:v>4.9414320745364035</c:v>
                </c:pt>
                <c:pt idx="25">
                  <c:v>4.9698386342876546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2.7732283642623408</c:v>
                </c:pt>
                <c:pt idx="1">
                  <c:v>3.2535130151421079</c:v>
                </c:pt>
                <c:pt idx="2">
                  <c:v>3.4954816725047864</c:v>
                </c:pt>
                <c:pt idx="3">
                  <c:v>3.0637748055856395</c:v>
                </c:pt>
                <c:pt idx="4">
                  <c:v>3.1750963193555783</c:v>
                </c:pt>
                <c:pt idx="5">
                  <c:v>3.157862297743756</c:v>
                </c:pt>
                <c:pt idx="6">
                  <c:v>3.4508623351562635</c:v>
                </c:pt>
                <c:pt idx="7">
                  <c:v>3.2985320510672405</c:v>
                </c:pt>
                <c:pt idx="8">
                  <c:v>3.2006126032563746</c:v>
                </c:pt>
                <c:pt idx="9">
                  <c:v>3.092742634662816</c:v>
                </c:pt>
                <c:pt idx="10">
                  <c:v>3.2318448165515608</c:v>
                </c:pt>
                <c:pt idx="11">
                  <c:v>3.6156449112797486</c:v>
                </c:pt>
                <c:pt idx="12">
                  <c:v>3.6866631425953855</c:v>
                </c:pt>
                <c:pt idx="13">
                  <c:v>3.7506493697054499</c:v>
                </c:pt>
                <c:pt idx="14">
                  <c:v>3.8192237500958619</c:v>
                </c:pt>
                <c:pt idx="15">
                  <c:v>3.8758417938971625</c:v>
                </c:pt>
                <c:pt idx="16">
                  <c:v>3.928928193565643</c:v>
                </c:pt>
                <c:pt idx="17">
                  <c:v>3.9776919798926174</c:v>
                </c:pt>
                <c:pt idx="18">
                  <c:v>4.026784706012223</c:v>
                </c:pt>
                <c:pt idx="19">
                  <c:v>4.0839004696205681</c:v>
                </c:pt>
                <c:pt idx="20">
                  <c:v>4.1443096603429606</c:v>
                </c:pt>
                <c:pt idx="21">
                  <c:v>4.2037804539776902</c:v>
                </c:pt>
                <c:pt idx="22">
                  <c:v>4.2594333554960331</c:v>
                </c:pt>
                <c:pt idx="23">
                  <c:v>4.3160410418100605</c:v>
                </c:pt>
                <c:pt idx="24">
                  <c:v>4.3670203781684274</c:v>
                </c:pt>
                <c:pt idx="25">
                  <c:v>4.4214592744618084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4.333261013987916</c:v>
                </c:pt>
                <c:pt idx="1">
                  <c:v>5.3192361340702359</c:v>
                </c:pt>
                <c:pt idx="2">
                  <c:v>5.9644756626964277</c:v>
                </c:pt>
                <c:pt idx="3">
                  <c:v>5.337417727724918</c:v>
                </c:pt>
                <c:pt idx="4">
                  <c:v>6.1080688287797127</c:v>
                </c:pt>
                <c:pt idx="5">
                  <c:v>6.8366842407669619</c:v>
                </c:pt>
                <c:pt idx="6">
                  <c:v>6.507714146015104</c:v>
                </c:pt>
                <c:pt idx="7">
                  <c:v>7.641379725002845</c:v>
                </c:pt>
                <c:pt idx="8">
                  <c:v>6.7631594275582598</c:v>
                </c:pt>
                <c:pt idx="9">
                  <c:v>6.4363978370869592</c:v>
                </c:pt>
                <c:pt idx="10">
                  <c:v>6.8310318171997402</c:v>
                </c:pt>
                <c:pt idx="11">
                  <c:v>6.4193004192975547</c:v>
                </c:pt>
                <c:pt idx="12">
                  <c:v>6.4968925527388146</c:v>
                </c:pt>
                <c:pt idx="13">
                  <c:v>6.5642893758498113</c:v>
                </c:pt>
                <c:pt idx="14">
                  <c:v>6.639420936548782</c:v>
                </c:pt>
                <c:pt idx="15">
                  <c:v>6.7024082707192632</c:v>
                </c:pt>
                <c:pt idx="16">
                  <c:v>6.7581386396440744</c:v>
                </c:pt>
                <c:pt idx="17">
                  <c:v>6.8099566753027272</c:v>
                </c:pt>
                <c:pt idx="18">
                  <c:v>6.8658375972655525</c:v>
                </c:pt>
                <c:pt idx="19">
                  <c:v>6.9190435007966222</c:v>
                </c:pt>
                <c:pt idx="20">
                  <c:v>6.9711447787559297</c:v>
                </c:pt>
                <c:pt idx="21">
                  <c:v>7.0187815033423044</c:v>
                </c:pt>
                <c:pt idx="22">
                  <c:v>7.073379914017381</c:v>
                </c:pt>
                <c:pt idx="23">
                  <c:v>7.1280663300037936</c:v>
                </c:pt>
                <c:pt idx="24">
                  <c:v>7.1963674730237068</c:v>
                </c:pt>
                <c:pt idx="25">
                  <c:v>7.251952951172485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16.870858979218887</c:v>
                </c:pt>
                <c:pt idx="1">
                  <c:v>15.787448467593872</c:v>
                </c:pt>
                <c:pt idx="2">
                  <c:v>16.899600118374178</c:v>
                </c:pt>
                <c:pt idx="3">
                  <c:v>16.45427979220544</c:v>
                </c:pt>
                <c:pt idx="4">
                  <c:v>17.650034282779817</c:v>
                </c:pt>
                <c:pt idx="5">
                  <c:v>17.398691077319206</c:v>
                </c:pt>
                <c:pt idx="6">
                  <c:v>19.205397029554909</c:v>
                </c:pt>
                <c:pt idx="7">
                  <c:v>18.829470064218313</c:v>
                </c:pt>
                <c:pt idx="8">
                  <c:v>18.540665024473199</c:v>
                </c:pt>
                <c:pt idx="9">
                  <c:v>19.107737162423632</c:v>
                </c:pt>
                <c:pt idx="10">
                  <c:v>19.436316674483241</c:v>
                </c:pt>
                <c:pt idx="11">
                  <c:v>18.302353584538821</c:v>
                </c:pt>
                <c:pt idx="12">
                  <c:v>18.404198381989705</c:v>
                </c:pt>
                <c:pt idx="13">
                  <c:v>18.52942083351331</c:v>
                </c:pt>
                <c:pt idx="14">
                  <c:v>18.680944607478406</c:v>
                </c:pt>
                <c:pt idx="15">
                  <c:v>18.777423853171904</c:v>
                </c:pt>
                <c:pt idx="16">
                  <c:v>18.856857590936436</c:v>
                </c:pt>
                <c:pt idx="17">
                  <c:v>18.922348311679411</c:v>
                </c:pt>
                <c:pt idx="18">
                  <c:v>18.985687024222827</c:v>
                </c:pt>
                <c:pt idx="19">
                  <c:v>19.049817295017608</c:v>
                </c:pt>
                <c:pt idx="20">
                  <c:v>19.121914747769999</c:v>
                </c:pt>
                <c:pt idx="21">
                  <c:v>19.188161329703487</c:v>
                </c:pt>
                <c:pt idx="22">
                  <c:v>19.250704563342786</c:v>
                </c:pt>
                <c:pt idx="23">
                  <c:v>19.321777050997117</c:v>
                </c:pt>
                <c:pt idx="24">
                  <c:v>19.393292226119577</c:v>
                </c:pt>
                <c:pt idx="25">
                  <c:v>19.458295522200892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21.438653186937401</c:v>
                </c:pt>
                <c:pt idx="1">
                  <c:v>21.281483649463798</c:v>
                </c:pt>
                <c:pt idx="2">
                  <c:v>22.266567024584919</c:v>
                </c:pt>
                <c:pt idx="3">
                  <c:v>20.827714966565331</c:v>
                </c:pt>
                <c:pt idx="4">
                  <c:v>21.806198996733794</c:v>
                </c:pt>
                <c:pt idx="5">
                  <c:v>22.033147595606255</c:v>
                </c:pt>
                <c:pt idx="6">
                  <c:v>22.848419448302899</c:v>
                </c:pt>
                <c:pt idx="7">
                  <c:v>23.246132977799277</c:v>
                </c:pt>
                <c:pt idx="8">
                  <c:v>22.468983380035684</c:v>
                </c:pt>
                <c:pt idx="9">
                  <c:v>22.229920403236001</c:v>
                </c:pt>
                <c:pt idx="10">
                  <c:v>22.751581561315799</c:v>
                </c:pt>
                <c:pt idx="11">
                  <c:v>21.089256363339011</c:v>
                </c:pt>
                <c:pt idx="12">
                  <c:v>20.978766164742005</c:v>
                </c:pt>
                <c:pt idx="13">
                  <c:v>20.892979260812485</c:v>
                </c:pt>
                <c:pt idx="14">
                  <c:v>20.830637357328037</c:v>
                </c:pt>
                <c:pt idx="15">
                  <c:v>20.704243617273814</c:v>
                </c:pt>
                <c:pt idx="16">
                  <c:v>20.564300647970683</c:v>
                </c:pt>
                <c:pt idx="17">
                  <c:v>20.399356908468306</c:v>
                </c:pt>
                <c:pt idx="18">
                  <c:v>20.234500004768421</c:v>
                </c:pt>
                <c:pt idx="19">
                  <c:v>20.079100676731148</c:v>
                </c:pt>
                <c:pt idx="20">
                  <c:v>19.930603504073716</c:v>
                </c:pt>
                <c:pt idx="21">
                  <c:v>19.765911224536548</c:v>
                </c:pt>
                <c:pt idx="22">
                  <c:v>19.58920707220912</c:v>
                </c:pt>
                <c:pt idx="23">
                  <c:v>19.40644890801417</c:v>
                </c:pt>
                <c:pt idx="24">
                  <c:v>19.23596472723456</c:v>
                </c:pt>
                <c:pt idx="25">
                  <c:v>19.078304983261191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8.1656412174516255</c:v>
                </c:pt>
                <c:pt idx="1">
                  <c:v>7.3552188393712949</c:v>
                </c:pt>
                <c:pt idx="2">
                  <c:v>7.3047361985458368</c:v>
                </c:pt>
                <c:pt idx="3">
                  <c:v>7.1090324514265673</c:v>
                </c:pt>
                <c:pt idx="4">
                  <c:v>7.1472489735353681</c:v>
                </c:pt>
                <c:pt idx="5">
                  <c:v>6.6415710084208204</c:v>
                </c:pt>
                <c:pt idx="6">
                  <c:v>6.6115586896950909</c:v>
                </c:pt>
                <c:pt idx="7">
                  <c:v>6.7960556632377589</c:v>
                </c:pt>
                <c:pt idx="8">
                  <c:v>6.8306247225140675</c:v>
                </c:pt>
                <c:pt idx="9">
                  <c:v>6.1094325309401203</c:v>
                </c:pt>
                <c:pt idx="10">
                  <c:v>5.9650417334432628</c:v>
                </c:pt>
                <c:pt idx="11">
                  <c:v>6.6115813329203066</c:v>
                </c:pt>
                <c:pt idx="12">
                  <c:v>6.4691523592711038</c:v>
                </c:pt>
                <c:pt idx="13">
                  <c:v>6.3335253819071822</c:v>
                </c:pt>
                <c:pt idx="14">
                  <c:v>6.1982433250175593</c:v>
                </c:pt>
                <c:pt idx="15">
                  <c:v>6.0576332333096117</c:v>
                </c:pt>
                <c:pt idx="16">
                  <c:v>5.9205321117900134</c:v>
                </c:pt>
                <c:pt idx="17">
                  <c:v>5.7927137485439619</c:v>
                </c:pt>
                <c:pt idx="18">
                  <c:v>5.6637192637462253</c:v>
                </c:pt>
                <c:pt idx="19">
                  <c:v>5.518679557777582</c:v>
                </c:pt>
                <c:pt idx="20">
                  <c:v>5.3953911789054754</c:v>
                </c:pt>
                <c:pt idx="21">
                  <c:v>5.3126035249743824</c:v>
                </c:pt>
                <c:pt idx="22">
                  <c:v>5.2280483766245878</c:v>
                </c:pt>
                <c:pt idx="23">
                  <c:v>5.1242872421542423</c:v>
                </c:pt>
                <c:pt idx="24">
                  <c:v>4.9085473722628743</c:v>
                </c:pt>
                <c:pt idx="25">
                  <c:v>4.7825104238058271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1.8617730312742033</c:v>
                </c:pt>
                <c:pt idx="1">
                  <c:v>2.1708902495576279</c:v>
                </c:pt>
                <c:pt idx="2">
                  <c:v>2.5620885750959674</c:v>
                </c:pt>
                <c:pt idx="3">
                  <c:v>1.9980387457932913</c:v>
                </c:pt>
                <c:pt idx="4">
                  <c:v>3.1485985370484064</c:v>
                </c:pt>
                <c:pt idx="5">
                  <c:v>2.6006862534796711</c:v>
                </c:pt>
                <c:pt idx="6">
                  <c:v>2.7431499890721938</c:v>
                </c:pt>
                <c:pt idx="7">
                  <c:v>2.7713970567551551</c:v>
                </c:pt>
                <c:pt idx="8">
                  <c:v>2.4240398062878978</c:v>
                </c:pt>
                <c:pt idx="9">
                  <c:v>3.0740920643969396</c:v>
                </c:pt>
                <c:pt idx="10">
                  <c:v>2.4006299924304089</c:v>
                </c:pt>
                <c:pt idx="11">
                  <c:v>2.371205200608872</c:v>
                </c:pt>
                <c:pt idx="12">
                  <c:v>2.4121937405487368</c:v>
                </c:pt>
                <c:pt idx="13">
                  <c:v>2.4625328790993528</c:v>
                </c:pt>
                <c:pt idx="14">
                  <c:v>2.5126709156970879</c:v>
                </c:pt>
                <c:pt idx="15">
                  <c:v>2.5542839115247213</c:v>
                </c:pt>
                <c:pt idx="16">
                  <c:v>2.5935481985400481</c:v>
                </c:pt>
                <c:pt idx="17">
                  <c:v>2.6315262978681808</c:v>
                </c:pt>
                <c:pt idx="18">
                  <c:v>2.6675004934011786</c:v>
                </c:pt>
                <c:pt idx="19">
                  <c:v>2.7030176430634381</c:v>
                </c:pt>
                <c:pt idx="20">
                  <c:v>2.7454350549360265</c:v>
                </c:pt>
                <c:pt idx="21">
                  <c:v>2.7877647410567623</c:v>
                </c:pt>
                <c:pt idx="22">
                  <c:v>2.8303022023027649</c:v>
                </c:pt>
                <c:pt idx="23">
                  <c:v>2.8753834933018543</c:v>
                </c:pt>
                <c:pt idx="24">
                  <c:v>2.9219375149036928</c:v>
                </c:pt>
                <c:pt idx="25">
                  <c:v>2.9686524840309212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8.7730111844309224</c:v>
                </c:pt>
                <c:pt idx="1">
                  <c:v>9.0084995989189398</c:v>
                </c:pt>
                <c:pt idx="2">
                  <c:v>8.6177903387712504</c:v>
                </c:pt>
                <c:pt idx="3">
                  <c:v>8.7758960258532106</c:v>
                </c:pt>
                <c:pt idx="4">
                  <c:v>9.3993158296594572</c:v>
                </c:pt>
                <c:pt idx="5">
                  <c:v>8.9744752119237852</c:v>
                </c:pt>
                <c:pt idx="6">
                  <c:v>10.167765140095426</c:v>
                </c:pt>
                <c:pt idx="7">
                  <c:v>10.021179970766918</c:v>
                </c:pt>
                <c:pt idx="8">
                  <c:v>9.3792605159358455</c:v>
                </c:pt>
                <c:pt idx="9">
                  <c:v>10.073057370429153</c:v>
                </c:pt>
                <c:pt idx="10">
                  <c:v>8.7527252151712283</c:v>
                </c:pt>
                <c:pt idx="11">
                  <c:v>8.9213474221095126</c:v>
                </c:pt>
                <c:pt idx="12">
                  <c:v>8.9170403284619102</c:v>
                </c:pt>
                <c:pt idx="13">
                  <c:v>8.9430486890008538</c:v>
                </c:pt>
                <c:pt idx="14">
                  <c:v>8.9658546376750561</c:v>
                </c:pt>
                <c:pt idx="15">
                  <c:v>8.9464171474958469</c:v>
                </c:pt>
                <c:pt idx="16">
                  <c:v>8.9199417178306604</c:v>
                </c:pt>
                <c:pt idx="17">
                  <c:v>8.8889367511921922</c:v>
                </c:pt>
                <c:pt idx="18">
                  <c:v>8.8617014059727719</c:v>
                </c:pt>
                <c:pt idx="19">
                  <c:v>8.8342732380428046</c:v>
                </c:pt>
                <c:pt idx="20">
                  <c:v>8.8064992080248246</c:v>
                </c:pt>
                <c:pt idx="21">
                  <c:v>8.7771099853435324</c:v>
                </c:pt>
                <c:pt idx="22">
                  <c:v>8.7499728725732844</c:v>
                </c:pt>
                <c:pt idx="23">
                  <c:v>8.7252345315700097</c:v>
                </c:pt>
                <c:pt idx="24">
                  <c:v>8.7065668513395611</c:v>
                </c:pt>
                <c:pt idx="25">
                  <c:v>8.680061094370263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9.146924628841381</c:v>
                </c:pt>
                <c:pt idx="1">
                  <c:v>8.2539263756042018</c:v>
                </c:pt>
                <c:pt idx="2">
                  <c:v>7.7653982968339479</c:v>
                </c:pt>
                <c:pt idx="3">
                  <c:v>7.6747744499416255</c:v>
                </c:pt>
                <c:pt idx="4">
                  <c:v>8.0393604962614926</c:v>
                </c:pt>
                <c:pt idx="5">
                  <c:v>7.5637401221279346</c:v>
                </c:pt>
                <c:pt idx="6">
                  <c:v>9.3376145128187655</c:v>
                </c:pt>
                <c:pt idx="7">
                  <c:v>9.8205466705308364</c:v>
                </c:pt>
                <c:pt idx="8">
                  <c:v>7.6789755983925581</c:v>
                </c:pt>
                <c:pt idx="9">
                  <c:v>8.506001650628308</c:v>
                </c:pt>
                <c:pt idx="10">
                  <c:v>7.671416344721993</c:v>
                </c:pt>
                <c:pt idx="11">
                  <c:v>8.216034927950373</c:v>
                </c:pt>
                <c:pt idx="12">
                  <c:v>8.1809587247034585</c:v>
                </c:pt>
                <c:pt idx="13">
                  <c:v>8.223482249469086</c:v>
                </c:pt>
                <c:pt idx="14">
                  <c:v>8.2455028654538722</c:v>
                </c:pt>
                <c:pt idx="15">
                  <c:v>8.2002999531887646</c:v>
                </c:pt>
                <c:pt idx="16">
                  <c:v>8.1470645203982173</c:v>
                </c:pt>
                <c:pt idx="17">
                  <c:v>8.0879671166766318</c:v>
                </c:pt>
                <c:pt idx="18">
                  <c:v>8.0309628175145829</c:v>
                </c:pt>
                <c:pt idx="19">
                  <c:v>7.9720506355775651</c:v>
                </c:pt>
                <c:pt idx="20">
                  <c:v>7.9179658981594114</c:v>
                </c:pt>
                <c:pt idx="21">
                  <c:v>7.8608233280184505</c:v>
                </c:pt>
                <c:pt idx="22">
                  <c:v>7.8006419453496001</c:v>
                </c:pt>
                <c:pt idx="23">
                  <c:v>7.738754354672519</c:v>
                </c:pt>
                <c:pt idx="24">
                  <c:v>7.6842030891707234</c:v>
                </c:pt>
                <c:pt idx="25">
                  <c:v>7.6232940224429822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4.6585481359001992</c:v>
                </c:pt>
                <c:pt idx="1">
                  <c:v>5.0781427691905874</c:v>
                </c:pt>
                <c:pt idx="2">
                  <c:v>5.5187379333553386</c:v>
                </c:pt>
                <c:pt idx="3">
                  <c:v>5.4934229427435373</c:v>
                </c:pt>
                <c:pt idx="4">
                  <c:v>5.8533803670430249</c:v>
                </c:pt>
                <c:pt idx="5">
                  <c:v>5.9613409379347901</c:v>
                </c:pt>
                <c:pt idx="6">
                  <c:v>5.9736268064295501</c:v>
                </c:pt>
                <c:pt idx="7">
                  <c:v>5.9753696043796243</c:v>
                </c:pt>
                <c:pt idx="8">
                  <c:v>5.6542903473799901</c:v>
                </c:pt>
                <c:pt idx="9">
                  <c:v>5.6149819016499363</c:v>
                </c:pt>
                <c:pt idx="10">
                  <c:v>5.2345712608409478</c:v>
                </c:pt>
                <c:pt idx="11">
                  <c:v>5.2485241617849656</c:v>
                </c:pt>
                <c:pt idx="12">
                  <c:v>5.2909160303552785</c:v>
                </c:pt>
                <c:pt idx="13">
                  <c:v>5.3254652609387492</c:v>
                </c:pt>
                <c:pt idx="14">
                  <c:v>5.3659693120342284</c:v>
                </c:pt>
                <c:pt idx="15">
                  <c:v>5.3943445255405553</c:v>
                </c:pt>
                <c:pt idx="16">
                  <c:v>5.4105286713541378</c:v>
                </c:pt>
                <c:pt idx="17">
                  <c:v>5.4137051702612871</c:v>
                </c:pt>
                <c:pt idx="18">
                  <c:v>5.4285711386189313</c:v>
                </c:pt>
                <c:pt idx="19">
                  <c:v>5.4432377198685549</c:v>
                </c:pt>
                <c:pt idx="20">
                  <c:v>5.460442133099952</c:v>
                </c:pt>
                <c:pt idx="21">
                  <c:v>5.4754726337079349</c:v>
                </c:pt>
                <c:pt idx="22">
                  <c:v>5.4873835802013886</c:v>
                </c:pt>
                <c:pt idx="23">
                  <c:v>5.493895102944923</c:v>
                </c:pt>
                <c:pt idx="24">
                  <c:v>5.5075536637235034</c:v>
                </c:pt>
                <c:pt idx="25">
                  <c:v>5.5199250109102831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16.415333155535052</c:v>
                </c:pt>
                <c:pt idx="1">
                  <c:v>15.712223947326391</c:v>
                </c:pt>
                <c:pt idx="2">
                  <c:v>16.217683662231913</c:v>
                </c:pt>
                <c:pt idx="3">
                  <c:v>16.51880620195967</c:v>
                </c:pt>
                <c:pt idx="4">
                  <c:v>16.665317893680381</c:v>
                </c:pt>
                <c:pt idx="5">
                  <c:v>18.190001581061221</c:v>
                </c:pt>
                <c:pt idx="6">
                  <c:v>19.302987963859479</c:v>
                </c:pt>
                <c:pt idx="7">
                  <c:v>19.79275375200913</c:v>
                </c:pt>
                <c:pt idx="8">
                  <c:v>18.486154256822999</c:v>
                </c:pt>
                <c:pt idx="9">
                  <c:v>19.341082027389735</c:v>
                </c:pt>
                <c:pt idx="10">
                  <c:v>18.534764238320935</c:v>
                </c:pt>
                <c:pt idx="11">
                  <c:v>19.253061070950984</c:v>
                </c:pt>
                <c:pt idx="12">
                  <c:v>19.36130769115119</c:v>
                </c:pt>
                <c:pt idx="13">
                  <c:v>19.502589460484117</c:v>
                </c:pt>
                <c:pt idx="14">
                  <c:v>19.662042284276573</c:v>
                </c:pt>
                <c:pt idx="15">
                  <c:v>19.801028693298331</c:v>
                </c:pt>
                <c:pt idx="16">
                  <c:v>19.932770891344752</c:v>
                </c:pt>
                <c:pt idx="17">
                  <c:v>20.060580784452473</c:v>
                </c:pt>
                <c:pt idx="18">
                  <c:v>20.187039251213477</c:v>
                </c:pt>
                <c:pt idx="19">
                  <c:v>20.318798863979769</c:v>
                </c:pt>
                <c:pt idx="20">
                  <c:v>20.462443113443218</c:v>
                </c:pt>
                <c:pt idx="21">
                  <c:v>20.601857520803648</c:v>
                </c:pt>
                <c:pt idx="22">
                  <c:v>20.742831844220415</c:v>
                </c:pt>
                <c:pt idx="23">
                  <c:v>20.885649509497416</c:v>
                </c:pt>
                <c:pt idx="24">
                  <c:v>21.02252896085475</c:v>
                </c:pt>
                <c:pt idx="25">
                  <c:v>21.156179492060478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5.5869336572097996</c:v>
                </c:pt>
                <c:pt idx="1">
                  <c:v>6.020928854354695</c:v>
                </c:pt>
                <c:pt idx="2">
                  <c:v>6.3985541665496894</c:v>
                </c:pt>
                <c:pt idx="3">
                  <c:v>6.0601929006655402</c:v>
                </c:pt>
                <c:pt idx="4">
                  <c:v>6.4964162118715283</c:v>
                </c:pt>
                <c:pt idx="5">
                  <c:v>6.7531960069055792</c:v>
                </c:pt>
                <c:pt idx="6">
                  <c:v>6.7132800141221658</c:v>
                </c:pt>
                <c:pt idx="7">
                  <c:v>7.2130411561367103</c:v>
                </c:pt>
                <c:pt idx="8">
                  <c:v>6.5081987380604938</c:v>
                </c:pt>
                <c:pt idx="9">
                  <c:v>7.0154747088398359</c:v>
                </c:pt>
                <c:pt idx="10">
                  <c:v>6.4288632992072285</c:v>
                </c:pt>
                <c:pt idx="11">
                  <c:v>6.4165388885803623</c:v>
                </c:pt>
                <c:pt idx="12">
                  <c:v>6.4233273379337588</c:v>
                </c:pt>
                <c:pt idx="13">
                  <c:v>6.4486054031635947</c:v>
                </c:pt>
                <c:pt idx="14">
                  <c:v>6.4839186064343561</c:v>
                </c:pt>
                <c:pt idx="15">
                  <c:v>6.5099430490265373</c:v>
                </c:pt>
                <c:pt idx="16">
                  <c:v>6.5319791719047551</c:v>
                </c:pt>
                <c:pt idx="17">
                  <c:v>6.5513374966186353</c:v>
                </c:pt>
                <c:pt idx="18">
                  <c:v>6.5715718855730758</c:v>
                </c:pt>
                <c:pt idx="19">
                  <c:v>6.5898810198189599</c:v>
                </c:pt>
                <c:pt idx="20">
                  <c:v>6.6029953163757877</c:v>
                </c:pt>
                <c:pt idx="21">
                  <c:v>6.6108362399027678</c:v>
                </c:pt>
                <c:pt idx="22">
                  <c:v>6.6200573410057411</c:v>
                </c:pt>
                <c:pt idx="23">
                  <c:v>6.6309669046667796</c:v>
                </c:pt>
                <c:pt idx="24">
                  <c:v>6.642736537329939</c:v>
                </c:pt>
                <c:pt idx="25">
                  <c:v>6.6562671235207729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0.39193624801516647</c:v>
                </c:pt>
                <c:pt idx="1">
                  <c:v>0.29238164614996542</c:v>
                </c:pt>
                <c:pt idx="2">
                  <c:v>0.30605660943673463</c:v>
                </c:pt>
                <c:pt idx="3">
                  <c:v>0.26260201367762986</c:v>
                </c:pt>
                <c:pt idx="4">
                  <c:v>0.31019141868190009</c:v>
                </c:pt>
                <c:pt idx="5">
                  <c:v>0.28572232066648451</c:v>
                </c:pt>
                <c:pt idx="6">
                  <c:v>0.25320127825913952</c:v>
                </c:pt>
                <c:pt idx="7">
                  <c:v>0.2669232520321379</c:v>
                </c:pt>
                <c:pt idx="8">
                  <c:v>0.26908281120518018</c:v>
                </c:pt>
                <c:pt idx="9">
                  <c:v>0.24741481677060656</c:v>
                </c:pt>
                <c:pt idx="10">
                  <c:v>0.30857813650363142</c:v>
                </c:pt>
                <c:pt idx="11">
                  <c:v>0.23886564463824603</c:v>
                </c:pt>
                <c:pt idx="12">
                  <c:v>0.24192310968499542</c:v>
                </c:pt>
                <c:pt idx="13">
                  <c:v>0.24430440179024265</c:v>
                </c:pt>
                <c:pt idx="14">
                  <c:v>0.24692726479125621</c:v>
                </c:pt>
                <c:pt idx="15">
                  <c:v>0.24876208812382763</c:v>
                </c:pt>
                <c:pt idx="16">
                  <c:v>0.25031820166310809</c:v>
                </c:pt>
                <c:pt idx="17">
                  <c:v>0.2516160739809094</c:v>
                </c:pt>
                <c:pt idx="18">
                  <c:v>0.25273406808019527</c:v>
                </c:pt>
                <c:pt idx="19">
                  <c:v>0.25426243328822684</c:v>
                </c:pt>
                <c:pt idx="20">
                  <c:v>0.25571349491382694</c:v>
                </c:pt>
                <c:pt idx="21">
                  <c:v>0.25706506397649842</c:v>
                </c:pt>
                <c:pt idx="22">
                  <c:v>0.25823156207640152</c:v>
                </c:pt>
                <c:pt idx="23">
                  <c:v>0.25963512757178736</c:v>
                </c:pt>
                <c:pt idx="24">
                  <c:v>0.26063616906103682</c:v>
                </c:pt>
                <c:pt idx="25">
                  <c:v>0.2618224848286701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16.005456472481232</c:v>
                </c:pt>
                <c:pt idx="1">
                  <c:v>17.733872407118479</c:v>
                </c:pt>
                <c:pt idx="2">
                  <c:v>18.923130843856107</c:v>
                </c:pt>
                <c:pt idx="3">
                  <c:v>19.391520244757288</c:v>
                </c:pt>
                <c:pt idx="4">
                  <c:v>19.098928747203779</c:v>
                </c:pt>
                <c:pt idx="5">
                  <c:v>18.518962054534434</c:v>
                </c:pt>
                <c:pt idx="6">
                  <c:v>19.678001541556235</c:v>
                </c:pt>
                <c:pt idx="7">
                  <c:v>18.242612130204176</c:v>
                </c:pt>
                <c:pt idx="8">
                  <c:v>18.006671534495766</c:v>
                </c:pt>
                <c:pt idx="9">
                  <c:v>18.382932484578777</c:v>
                </c:pt>
                <c:pt idx="10">
                  <c:v>18.33416591623671</c:v>
                </c:pt>
                <c:pt idx="11">
                  <c:v>17.261562313097333</c:v>
                </c:pt>
                <c:pt idx="12">
                  <c:v>17.192209762726378</c:v>
                </c:pt>
                <c:pt idx="13">
                  <c:v>17.147800790628057</c:v>
                </c:pt>
                <c:pt idx="14">
                  <c:v>17.121984223350623</c:v>
                </c:pt>
                <c:pt idx="15">
                  <c:v>17.054992142467253</c:v>
                </c:pt>
                <c:pt idx="16">
                  <c:v>16.96755650624193</c:v>
                </c:pt>
                <c:pt idx="17">
                  <c:v>16.874082555980099</c:v>
                </c:pt>
                <c:pt idx="18">
                  <c:v>16.788452022722499</c:v>
                </c:pt>
                <c:pt idx="19">
                  <c:v>16.698740496478027</c:v>
                </c:pt>
                <c:pt idx="20">
                  <c:v>16.602641023340933</c:v>
                </c:pt>
                <c:pt idx="21">
                  <c:v>16.524168787221999</c:v>
                </c:pt>
                <c:pt idx="22">
                  <c:v>16.434369032313093</c:v>
                </c:pt>
                <c:pt idx="23">
                  <c:v>16.344247054537188</c:v>
                </c:pt>
                <c:pt idx="24">
                  <c:v>16.255773813203088</c:v>
                </c:pt>
                <c:pt idx="25">
                  <c:v>16.172805200168501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3.5459562183628273</c:v>
                </c:pt>
                <c:pt idx="1">
                  <c:v>3.606977469366039</c:v>
                </c:pt>
                <c:pt idx="2">
                  <c:v>3.8045277922347478</c:v>
                </c:pt>
                <c:pt idx="3">
                  <c:v>3.6616895691821396</c:v>
                </c:pt>
                <c:pt idx="4">
                  <c:v>3.6185139677090343</c:v>
                </c:pt>
                <c:pt idx="5">
                  <c:v>3.9398687234945124</c:v>
                </c:pt>
                <c:pt idx="6">
                  <c:v>4.0940630669773732</c:v>
                </c:pt>
                <c:pt idx="7">
                  <c:v>4.3939017636481967</c:v>
                </c:pt>
                <c:pt idx="8">
                  <c:v>4.4166318963745441</c:v>
                </c:pt>
                <c:pt idx="9">
                  <c:v>4.4297972343040364</c:v>
                </c:pt>
                <c:pt idx="10">
                  <c:v>4.4925764307013036</c:v>
                </c:pt>
                <c:pt idx="11">
                  <c:v>5.3965594691323648</c:v>
                </c:pt>
                <c:pt idx="12">
                  <c:v>5.4701760874068182</c:v>
                </c:pt>
                <c:pt idx="13">
                  <c:v>5.5538091440912147</c:v>
                </c:pt>
                <c:pt idx="14">
                  <c:v>5.6476992147327145</c:v>
                </c:pt>
                <c:pt idx="15">
                  <c:v>5.7300510448976034</c:v>
                </c:pt>
                <c:pt idx="16">
                  <c:v>5.8082304070024779</c:v>
                </c:pt>
                <c:pt idx="17">
                  <c:v>5.8841523685075527</c:v>
                </c:pt>
                <c:pt idx="18">
                  <c:v>5.9580708723638578</c:v>
                </c:pt>
                <c:pt idx="19">
                  <c:v>6.0342795976532564</c:v>
                </c:pt>
                <c:pt idx="20">
                  <c:v>6.1123554699522789</c:v>
                </c:pt>
                <c:pt idx="21">
                  <c:v>6.1860116900525881</c:v>
                </c:pt>
                <c:pt idx="22">
                  <c:v>6.2601034783979106</c:v>
                </c:pt>
                <c:pt idx="23">
                  <c:v>6.3362764565063152</c:v>
                </c:pt>
                <c:pt idx="24">
                  <c:v>6.4113948477757434</c:v>
                </c:pt>
                <c:pt idx="25">
                  <c:v>6.4864633888541894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4.2257660751942501</c:v>
                </c:pt>
                <c:pt idx="1">
                  <c:v>4.1930778396070094</c:v>
                </c:pt>
                <c:pt idx="2">
                  <c:v>4.2122580563824501</c:v>
                </c:pt>
                <c:pt idx="3">
                  <c:v>4.1129324893199497</c:v>
                </c:pt>
                <c:pt idx="4">
                  <c:v>4.3616322320738128</c:v>
                </c:pt>
                <c:pt idx="5">
                  <c:v>4.1596470713836391</c:v>
                </c:pt>
                <c:pt idx="6">
                  <c:v>4.6806592995472025</c:v>
                </c:pt>
                <c:pt idx="7">
                  <c:v>4.9421030831831034</c:v>
                </c:pt>
                <c:pt idx="8">
                  <c:v>4.7285181106717298</c:v>
                </c:pt>
                <c:pt idx="9">
                  <c:v>4.6277191206445218</c:v>
                </c:pt>
                <c:pt idx="10">
                  <c:v>4.0396505270565646</c:v>
                </c:pt>
                <c:pt idx="11">
                  <c:v>4.8979434069656174</c:v>
                </c:pt>
                <c:pt idx="12">
                  <c:v>4.884165875920556</c:v>
                </c:pt>
                <c:pt idx="13">
                  <c:v>4.904410182637382</c:v>
                </c:pt>
                <c:pt idx="14">
                  <c:v>4.9245698000267311</c:v>
                </c:pt>
                <c:pt idx="15">
                  <c:v>4.917820337365777</c:v>
                </c:pt>
                <c:pt idx="16">
                  <c:v>4.8989660772267083</c:v>
                </c:pt>
                <c:pt idx="17">
                  <c:v>4.8861213797423106</c:v>
                </c:pt>
                <c:pt idx="18">
                  <c:v>4.8771085831981686</c:v>
                </c:pt>
                <c:pt idx="19">
                  <c:v>4.8658232171456817</c:v>
                </c:pt>
                <c:pt idx="20">
                  <c:v>4.8556378102268463</c:v>
                </c:pt>
                <c:pt idx="21">
                  <c:v>4.8477033758782353</c:v>
                </c:pt>
                <c:pt idx="22">
                  <c:v>4.8372906005731311</c:v>
                </c:pt>
                <c:pt idx="23">
                  <c:v>4.8340349627327273</c:v>
                </c:pt>
                <c:pt idx="24">
                  <c:v>4.8447405035044095</c:v>
                </c:pt>
                <c:pt idx="25">
                  <c:v>4.854400412794976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7.3128921306725605</c:v>
                </c:pt>
                <c:pt idx="1">
                  <c:v>7.4701544714362171</c:v>
                </c:pt>
                <c:pt idx="2">
                  <c:v>7.8145634359849714</c:v>
                </c:pt>
                <c:pt idx="3">
                  <c:v>7.099244524018741</c:v>
                </c:pt>
                <c:pt idx="4">
                  <c:v>8.0808938593675013</c:v>
                </c:pt>
                <c:pt idx="5">
                  <c:v>7.7862038434178151</c:v>
                </c:pt>
                <c:pt idx="6">
                  <c:v>9.1900428704174502</c:v>
                </c:pt>
                <c:pt idx="7">
                  <c:v>8.8639268738132344</c:v>
                </c:pt>
                <c:pt idx="8">
                  <c:v>9.0769259269828311</c:v>
                </c:pt>
                <c:pt idx="9">
                  <c:v>9.0365149605395434</c:v>
                </c:pt>
                <c:pt idx="10">
                  <c:v>7.4722097673391588</c:v>
                </c:pt>
                <c:pt idx="11">
                  <c:v>8.0284160978734214</c:v>
                </c:pt>
                <c:pt idx="12">
                  <c:v>8.0145006423463396</c:v>
                </c:pt>
                <c:pt idx="13">
                  <c:v>8.040327411290372</c:v>
                </c:pt>
                <c:pt idx="14">
                  <c:v>8.0747125247568423</c:v>
                </c:pt>
                <c:pt idx="15">
                  <c:v>8.0779205283105782</c:v>
                </c:pt>
                <c:pt idx="16">
                  <c:v>8.0828630381496556</c:v>
                </c:pt>
                <c:pt idx="17">
                  <c:v>8.0864582383387038</c:v>
                </c:pt>
                <c:pt idx="18">
                  <c:v>8.0864872221435835</c:v>
                </c:pt>
                <c:pt idx="19">
                  <c:v>8.0875177634024737</c:v>
                </c:pt>
                <c:pt idx="20">
                  <c:v>8.0903326869866206</c:v>
                </c:pt>
                <c:pt idx="21">
                  <c:v>8.0880440142935282</c:v>
                </c:pt>
                <c:pt idx="22">
                  <c:v>8.091061553785762</c:v>
                </c:pt>
                <c:pt idx="23">
                  <c:v>8.0995938014256854</c:v>
                </c:pt>
                <c:pt idx="24">
                  <c:v>8.1120839416278354</c:v>
                </c:pt>
                <c:pt idx="25">
                  <c:v>8.1270007335245147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3.3550442207291513</c:v>
                </c:pt>
                <c:pt idx="1">
                  <c:v>3.4448648767322321</c:v>
                </c:pt>
                <c:pt idx="2">
                  <c:v>3.4791260762895275</c:v>
                </c:pt>
                <c:pt idx="3">
                  <c:v>3.2097552069185111</c:v>
                </c:pt>
                <c:pt idx="4">
                  <c:v>3.7943333445607679</c:v>
                </c:pt>
                <c:pt idx="5">
                  <c:v>3.6213553917073211</c:v>
                </c:pt>
                <c:pt idx="6">
                  <c:v>4.0524985577802726</c:v>
                </c:pt>
                <c:pt idx="7">
                  <c:v>3.8092243288400716</c:v>
                </c:pt>
                <c:pt idx="8">
                  <c:v>3.5207797557077507</c:v>
                </c:pt>
                <c:pt idx="9">
                  <c:v>3.5229000716758567</c:v>
                </c:pt>
                <c:pt idx="10">
                  <c:v>3.1233632028907956</c:v>
                </c:pt>
                <c:pt idx="11">
                  <c:v>2.6788486644362348</c:v>
                </c:pt>
                <c:pt idx="12">
                  <c:v>2.6719238783555697</c:v>
                </c:pt>
                <c:pt idx="13">
                  <c:v>2.6759726834812181</c:v>
                </c:pt>
                <c:pt idx="14">
                  <c:v>2.6795127022904355</c:v>
                </c:pt>
                <c:pt idx="15">
                  <c:v>2.6691216366114086</c:v>
                </c:pt>
                <c:pt idx="16">
                  <c:v>2.6598605488962357</c:v>
                </c:pt>
                <c:pt idx="17">
                  <c:v>2.6501359242423184</c:v>
                </c:pt>
                <c:pt idx="18">
                  <c:v>2.6418589673962347</c:v>
                </c:pt>
                <c:pt idx="19">
                  <c:v>2.6331442436077226</c:v>
                </c:pt>
                <c:pt idx="20">
                  <c:v>2.6231773875644127</c:v>
                </c:pt>
                <c:pt idx="21">
                  <c:v>2.6126337793596801</c:v>
                </c:pt>
                <c:pt idx="22">
                  <c:v>2.6022167987481049</c:v>
                </c:pt>
                <c:pt idx="23">
                  <c:v>2.5919103500359895</c:v>
                </c:pt>
                <c:pt idx="24">
                  <c:v>2.5805018072053341</c:v>
                </c:pt>
                <c:pt idx="25">
                  <c:v>2.569145961668569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23.545144407802919</c:v>
                </c:pt>
                <c:pt idx="1">
                  <c:v>24.395098543528714</c:v>
                </c:pt>
                <c:pt idx="2">
                  <c:v>26.341724889078769</c:v>
                </c:pt>
                <c:pt idx="3">
                  <c:v>24.794419200542759</c:v>
                </c:pt>
                <c:pt idx="4">
                  <c:v>26.388382761771158</c:v>
                </c:pt>
                <c:pt idx="5">
                  <c:v>26.264997444749245</c:v>
                </c:pt>
                <c:pt idx="6">
                  <c:v>27.08147685566313</c:v>
                </c:pt>
                <c:pt idx="7">
                  <c:v>27.444320899111652</c:v>
                </c:pt>
                <c:pt idx="8">
                  <c:v>26.58642555915409</c:v>
                </c:pt>
                <c:pt idx="9">
                  <c:v>27.87847144853021</c:v>
                </c:pt>
                <c:pt idx="10">
                  <c:v>25.407641542545054</c:v>
                </c:pt>
                <c:pt idx="11">
                  <c:v>26.325485124270884</c:v>
                </c:pt>
                <c:pt idx="12">
                  <c:v>26.354496091579215</c:v>
                </c:pt>
                <c:pt idx="13">
                  <c:v>26.302220981689061</c:v>
                </c:pt>
                <c:pt idx="14">
                  <c:v>26.263704859757766</c:v>
                </c:pt>
                <c:pt idx="15">
                  <c:v>26.171675301031851</c:v>
                </c:pt>
                <c:pt idx="16">
                  <c:v>26.060008084968626</c:v>
                </c:pt>
                <c:pt idx="17">
                  <c:v>25.942796343277546</c:v>
                </c:pt>
                <c:pt idx="18">
                  <c:v>25.825480062714611</c:v>
                </c:pt>
                <c:pt idx="19">
                  <c:v>25.71078032828661</c:v>
                </c:pt>
                <c:pt idx="20">
                  <c:v>25.600849506641129</c:v>
                </c:pt>
                <c:pt idx="21">
                  <c:v>25.491543403074271</c:v>
                </c:pt>
                <c:pt idx="22">
                  <c:v>25.378566897296547</c:v>
                </c:pt>
                <c:pt idx="23">
                  <c:v>25.277771214630292</c:v>
                </c:pt>
                <c:pt idx="24">
                  <c:v>25.160526710299497</c:v>
                </c:pt>
                <c:pt idx="25">
                  <c:v>25.027356248450804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24.583740534126736</c:v>
                </c:pt>
                <c:pt idx="1">
                  <c:v>27.539979599975435</c:v>
                </c:pt>
                <c:pt idx="2">
                  <c:v>29.345142136331219</c:v>
                </c:pt>
                <c:pt idx="3">
                  <c:v>29.315297383401528</c:v>
                </c:pt>
                <c:pt idx="4">
                  <c:v>30.555064313104921</c:v>
                </c:pt>
                <c:pt idx="5">
                  <c:v>30.611981468367027</c:v>
                </c:pt>
                <c:pt idx="6">
                  <c:v>34.135712919833708</c:v>
                </c:pt>
                <c:pt idx="7">
                  <c:v>34.629911108676552</c:v>
                </c:pt>
                <c:pt idx="8">
                  <c:v>34.194991873843804</c:v>
                </c:pt>
                <c:pt idx="9">
                  <c:v>35.930654664801253</c:v>
                </c:pt>
                <c:pt idx="10">
                  <c:v>36.003237250793632</c:v>
                </c:pt>
                <c:pt idx="11">
                  <c:v>35.105426299035237</c:v>
                </c:pt>
                <c:pt idx="12">
                  <c:v>35.57067051857819</c:v>
                </c:pt>
                <c:pt idx="13">
                  <c:v>36.089366582000125</c:v>
                </c:pt>
                <c:pt idx="14">
                  <c:v>36.635263389575719</c:v>
                </c:pt>
                <c:pt idx="15">
                  <c:v>37.071298376919586</c:v>
                </c:pt>
                <c:pt idx="16">
                  <c:v>37.482136419767166</c:v>
                </c:pt>
                <c:pt idx="17">
                  <c:v>37.881718826209649</c:v>
                </c:pt>
                <c:pt idx="18">
                  <c:v>38.275007814469291</c:v>
                </c:pt>
                <c:pt idx="19">
                  <c:v>38.663706512522452</c:v>
                </c:pt>
                <c:pt idx="20">
                  <c:v>39.069942887481524</c:v>
                </c:pt>
                <c:pt idx="21">
                  <c:v>39.467282436711791</c:v>
                </c:pt>
                <c:pt idx="22">
                  <c:v>39.880150886019237</c:v>
                </c:pt>
                <c:pt idx="23">
                  <c:v>40.286468217337749</c:v>
                </c:pt>
                <c:pt idx="24">
                  <c:v>40.733415020586257</c:v>
                </c:pt>
                <c:pt idx="25">
                  <c:v>41.163036625921606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53.354325642780658</c:v>
                </c:pt>
                <c:pt idx="1">
                  <c:v>52.376849163892572</c:v>
                </c:pt>
                <c:pt idx="2">
                  <c:v>54.653072322532154</c:v>
                </c:pt>
                <c:pt idx="3">
                  <c:v>54.08933510162899</c:v>
                </c:pt>
                <c:pt idx="4">
                  <c:v>55.376805476270803</c:v>
                </c:pt>
                <c:pt idx="5">
                  <c:v>56.043017416900554</c:v>
                </c:pt>
                <c:pt idx="6">
                  <c:v>62.802610004981787</c:v>
                </c:pt>
                <c:pt idx="7">
                  <c:v>60.112655673626364</c:v>
                </c:pt>
                <c:pt idx="8">
                  <c:v>60.530124426168911</c:v>
                </c:pt>
                <c:pt idx="9">
                  <c:v>64.162005197771109</c:v>
                </c:pt>
                <c:pt idx="10">
                  <c:v>65.850248218796409</c:v>
                </c:pt>
                <c:pt idx="11">
                  <c:v>67.590469021213522</c:v>
                </c:pt>
                <c:pt idx="12">
                  <c:v>68.131995779347662</c:v>
                </c:pt>
                <c:pt idx="13">
                  <c:v>68.859713972842428</c:v>
                </c:pt>
                <c:pt idx="14">
                  <c:v>69.657042436596157</c:v>
                </c:pt>
                <c:pt idx="15">
                  <c:v>70.296409863024309</c:v>
                </c:pt>
                <c:pt idx="16">
                  <c:v>70.911199347169386</c:v>
                </c:pt>
                <c:pt idx="17">
                  <c:v>71.499291906215646</c:v>
                </c:pt>
                <c:pt idx="18">
                  <c:v>72.083462832707639</c:v>
                </c:pt>
                <c:pt idx="19">
                  <c:v>72.655201577523442</c:v>
                </c:pt>
                <c:pt idx="20">
                  <c:v>73.256105281829363</c:v>
                </c:pt>
                <c:pt idx="21">
                  <c:v>73.835818352617508</c:v>
                </c:pt>
                <c:pt idx="22">
                  <c:v>74.422715739239322</c:v>
                </c:pt>
                <c:pt idx="23">
                  <c:v>75.026018463818303</c:v>
                </c:pt>
                <c:pt idx="24">
                  <c:v>75.65759038337913</c:v>
                </c:pt>
                <c:pt idx="25">
                  <c:v>76.25789453542238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31.875919852253805</c:v>
                </c:pt>
                <c:pt idx="1">
                  <c:v>32.904429698405878</c:v>
                </c:pt>
                <c:pt idx="2">
                  <c:v>35.172841641904611</c:v>
                </c:pt>
                <c:pt idx="3">
                  <c:v>33.381325581603704</c:v>
                </c:pt>
                <c:pt idx="4">
                  <c:v>35.168416573422888</c:v>
                </c:pt>
                <c:pt idx="5">
                  <c:v>35.802085547318818</c:v>
                </c:pt>
                <c:pt idx="6">
                  <c:v>38.563331040588039</c:v>
                </c:pt>
                <c:pt idx="7">
                  <c:v>39.477944035249195</c:v>
                </c:pt>
                <c:pt idx="8">
                  <c:v>38.373320739965997</c:v>
                </c:pt>
                <c:pt idx="9">
                  <c:v>38.547547342874267</c:v>
                </c:pt>
                <c:pt idx="10">
                  <c:v>39.91573536168486</c:v>
                </c:pt>
                <c:pt idx="11">
                  <c:v>37.77187459109274</c:v>
                </c:pt>
                <c:pt idx="12">
                  <c:v>38.06727587688674</c:v>
                </c:pt>
                <c:pt idx="13">
                  <c:v>38.396845264674404</c:v>
                </c:pt>
                <c:pt idx="14">
                  <c:v>38.773744280205108</c:v>
                </c:pt>
                <c:pt idx="15">
                  <c:v>39.049754550589668</c:v>
                </c:pt>
                <c:pt idx="16">
                  <c:v>39.298195437781629</c:v>
                </c:pt>
                <c:pt idx="17">
                  <c:v>39.51950210942357</c:v>
                </c:pt>
                <c:pt idx="18">
                  <c:v>39.74477129339521</c:v>
                </c:pt>
                <c:pt idx="19">
                  <c:v>39.980504475232408</c:v>
                </c:pt>
                <c:pt idx="20">
                  <c:v>40.229469044044677</c:v>
                </c:pt>
                <c:pt idx="21">
                  <c:v>40.461349898469912</c:v>
                </c:pt>
                <c:pt idx="22">
                  <c:v>40.697848217063495</c:v>
                </c:pt>
                <c:pt idx="23">
                  <c:v>40.941424304582043</c:v>
                </c:pt>
                <c:pt idx="24">
                  <c:v>41.195298086537903</c:v>
                </c:pt>
                <c:pt idx="25">
                  <c:v>41.429879773963094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29.604294404389027</c:v>
                </c:pt>
                <c:pt idx="1">
                  <c:v>28.636702488835091</c:v>
                </c:pt>
                <c:pt idx="2">
                  <c:v>29.571303223130755</c:v>
                </c:pt>
                <c:pt idx="3">
                  <c:v>27.936747417991899</c:v>
                </c:pt>
                <c:pt idx="4">
                  <c:v>28.953447970269163</c:v>
                </c:pt>
                <c:pt idx="5">
                  <c:v>28.674718604027078</c:v>
                </c:pt>
                <c:pt idx="6">
                  <c:v>29.459978137997989</c:v>
                </c:pt>
                <c:pt idx="7">
                  <c:v>30.042188641037036</c:v>
                </c:pt>
                <c:pt idx="8">
                  <c:v>29.299608102549751</c:v>
                </c:pt>
                <c:pt idx="9">
                  <c:v>28.339352934176119</c:v>
                </c:pt>
                <c:pt idx="10">
                  <c:v>28.71662329475906</c:v>
                </c:pt>
                <c:pt idx="11">
                  <c:v>27.700837696259317</c:v>
                </c:pt>
                <c:pt idx="12">
                  <c:v>27.447918524013108</c:v>
                </c:pt>
                <c:pt idx="13">
                  <c:v>27.226504642719668</c:v>
                </c:pt>
                <c:pt idx="14">
                  <c:v>27.028880682345594</c:v>
                </c:pt>
                <c:pt idx="15">
                  <c:v>26.761876850583427</c:v>
                </c:pt>
                <c:pt idx="16">
                  <c:v>26.484832759760696</c:v>
                </c:pt>
                <c:pt idx="17">
                  <c:v>26.192070657012266</c:v>
                </c:pt>
                <c:pt idx="18">
                  <c:v>25.898219268514644</c:v>
                </c:pt>
                <c:pt idx="19">
                  <c:v>25.597780234508729</c:v>
                </c:pt>
                <c:pt idx="20">
                  <c:v>25.325994682979193</c:v>
                </c:pt>
                <c:pt idx="21">
                  <c:v>25.07851474951093</c:v>
                </c:pt>
                <c:pt idx="22">
                  <c:v>24.817255448833709</c:v>
                </c:pt>
                <c:pt idx="23">
                  <c:v>24.530736150168412</c:v>
                </c:pt>
                <c:pt idx="24">
                  <c:v>24.144512099497433</c:v>
                </c:pt>
                <c:pt idx="25">
                  <c:v>23.860815407067019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24.440256980446705</c:v>
                </c:pt>
                <c:pt idx="1">
                  <c:v>24.511458993271358</c:v>
                </c:pt>
                <c:pt idx="2">
                  <c:v>24.464015144056503</c:v>
                </c:pt>
                <c:pt idx="3">
                  <c:v>23.942132164331667</c:v>
                </c:pt>
                <c:pt idx="4">
                  <c:v>26.440655230012382</c:v>
                </c:pt>
                <c:pt idx="5">
                  <c:v>25.100242525466179</c:v>
                </c:pt>
                <c:pt idx="6">
                  <c:v>28.222156448415937</c:v>
                </c:pt>
                <c:pt idx="7">
                  <c:v>28.588493302432532</c:v>
                </c:pt>
                <c:pt idx="8">
                  <c:v>25.136566267996294</c:v>
                </c:pt>
                <c:pt idx="9">
                  <c:v>27.268132987104337</c:v>
                </c:pt>
                <c:pt idx="10">
                  <c:v>24.059342813164577</c:v>
                </c:pt>
                <c:pt idx="11">
                  <c:v>24.757111712453721</c:v>
                </c:pt>
                <c:pt idx="12">
                  <c:v>24.801108824069381</c:v>
                </c:pt>
                <c:pt idx="13">
                  <c:v>24.954529078508042</c:v>
                </c:pt>
                <c:pt idx="14">
                  <c:v>25.089997730860244</c:v>
                </c:pt>
                <c:pt idx="15">
                  <c:v>25.095345537749886</c:v>
                </c:pt>
                <c:pt idx="16">
                  <c:v>25.071083108123062</c:v>
                </c:pt>
                <c:pt idx="17">
                  <c:v>25.022135335998293</c:v>
                </c:pt>
                <c:pt idx="18">
                  <c:v>24.988735855507464</c:v>
                </c:pt>
                <c:pt idx="19">
                  <c:v>24.952579236552364</c:v>
                </c:pt>
                <c:pt idx="20">
                  <c:v>24.930342294220214</c:v>
                </c:pt>
                <c:pt idx="21">
                  <c:v>24.90117068812668</c:v>
                </c:pt>
                <c:pt idx="22">
                  <c:v>24.868300600427037</c:v>
                </c:pt>
                <c:pt idx="23">
                  <c:v>24.833267482489305</c:v>
                </c:pt>
                <c:pt idx="24">
                  <c:v>24.820261119137481</c:v>
                </c:pt>
                <c:pt idx="25">
                  <c:v>24.791932611754447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22.394203060760017</c:v>
                </c:pt>
                <c:pt idx="1">
                  <c:v>22.025534447831053</c:v>
                </c:pt>
                <c:pt idx="2">
                  <c:v>22.922294438218337</c:v>
                </c:pt>
                <c:pt idx="3">
                  <c:v>22.84160111630284</c:v>
                </c:pt>
                <c:pt idx="4">
                  <c:v>23.471925524233807</c:v>
                </c:pt>
                <c:pt idx="5">
                  <c:v>25.228919908633284</c:v>
                </c:pt>
                <c:pt idx="6">
                  <c:v>26.269469256240786</c:v>
                </c:pt>
                <c:pt idx="7">
                  <c:v>27.27271816017798</c:v>
                </c:pt>
                <c:pt idx="8">
                  <c:v>25.263435806088673</c:v>
                </c:pt>
                <c:pt idx="9">
                  <c:v>26.603971553000179</c:v>
                </c:pt>
                <c:pt idx="10">
                  <c:v>25.272205674031795</c:v>
                </c:pt>
                <c:pt idx="11">
                  <c:v>25.908465604169592</c:v>
                </c:pt>
                <c:pt idx="12">
                  <c:v>26.026558138769946</c:v>
                </c:pt>
                <c:pt idx="13">
                  <c:v>26.195499265437952</c:v>
                </c:pt>
                <c:pt idx="14">
                  <c:v>26.392888155502188</c:v>
                </c:pt>
                <c:pt idx="15">
                  <c:v>26.559733830448696</c:v>
                </c:pt>
                <c:pt idx="16">
                  <c:v>26.715068264912617</c:v>
                </c:pt>
                <c:pt idx="17">
                  <c:v>26.863534355052018</c:v>
                </c:pt>
                <c:pt idx="18">
                  <c:v>27.011345204866746</c:v>
                </c:pt>
                <c:pt idx="19">
                  <c:v>27.162942317086955</c:v>
                </c:pt>
                <c:pt idx="20">
                  <c:v>27.321151924732831</c:v>
                </c:pt>
                <c:pt idx="21">
                  <c:v>27.469758824682913</c:v>
                </c:pt>
                <c:pt idx="22">
                  <c:v>27.621120747302555</c:v>
                </c:pt>
                <c:pt idx="23">
                  <c:v>27.776251541735984</c:v>
                </c:pt>
                <c:pt idx="24">
                  <c:v>27.925901667245725</c:v>
                </c:pt>
                <c:pt idx="25">
                  <c:v>28.074269100409921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19.55141269084406</c:v>
                </c:pt>
                <c:pt idx="1">
                  <c:v>21.340849876484519</c:v>
                </c:pt>
                <c:pt idx="2">
                  <c:v>22.727658636090855</c:v>
                </c:pt>
                <c:pt idx="3">
                  <c:v>23.053209813939429</c:v>
                </c:pt>
                <c:pt idx="4">
                  <c:v>22.717442714912814</c:v>
                </c:pt>
                <c:pt idx="5">
                  <c:v>22.458830778028947</c:v>
                </c:pt>
                <c:pt idx="6">
                  <c:v>23.772064608533608</c:v>
                </c:pt>
                <c:pt idx="7">
                  <c:v>22.636513893852374</c:v>
                </c:pt>
                <c:pt idx="8">
                  <c:v>22.423303430870309</c:v>
                </c:pt>
                <c:pt idx="9">
                  <c:v>22.812729718882814</c:v>
                </c:pt>
                <c:pt idx="10">
                  <c:v>22.826742346938012</c:v>
                </c:pt>
                <c:pt idx="11">
                  <c:v>22.658121782229699</c:v>
                </c:pt>
                <c:pt idx="12">
                  <c:v>22.662385850133198</c:v>
                </c:pt>
                <c:pt idx="13">
                  <c:v>22.701609934719272</c:v>
                </c:pt>
                <c:pt idx="14">
                  <c:v>22.769683438083337</c:v>
                </c:pt>
                <c:pt idx="15">
                  <c:v>22.785043187364856</c:v>
                </c:pt>
                <c:pt idx="16">
                  <c:v>22.77578691324441</c:v>
                </c:pt>
                <c:pt idx="17">
                  <c:v>22.758234924487653</c:v>
                </c:pt>
                <c:pt idx="18">
                  <c:v>22.746522895086358</c:v>
                </c:pt>
                <c:pt idx="19">
                  <c:v>22.733020094131284</c:v>
                </c:pt>
                <c:pt idx="20">
                  <c:v>22.714996493293214</c:v>
                </c:pt>
                <c:pt idx="21">
                  <c:v>22.710180477274587</c:v>
                </c:pt>
                <c:pt idx="22">
                  <c:v>22.694472510711002</c:v>
                </c:pt>
                <c:pt idx="23">
                  <c:v>22.680523511043504</c:v>
                </c:pt>
                <c:pt idx="24">
                  <c:v>22.667168660978831</c:v>
                </c:pt>
                <c:pt idx="25">
                  <c:v>22.659268589022691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11.53865820586681</c:v>
                </c:pt>
                <c:pt idx="1">
                  <c:v>11.663232311043227</c:v>
                </c:pt>
                <c:pt idx="2">
                  <c:v>12.026821492367421</c:v>
                </c:pt>
                <c:pt idx="3">
                  <c:v>11.212177013338691</c:v>
                </c:pt>
                <c:pt idx="4">
                  <c:v>12.442526091441314</c:v>
                </c:pt>
                <c:pt idx="5">
                  <c:v>11.945850914801454</c:v>
                </c:pt>
                <c:pt idx="6">
                  <c:v>13.870702169964652</c:v>
                </c:pt>
                <c:pt idx="7">
                  <c:v>13.806029956996337</c:v>
                </c:pt>
                <c:pt idx="8">
                  <c:v>13.80544403765456</c:v>
                </c:pt>
                <c:pt idx="9">
                  <c:v>13.664234081184066</c:v>
                </c:pt>
                <c:pt idx="10">
                  <c:v>11.511860294395724</c:v>
                </c:pt>
                <c:pt idx="11">
                  <c:v>12.926359504839038</c:v>
                </c:pt>
                <c:pt idx="12">
                  <c:v>12.898666518266896</c:v>
                </c:pt>
                <c:pt idx="13">
                  <c:v>12.944737593927755</c:v>
                </c:pt>
                <c:pt idx="14">
                  <c:v>12.999282324783573</c:v>
                </c:pt>
                <c:pt idx="15">
                  <c:v>12.995740865676355</c:v>
                </c:pt>
                <c:pt idx="16">
                  <c:v>12.981829115376364</c:v>
                </c:pt>
                <c:pt idx="17">
                  <c:v>12.972579618081014</c:v>
                </c:pt>
                <c:pt idx="18">
                  <c:v>12.963595805341752</c:v>
                </c:pt>
                <c:pt idx="19">
                  <c:v>12.953340980548155</c:v>
                </c:pt>
                <c:pt idx="20">
                  <c:v>12.945970497213466</c:v>
                </c:pt>
                <c:pt idx="21">
                  <c:v>12.935747390171763</c:v>
                </c:pt>
                <c:pt idx="22">
                  <c:v>12.928352154358894</c:v>
                </c:pt>
                <c:pt idx="23">
                  <c:v>12.933628764158414</c:v>
                </c:pt>
                <c:pt idx="24">
                  <c:v>12.956824445132245</c:v>
                </c:pt>
                <c:pt idx="25">
                  <c:v>12.981401146319492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26.900188628532071</c:v>
                </c:pt>
                <c:pt idx="1">
                  <c:v>27.839963420260947</c:v>
                </c:pt>
                <c:pt idx="2">
                  <c:v>29.820850965368297</c:v>
                </c:pt>
                <c:pt idx="3">
                  <c:v>28.004174407461271</c:v>
                </c:pt>
                <c:pt idx="4">
                  <c:v>30.182716106331927</c:v>
                </c:pt>
                <c:pt idx="5">
                  <c:v>29.886352836456567</c:v>
                </c:pt>
                <c:pt idx="6">
                  <c:v>31.133975413443402</c:v>
                </c:pt>
                <c:pt idx="7">
                  <c:v>31.253545227951722</c:v>
                </c:pt>
                <c:pt idx="8">
                  <c:v>30.10720531486184</c:v>
                </c:pt>
                <c:pt idx="9">
                  <c:v>31.401371520206066</c:v>
                </c:pt>
                <c:pt idx="10">
                  <c:v>28.531004745435851</c:v>
                </c:pt>
                <c:pt idx="11">
                  <c:v>29.004333788707118</c:v>
                </c:pt>
                <c:pt idx="12">
                  <c:v>29.026419969934786</c:v>
                </c:pt>
                <c:pt idx="13">
                  <c:v>28.978193665170281</c:v>
                </c:pt>
                <c:pt idx="14">
                  <c:v>28.943217562048201</c:v>
                </c:pt>
                <c:pt idx="15">
                  <c:v>28.840796937643258</c:v>
                </c:pt>
                <c:pt idx="16">
                  <c:v>28.719868633864863</c:v>
                </c:pt>
                <c:pt idx="17">
                  <c:v>28.592932267519863</c:v>
                </c:pt>
                <c:pt idx="18">
                  <c:v>28.467339030110846</c:v>
                </c:pt>
                <c:pt idx="19">
                  <c:v>28.343924571894334</c:v>
                </c:pt>
                <c:pt idx="20">
                  <c:v>28.224026894205544</c:v>
                </c:pt>
                <c:pt idx="21">
                  <c:v>28.104177182433951</c:v>
                </c:pt>
                <c:pt idx="22">
                  <c:v>27.980783696044654</c:v>
                </c:pt>
                <c:pt idx="23">
                  <c:v>27.86968156466628</c:v>
                </c:pt>
                <c:pt idx="24">
                  <c:v>27.74102851750483</c:v>
                </c:pt>
                <c:pt idx="25">
                  <c:v>27.596502210119372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24.583740534126736</c:v>
                </c:pt>
                <c:pt idx="1">
                  <c:v>27.539979599975435</c:v>
                </c:pt>
                <c:pt idx="2">
                  <c:v>29.345142136331219</c:v>
                </c:pt>
                <c:pt idx="3">
                  <c:v>29.315297383401528</c:v>
                </c:pt>
                <c:pt idx="4">
                  <c:v>30.555064313104921</c:v>
                </c:pt>
                <c:pt idx="5">
                  <c:v>30.611981468367027</c:v>
                </c:pt>
                <c:pt idx="6">
                  <c:v>34.135712919833708</c:v>
                </c:pt>
                <c:pt idx="7">
                  <c:v>34.629911108676552</c:v>
                </c:pt>
                <c:pt idx="8">
                  <c:v>34.194991873843804</c:v>
                </c:pt>
                <c:pt idx="9">
                  <c:v>35.930654664801253</c:v>
                </c:pt>
                <c:pt idx="10">
                  <c:v>36.003237250793632</c:v>
                </c:pt>
                <c:pt idx="11">
                  <c:v>35.105426299035237</c:v>
                </c:pt>
                <c:pt idx="12">
                  <c:v>35.57067051857819</c:v>
                </c:pt>
                <c:pt idx="13">
                  <c:v>36.089366582000125</c:v>
                </c:pt>
                <c:pt idx="14">
                  <c:v>36.635263389575719</c:v>
                </c:pt>
                <c:pt idx="15">
                  <c:v>37.071298376919586</c:v>
                </c:pt>
                <c:pt idx="16">
                  <c:v>37.482136419767166</c:v>
                </c:pt>
                <c:pt idx="17">
                  <c:v>37.881718826209649</c:v>
                </c:pt>
                <c:pt idx="18">
                  <c:v>38.275007814469291</c:v>
                </c:pt>
                <c:pt idx="19">
                  <c:v>38.663706512522452</c:v>
                </c:pt>
                <c:pt idx="20">
                  <c:v>39.069942887481524</c:v>
                </c:pt>
                <c:pt idx="21">
                  <c:v>39.467282436711791</c:v>
                </c:pt>
                <c:pt idx="22">
                  <c:v>39.880150886019237</c:v>
                </c:pt>
                <c:pt idx="23">
                  <c:v>40.286468217337749</c:v>
                </c:pt>
                <c:pt idx="24">
                  <c:v>40.733415020586257</c:v>
                </c:pt>
                <c:pt idx="25">
                  <c:v>41.163036625921606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53.354325642780658</c:v>
                </c:pt>
                <c:pt idx="1">
                  <c:v>52.376849163892572</c:v>
                </c:pt>
                <c:pt idx="2">
                  <c:v>54.653072322532154</c:v>
                </c:pt>
                <c:pt idx="3">
                  <c:v>54.08933510162899</c:v>
                </c:pt>
                <c:pt idx="4">
                  <c:v>55.376805476270803</c:v>
                </c:pt>
                <c:pt idx="5">
                  <c:v>56.043017416900554</c:v>
                </c:pt>
                <c:pt idx="6">
                  <c:v>62.802610004981787</c:v>
                </c:pt>
                <c:pt idx="7">
                  <c:v>60.112655673626364</c:v>
                </c:pt>
                <c:pt idx="8">
                  <c:v>60.530124426168911</c:v>
                </c:pt>
                <c:pt idx="9">
                  <c:v>64.162005197771109</c:v>
                </c:pt>
                <c:pt idx="10">
                  <c:v>65.850248218796409</c:v>
                </c:pt>
                <c:pt idx="11">
                  <c:v>67.590469021213522</c:v>
                </c:pt>
                <c:pt idx="12">
                  <c:v>68.131995779347662</c:v>
                </c:pt>
                <c:pt idx="13">
                  <c:v>68.859713972842428</c:v>
                </c:pt>
                <c:pt idx="14">
                  <c:v>69.657042436596157</c:v>
                </c:pt>
                <c:pt idx="15">
                  <c:v>70.296409863024309</c:v>
                </c:pt>
                <c:pt idx="16">
                  <c:v>70.911199347169386</c:v>
                </c:pt>
                <c:pt idx="17">
                  <c:v>71.499291906215646</c:v>
                </c:pt>
                <c:pt idx="18">
                  <c:v>72.083462832707639</c:v>
                </c:pt>
                <c:pt idx="19">
                  <c:v>72.655201577523442</c:v>
                </c:pt>
                <c:pt idx="20">
                  <c:v>73.256105281829363</c:v>
                </c:pt>
                <c:pt idx="21">
                  <c:v>73.835818352617508</c:v>
                </c:pt>
                <c:pt idx="22">
                  <c:v>74.422715739239322</c:v>
                </c:pt>
                <c:pt idx="23">
                  <c:v>75.026018463818303</c:v>
                </c:pt>
                <c:pt idx="24">
                  <c:v>75.65759038337913</c:v>
                </c:pt>
                <c:pt idx="25">
                  <c:v>76.25789453542238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31.875919852253805</c:v>
                </c:pt>
                <c:pt idx="1">
                  <c:v>32.904429698405878</c:v>
                </c:pt>
                <c:pt idx="2">
                  <c:v>35.172841641904611</c:v>
                </c:pt>
                <c:pt idx="3">
                  <c:v>33.381325581603704</c:v>
                </c:pt>
                <c:pt idx="4">
                  <c:v>35.168416573422888</c:v>
                </c:pt>
                <c:pt idx="5">
                  <c:v>35.802085547318818</c:v>
                </c:pt>
                <c:pt idx="6">
                  <c:v>38.563331040588039</c:v>
                </c:pt>
                <c:pt idx="7">
                  <c:v>39.477944035249195</c:v>
                </c:pt>
                <c:pt idx="8">
                  <c:v>38.373320739965997</c:v>
                </c:pt>
                <c:pt idx="9">
                  <c:v>38.547547342874267</c:v>
                </c:pt>
                <c:pt idx="10">
                  <c:v>39.91573536168486</c:v>
                </c:pt>
                <c:pt idx="11">
                  <c:v>37.77187459109274</c:v>
                </c:pt>
                <c:pt idx="12">
                  <c:v>38.06727587688674</c:v>
                </c:pt>
                <c:pt idx="13">
                  <c:v>38.396845264674404</c:v>
                </c:pt>
                <c:pt idx="14">
                  <c:v>38.773744280205108</c:v>
                </c:pt>
                <c:pt idx="15">
                  <c:v>39.049754550589668</c:v>
                </c:pt>
                <c:pt idx="16">
                  <c:v>39.298195437781629</c:v>
                </c:pt>
                <c:pt idx="17">
                  <c:v>39.51950210942357</c:v>
                </c:pt>
                <c:pt idx="18">
                  <c:v>39.74477129339521</c:v>
                </c:pt>
                <c:pt idx="19">
                  <c:v>39.980504475232408</c:v>
                </c:pt>
                <c:pt idx="20">
                  <c:v>40.229469044044677</c:v>
                </c:pt>
                <c:pt idx="21">
                  <c:v>40.461349898469912</c:v>
                </c:pt>
                <c:pt idx="22">
                  <c:v>40.697848217063495</c:v>
                </c:pt>
                <c:pt idx="23">
                  <c:v>40.941424304582043</c:v>
                </c:pt>
                <c:pt idx="24">
                  <c:v>41.195298086537903</c:v>
                </c:pt>
                <c:pt idx="25">
                  <c:v>41.429879773963094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29.604294404389027</c:v>
                </c:pt>
                <c:pt idx="1">
                  <c:v>28.636702488835091</c:v>
                </c:pt>
                <c:pt idx="2">
                  <c:v>29.571303223130755</c:v>
                </c:pt>
                <c:pt idx="3">
                  <c:v>27.936747417991899</c:v>
                </c:pt>
                <c:pt idx="4">
                  <c:v>28.953447970269163</c:v>
                </c:pt>
                <c:pt idx="5">
                  <c:v>28.674718604027078</c:v>
                </c:pt>
                <c:pt idx="6">
                  <c:v>29.459978137997989</c:v>
                </c:pt>
                <c:pt idx="7">
                  <c:v>30.042188641037036</c:v>
                </c:pt>
                <c:pt idx="8">
                  <c:v>29.299608102549751</c:v>
                </c:pt>
                <c:pt idx="9">
                  <c:v>28.339352934176119</c:v>
                </c:pt>
                <c:pt idx="10">
                  <c:v>28.71662329475906</c:v>
                </c:pt>
                <c:pt idx="11">
                  <c:v>27.700837696259317</c:v>
                </c:pt>
                <c:pt idx="12">
                  <c:v>27.447918524013108</c:v>
                </c:pt>
                <c:pt idx="13">
                  <c:v>27.226504642719668</c:v>
                </c:pt>
                <c:pt idx="14">
                  <c:v>27.028880682345594</c:v>
                </c:pt>
                <c:pt idx="15">
                  <c:v>26.761876850583427</c:v>
                </c:pt>
                <c:pt idx="16">
                  <c:v>26.484832759760696</c:v>
                </c:pt>
                <c:pt idx="17">
                  <c:v>26.192070657012266</c:v>
                </c:pt>
                <c:pt idx="18">
                  <c:v>25.898219268514644</c:v>
                </c:pt>
                <c:pt idx="19">
                  <c:v>25.597780234508729</c:v>
                </c:pt>
                <c:pt idx="20">
                  <c:v>25.325994682979193</c:v>
                </c:pt>
                <c:pt idx="21">
                  <c:v>25.07851474951093</c:v>
                </c:pt>
                <c:pt idx="22">
                  <c:v>24.817255448833709</c:v>
                </c:pt>
                <c:pt idx="23">
                  <c:v>24.530736150168412</c:v>
                </c:pt>
                <c:pt idx="24">
                  <c:v>24.144512099497433</c:v>
                </c:pt>
                <c:pt idx="25">
                  <c:v>23.860815407067019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24.440256980446705</c:v>
                </c:pt>
                <c:pt idx="1">
                  <c:v>24.511458993271358</c:v>
                </c:pt>
                <c:pt idx="2">
                  <c:v>24.464015144056503</c:v>
                </c:pt>
                <c:pt idx="3">
                  <c:v>23.942132164331667</c:v>
                </c:pt>
                <c:pt idx="4">
                  <c:v>26.440655230012382</c:v>
                </c:pt>
                <c:pt idx="5">
                  <c:v>25.100242525466179</c:v>
                </c:pt>
                <c:pt idx="6">
                  <c:v>28.222156448415937</c:v>
                </c:pt>
                <c:pt idx="7">
                  <c:v>28.588493302432532</c:v>
                </c:pt>
                <c:pt idx="8">
                  <c:v>25.136566267996294</c:v>
                </c:pt>
                <c:pt idx="9">
                  <c:v>27.268132987104337</c:v>
                </c:pt>
                <c:pt idx="10">
                  <c:v>24.059342813164577</c:v>
                </c:pt>
                <c:pt idx="11">
                  <c:v>24.757111712453721</c:v>
                </c:pt>
                <c:pt idx="12">
                  <c:v>24.801108824069381</c:v>
                </c:pt>
                <c:pt idx="13">
                  <c:v>24.954529078508042</c:v>
                </c:pt>
                <c:pt idx="14">
                  <c:v>25.089997730860244</c:v>
                </c:pt>
                <c:pt idx="15">
                  <c:v>25.095345537749886</c:v>
                </c:pt>
                <c:pt idx="16">
                  <c:v>25.071083108123062</c:v>
                </c:pt>
                <c:pt idx="17">
                  <c:v>25.022135335998293</c:v>
                </c:pt>
                <c:pt idx="18">
                  <c:v>24.988735855507464</c:v>
                </c:pt>
                <c:pt idx="19">
                  <c:v>24.952579236552364</c:v>
                </c:pt>
                <c:pt idx="20">
                  <c:v>24.930342294220214</c:v>
                </c:pt>
                <c:pt idx="21">
                  <c:v>24.90117068812668</c:v>
                </c:pt>
                <c:pt idx="22">
                  <c:v>24.868300600427037</c:v>
                </c:pt>
                <c:pt idx="23">
                  <c:v>24.833267482489305</c:v>
                </c:pt>
                <c:pt idx="24">
                  <c:v>24.820261119137481</c:v>
                </c:pt>
                <c:pt idx="25">
                  <c:v>24.791932611754447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22.394203060760017</c:v>
                </c:pt>
                <c:pt idx="1">
                  <c:v>22.025534447831053</c:v>
                </c:pt>
                <c:pt idx="2">
                  <c:v>22.922294438218337</c:v>
                </c:pt>
                <c:pt idx="3">
                  <c:v>22.84160111630284</c:v>
                </c:pt>
                <c:pt idx="4">
                  <c:v>23.471925524233807</c:v>
                </c:pt>
                <c:pt idx="5">
                  <c:v>25.228919908633284</c:v>
                </c:pt>
                <c:pt idx="6">
                  <c:v>26.269469256240786</c:v>
                </c:pt>
                <c:pt idx="7">
                  <c:v>27.27271816017798</c:v>
                </c:pt>
                <c:pt idx="8">
                  <c:v>25.263435806088673</c:v>
                </c:pt>
                <c:pt idx="9">
                  <c:v>26.603971553000179</c:v>
                </c:pt>
                <c:pt idx="10">
                  <c:v>25.272205674031795</c:v>
                </c:pt>
                <c:pt idx="11">
                  <c:v>25.908465604169592</c:v>
                </c:pt>
                <c:pt idx="12">
                  <c:v>26.026558138769946</c:v>
                </c:pt>
                <c:pt idx="13">
                  <c:v>26.195499265437952</c:v>
                </c:pt>
                <c:pt idx="14">
                  <c:v>26.392888155502188</c:v>
                </c:pt>
                <c:pt idx="15">
                  <c:v>26.559733830448696</c:v>
                </c:pt>
                <c:pt idx="16">
                  <c:v>26.715068264912617</c:v>
                </c:pt>
                <c:pt idx="17">
                  <c:v>26.863534355052018</c:v>
                </c:pt>
                <c:pt idx="18">
                  <c:v>27.011345204866746</c:v>
                </c:pt>
                <c:pt idx="19">
                  <c:v>27.162942317086955</c:v>
                </c:pt>
                <c:pt idx="20">
                  <c:v>27.321151924732831</c:v>
                </c:pt>
                <c:pt idx="21">
                  <c:v>27.469758824682913</c:v>
                </c:pt>
                <c:pt idx="22">
                  <c:v>27.621120747302555</c:v>
                </c:pt>
                <c:pt idx="23">
                  <c:v>27.776251541735984</c:v>
                </c:pt>
                <c:pt idx="24">
                  <c:v>27.925901667245725</c:v>
                </c:pt>
                <c:pt idx="25">
                  <c:v>28.074269100409921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19.55141269084406</c:v>
                </c:pt>
                <c:pt idx="1">
                  <c:v>21.340849876484519</c:v>
                </c:pt>
                <c:pt idx="2">
                  <c:v>22.727658636090855</c:v>
                </c:pt>
                <c:pt idx="3">
                  <c:v>23.053209813939429</c:v>
                </c:pt>
                <c:pt idx="4">
                  <c:v>22.717442714912814</c:v>
                </c:pt>
                <c:pt idx="5">
                  <c:v>22.458830778028947</c:v>
                </c:pt>
                <c:pt idx="6">
                  <c:v>23.772064608533608</c:v>
                </c:pt>
                <c:pt idx="7">
                  <c:v>22.636513893852374</c:v>
                </c:pt>
                <c:pt idx="8">
                  <c:v>22.423303430870309</c:v>
                </c:pt>
                <c:pt idx="9">
                  <c:v>22.812729718882814</c:v>
                </c:pt>
                <c:pt idx="10">
                  <c:v>22.826742346938012</c:v>
                </c:pt>
                <c:pt idx="11">
                  <c:v>22.658121782229699</c:v>
                </c:pt>
                <c:pt idx="12">
                  <c:v>22.662385850133198</c:v>
                </c:pt>
                <c:pt idx="13">
                  <c:v>22.701609934719272</c:v>
                </c:pt>
                <c:pt idx="14">
                  <c:v>22.769683438083337</c:v>
                </c:pt>
                <c:pt idx="15">
                  <c:v>22.785043187364856</c:v>
                </c:pt>
                <c:pt idx="16">
                  <c:v>22.77578691324441</c:v>
                </c:pt>
                <c:pt idx="17">
                  <c:v>22.758234924487653</c:v>
                </c:pt>
                <c:pt idx="18">
                  <c:v>22.746522895086358</c:v>
                </c:pt>
                <c:pt idx="19">
                  <c:v>22.733020094131284</c:v>
                </c:pt>
                <c:pt idx="20">
                  <c:v>22.714996493293214</c:v>
                </c:pt>
                <c:pt idx="21">
                  <c:v>22.710180477274587</c:v>
                </c:pt>
                <c:pt idx="22">
                  <c:v>22.694472510711002</c:v>
                </c:pt>
                <c:pt idx="23">
                  <c:v>22.680523511043504</c:v>
                </c:pt>
                <c:pt idx="24">
                  <c:v>22.667168660978831</c:v>
                </c:pt>
                <c:pt idx="25">
                  <c:v>22.659268589022691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11.53865820586681</c:v>
                </c:pt>
                <c:pt idx="1">
                  <c:v>11.663232311043227</c:v>
                </c:pt>
                <c:pt idx="2">
                  <c:v>12.026821492367421</c:v>
                </c:pt>
                <c:pt idx="3">
                  <c:v>11.212177013338691</c:v>
                </c:pt>
                <c:pt idx="4">
                  <c:v>12.442526091441314</c:v>
                </c:pt>
                <c:pt idx="5">
                  <c:v>11.945850914801454</c:v>
                </c:pt>
                <c:pt idx="6">
                  <c:v>13.870702169964652</c:v>
                </c:pt>
                <c:pt idx="7">
                  <c:v>13.806029956996337</c:v>
                </c:pt>
                <c:pt idx="8">
                  <c:v>13.80544403765456</c:v>
                </c:pt>
                <c:pt idx="9">
                  <c:v>13.664234081184066</c:v>
                </c:pt>
                <c:pt idx="10">
                  <c:v>11.511860294395724</c:v>
                </c:pt>
                <c:pt idx="11">
                  <c:v>12.926359504839038</c:v>
                </c:pt>
                <c:pt idx="12">
                  <c:v>12.898666518266896</c:v>
                </c:pt>
                <c:pt idx="13">
                  <c:v>12.944737593927755</c:v>
                </c:pt>
                <c:pt idx="14">
                  <c:v>12.999282324783573</c:v>
                </c:pt>
                <c:pt idx="15">
                  <c:v>12.995740865676355</c:v>
                </c:pt>
                <c:pt idx="16">
                  <c:v>12.981829115376364</c:v>
                </c:pt>
                <c:pt idx="17">
                  <c:v>12.972579618081014</c:v>
                </c:pt>
                <c:pt idx="18">
                  <c:v>12.963595805341752</c:v>
                </c:pt>
                <c:pt idx="19">
                  <c:v>12.953340980548155</c:v>
                </c:pt>
                <c:pt idx="20">
                  <c:v>12.945970497213466</c:v>
                </c:pt>
                <c:pt idx="21">
                  <c:v>12.935747390171763</c:v>
                </c:pt>
                <c:pt idx="22">
                  <c:v>12.928352154358894</c:v>
                </c:pt>
                <c:pt idx="23">
                  <c:v>12.933628764158414</c:v>
                </c:pt>
                <c:pt idx="24">
                  <c:v>12.956824445132245</c:v>
                </c:pt>
                <c:pt idx="25">
                  <c:v>12.981401146319492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26.900188628532071</c:v>
                </c:pt>
                <c:pt idx="1">
                  <c:v>27.839963420260947</c:v>
                </c:pt>
                <c:pt idx="2">
                  <c:v>29.820850965368297</c:v>
                </c:pt>
                <c:pt idx="3">
                  <c:v>28.004174407461271</c:v>
                </c:pt>
                <c:pt idx="4">
                  <c:v>30.182716106331927</c:v>
                </c:pt>
                <c:pt idx="5">
                  <c:v>29.886352836456567</c:v>
                </c:pt>
                <c:pt idx="6">
                  <c:v>31.133975413443402</c:v>
                </c:pt>
                <c:pt idx="7">
                  <c:v>31.253545227951722</c:v>
                </c:pt>
                <c:pt idx="8">
                  <c:v>30.10720531486184</c:v>
                </c:pt>
                <c:pt idx="9">
                  <c:v>31.401371520206066</c:v>
                </c:pt>
                <c:pt idx="10">
                  <c:v>28.531004745435851</c:v>
                </c:pt>
                <c:pt idx="11">
                  <c:v>29.004333788707118</c:v>
                </c:pt>
                <c:pt idx="12">
                  <c:v>29.026419969934786</c:v>
                </c:pt>
                <c:pt idx="13">
                  <c:v>28.978193665170281</c:v>
                </c:pt>
                <c:pt idx="14">
                  <c:v>28.943217562048201</c:v>
                </c:pt>
                <c:pt idx="15">
                  <c:v>28.840796937643258</c:v>
                </c:pt>
                <c:pt idx="16">
                  <c:v>28.719868633864863</c:v>
                </c:pt>
                <c:pt idx="17">
                  <c:v>28.592932267519863</c:v>
                </c:pt>
                <c:pt idx="18">
                  <c:v>28.467339030110846</c:v>
                </c:pt>
                <c:pt idx="19">
                  <c:v>28.343924571894334</c:v>
                </c:pt>
                <c:pt idx="20">
                  <c:v>28.224026894205544</c:v>
                </c:pt>
                <c:pt idx="21">
                  <c:v>28.104177182433951</c:v>
                </c:pt>
                <c:pt idx="22">
                  <c:v>27.980783696044654</c:v>
                </c:pt>
                <c:pt idx="23">
                  <c:v>27.86968156466628</c:v>
                </c:pt>
                <c:pt idx="24">
                  <c:v>27.74102851750483</c:v>
                </c:pt>
                <c:pt idx="25">
                  <c:v>27.596502210119372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41.163036625921606</c:v>
                </c:pt>
                <c:pt idx="1">
                  <c:v>76.25789453542238</c:v>
                </c:pt>
                <c:pt idx="2">
                  <c:v>41.429879773963094</c:v>
                </c:pt>
                <c:pt idx="3">
                  <c:v>23.860815407067019</c:v>
                </c:pt>
                <c:pt idx="4">
                  <c:v>24.791932611754447</c:v>
                </c:pt>
                <c:pt idx="5">
                  <c:v>28.074269100409921</c:v>
                </c:pt>
                <c:pt idx="6">
                  <c:v>22.659268589022691</c:v>
                </c:pt>
                <c:pt idx="7">
                  <c:v>12.981401146319492</c:v>
                </c:pt>
                <c:pt idx="8">
                  <c:v>27.596502210119372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36.003237250793632</c:v>
                </c:pt>
                <c:pt idx="1">
                  <c:v>65.850248218796409</c:v>
                </c:pt>
                <c:pt idx="2">
                  <c:v>39.91573536168486</c:v>
                </c:pt>
                <c:pt idx="3">
                  <c:v>28.71662329475906</c:v>
                </c:pt>
                <c:pt idx="4">
                  <c:v>24.059342813164577</c:v>
                </c:pt>
                <c:pt idx="5">
                  <c:v>25.272205674031795</c:v>
                </c:pt>
                <c:pt idx="6">
                  <c:v>22.826742346938012</c:v>
                </c:pt>
                <c:pt idx="7">
                  <c:v>11.511860294395724</c:v>
                </c:pt>
                <c:pt idx="8">
                  <c:v>28.531004745435851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13.775425137935377</c:v>
                </c:pt>
                <c:pt idx="1">
                  <c:v>25.520102583679655</c:v>
                </c:pt>
                <c:pt idx="2">
                  <c:v>13.864725590737775</c:v>
                </c:pt>
                <c:pt idx="3">
                  <c:v>7.9851464642226837</c:v>
                </c:pt>
                <c:pt idx="4">
                  <c:v>8.2967496985607951</c:v>
                </c:pt>
                <c:pt idx="5">
                  <c:v>9.3952007430717721</c:v>
                </c:pt>
                <c:pt idx="6">
                  <c:v>7.5830425477377936</c:v>
                </c:pt>
                <c:pt idx="7">
                  <c:v>4.3442936754578891</c:v>
                </c:pt>
                <c:pt idx="8">
                  <c:v>9.2353135585962427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12.736078153856967</c:v>
                </c:pt>
                <c:pt idx="1">
                  <c:v>23.294402720604921</c:v>
                </c:pt>
                <c:pt idx="2">
                  <c:v>14.120117077079906</c:v>
                </c:pt>
                <c:pt idx="3">
                  <c:v>10.158452031667204</c:v>
                </c:pt>
                <c:pt idx="4">
                  <c:v>8.5109477312945359</c:v>
                </c:pt>
                <c:pt idx="5">
                  <c:v>8.939995710461325</c:v>
                </c:pt>
                <c:pt idx="6">
                  <c:v>8.0749176109753975</c:v>
                </c:pt>
                <c:pt idx="7">
                  <c:v>4.0722991486682192</c:v>
                </c:pt>
                <c:pt idx="8">
                  <c:v>10.092789815391532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11.519003231722445</c:v>
                </c:pt>
                <c:pt idx="1">
                  <c:v>21.088464966171681</c:v>
                </c:pt>
                <c:pt idx="2">
                  <c:v>13.471991009406825</c:v>
                </c:pt>
                <c:pt idx="3">
                  <c:v>10.790029276930026</c:v>
                </c:pt>
                <c:pt idx="4">
                  <c:v>9.4449872533287369</c:v>
                </c:pt>
                <c:pt idx="5">
                  <c:v>9.4934073529581298</c:v>
                </c:pt>
                <c:pt idx="6">
                  <c:v>8.4510486385912245</c:v>
                </c:pt>
                <c:pt idx="7">
                  <c:v>4.4951123283367407</c:v>
                </c:pt>
                <c:pt idx="8">
                  <c:v>11.245955942554176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0.10065279469269027</c:v>
                </c:pt>
                <c:pt idx="1">
                  <c:v>0.11067388793547403</c:v>
                </c:pt>
                <c:pt idx="2">
                  <c:v>0.11256115033268074</c:v>
                </c:pt>
                <c:pt idx="3">
                  <c:v>0.11551642938418734</c:v>
                </c:pt>
                <c:pt idx="4">
                  <c:v>0.11516783943667541</c:v>
                </c:pt>
                <c:pt idx="5">
                  <c:v>0.11519003231722445</c:v>
                </c:pt>
                <c:pt idx="6">
                  <c:v>0.11843219970105028</c:v>
                </c:pt>
                <c:pt idx="7">
                  <c:v>0.12031794562114008</c:v>
                </c:pt>
                <c:pt idx="8">
                  <c:v>0.12250385790997796</c:v>
                </c:pt>
                <c:pt idx="9">
                  <c:v>0.12444378715340014</c:v>
                </c:pt>
                <c:pt idx="10">
                  <c:v>0.12736078153856967</c:v>
                </c:pt>
                <c:pt idx="11">
                  <c:v>0.12386230580805099</c:v>
                </c:pt>
                <c:pt idx="12">
                  <c:v>0.12497029690365558</c:v>
                </c:pt>
                <c:pt idx="13">
                  <c:v>0.1260336814494307</c:v>
                </c:pt>
                <c:pt idx="14">
                  <c:v>0.12707781535806204</c:v>
                </c:pt>
                <c:pt idx="15">
                  <c:v>0.12807230935589375</c:v>
                </c:pt>
                <c:pt idx="16">
                  <c:v>0.12905294181162077</c:v>
                </c:pt>
                <c:pt idx="17">
                  <c:v>0.1300427694496078</c:v>
                </c:pt>
                <c:pt idx="18">
                  <c:v>0.13099849001628897</c:v>
                </c:pt>
                <c:pt idx="19">
                  <c:v>0.13193867969042916</c:v>
                </c:pt>
                <c:pt idx="20">
                  <c:v>0.1328828265190618</c:v>
                </c:pt>
                <c:pt idx="21">
                  <c:v>0.13380372668092308</c:v>
                </c:pt>
                <c:pt idx="22">
                  <c:v>0.13477076176965117</c:v>
                </c:pt>
                <c:pt idx="23">
                  <c:v>0.13570041639103522</c:v>
                </c:pt>
                <c:pt idx="24">
                  <c:v>0.13676182345198556</c:v>
                </c:pt>
                <c:pt idx="25">
                  <c:v>0.13775425137935376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0.21844771658872797</c:v>
                </c:pt>
                <c:pt idx="1">
                  <c:v>0.21048488847766045</c:v>
                </c:pt>
                <c:pt idx="2">
                  <c:v>0.20963649319738906</c:v>
                </c:pt>
                <c:pt idx="3">
                  <c:v>0.21313810250626139</c:v>
                </c:pt>
                <c:pt idx="4">
                  <c:v>0.20872569523186471</c:v>
                </c:pt>
                <c:pt idx="5">
                  <c:v>0.2108846496617168</c:v>
                </c:pt>
                <c:pt idx="6">
                  <c:v>0.21789060821212852</c:v>
                </c:pt>
                <c:pt idx="7">
                  <c:v>0.20885503326254723</c:v>
                </c:pt>
                <c:pt idx="8">
                  <c:v>0.21684970095426886</c:v>
                </c:pt>
                <c:pt idx="9">
                  <c:v>0.22222147057032887</c:v>
                </c:pt>
                <c:pt idx="10">
                  <c:v>0.2329440272060492</c:v>
                </c:pt>
                <c:pt idx="11">
                  <c:v>0.23847912491651532</c:v>
                </c:pt>
                <c:pt idx="12">
                  <c:v>0.23936787294286918</c:v>
                </c:pt>
                <c:pt idx="13">
                  <c:v>0.2404764637759168</c:v>
                </c:pt>
                <c:pt idx="14">
                  <c:v>0.24162143132469432</c:v>
                </c:pt>
                <c:pt idx="15">
                  <c:v>0.24285697951683263</c:v>
                </c:pt>
                <c:pt idx="16">
                  <c:v>0.24415094114849653</c:v>
                </c:pt>
                <c:pt idx="17">
                  <c:v>0.2454473086563623</c:v>
                </c:pt>
                <c:pt idx="18">
                  <c:v>0.24670993751333137</c:v>
                </c:pt>
                <c:pt idx="19">
                  <c:v>0.24793358509680632</c:v>
                </c:pt>
                <c:pt idx="20">
                  <c:v>0.24915517173040203</c:v>
                </c:pt>
                <c:pt idx="21">
                  <c:v>0.25032145737316253</c:v>
                </c:pt>
                <c:pt idx="22">
                  <c:v>0.25150371476301769</c:v>
                </c:pt>
                <c:pt idx="23">
                  <c:v>0.2527166663202336</c:v>
                </c:pt>
                <c:pt idx="24">
                  <c:v>0.2540192128154497</c:v>
                </c:pt>
                <c:pt idx="25">
                  <c:v>0.25520102583679655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0.13050904161942745</c:v>
                </c:pt>
                <c:pt idx="1">
                  <c:v>0.13223180328809336</c:v>
                </c:pt>
                <c:pt idx="2">
                  <c:v>0.13491485225353117</c:v>
                </c:pt>
                <c:pt idx="3">
                  <c:v>0.13153854415549029</c:v>
                </c:pt>
                <c:pt idx="4">
                  <c:v>0.13255644012612797</c:v>
                </c:pt>
                <c:pt idx="5">
                  <c:v>0.13471991009406825</c:v>
                </c:pt>
                <c:pt idx="6">
                  <c:v>0.13379360594174114</c:v>
                </c:pt>
                <c:pt idx="7">
                  <c:v>0.13716192076731701</c:v>
                </c:pt>
                <c:pt idx="8">
                  <c:v>0.13747275767182063</c:v>
                </c:pt>
                <c:pt idx="9">
                  <c:v>0.13350724671102496</c:v>
                </c:pt>
                <c:pt idx="10">
                  <c:v>0.14120117077079905</c:v>
                </c:pt>
                <c:pt idx="11">
                  <c:v>0.13327032241946751</c:v>
                </c:pt>
                <c:pt idx="12">
                  <c:v>0.13374161069477802</c:v>
                </c:pt>
                <c:pt idx="13">
                  <c:v>0.13409201166652493</c:v>
                </c:pt>
                <c:pt idx="14">
                  <c:v>0.13449562690417666</c:v>
                </c:pt>
                <c:pt idx="15">
                  <c:v>0.13490739369917937</c:v>
                </c:pt>
                <c:pt idx="16">
                  <c:v>0.13530572730264978</c:v>
                </c:pt>
                <c:pt idx="17">
                  <c:v>0.1356650558850388</c:v>
                </c:pt>
                <c:pt idx="18">
                  <c:v>0.13602884291271863</c:v>
                </c:pt>
                <c:pt idx="19">
                  <c:v>0.13643221122917931</c:v>
                </c:pt>
                <c:pt idx="20">
                  <c:v>0.136826551585429</c:v>
                </c:pt>
                <c:pt idx="21">
                  <c:v>0.13717385816055488</c:v>
                </c:pt>
                <c:pt idx="22">
                  <c:v>0.13753408361657221</c:v>
                </c:pt>
                <c:pt idx="23">
                  <c:v>0.13790656197017645</c:v>
                </c:pt>
                <c:pt idx="24">
                  <c:v>0.13831258884421246</c:v>
                </c:pt>
                <c:pt idx="25">
                  <c:v>0.13864725590737775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0.12120836381959377</c:v>
                </c:pt>
                <c:pt idx="1">
                  <c:v>0.11508124726765129</c:v>
                </c:pt>
                <c:pt idx="2">
                  <c:v>0.11342865173963858</c:v>
                </c:pt>
                <c:pt idx="3">
                  <c:v>0.11008427675584727</c:v>
                </c:pt>
                <c:pt idx="4">
                  <c:v>0.10913104331277552</c:v>
                </c:pt>
                <c:pt idx="5">
                  <c:v>0.10790029276930026</c:v>
                </c:pt>
                <c:pt idx="6">
                  <c:v>0.10220996474342713</c:v>
                </c:pt>
                <c:pt idx="7">
                  <c:v>0.10437839149828722</c:v>
                </c:pt>
                <c:pt idx="8">
                  <c:v>0.10496610266950546</c:v>
                </c:pt>
                <c:pt idx="9">
                  <c:v>9.8151743615752074E-2</c:v>
                </c:pt>
                <c:pt idx="10">
                  <c:v>0.10158452031667205</c:v>
                </c:pt>
                <c:pt idx="11">
                  <c:v>9.7736731656426323E-2</c:v>
                </c:pt>
                <c:pt idx="12">
                  <c:v>9.6432664251907246E-2</c:v>
                </c:pt>
                <c:pt idx="13">
                  <c:v>9.5082206702775562E-2</c:v>
                </c:pt>
                <c:pt idx="14">
                  <c:v>9.3755873191389158E-2</c:v>
                </c:pt>
                <c:pt idx="15">
                  <c:v>9.245576823622044E-2</c:v>
                </c:pt>
                <c:pt idx="16">
                  <c:v>9.1188654316763096E-2</c:v>
                </c:pt>
                <c:pt idx="17">
                  <c:v>8.9913803053230906E-2</c:v>
                </c:pt>
                <c:pt idx="18">
                  <c:v>8.8638195313539461E-2</c:v>
                </c:pt>
                <c:pt idx="19">
                  <c:v>8.7351618139688433E-2</c:v>
                </c:pt>
                <c:pt idx="20">
                  <c:v>8.6137565329262783E-2</c:v>
                </c:pt>
                <c:pt idx="21">
                  <c:v>8.5022290006614126E-2</c:v>
                </c:pt>
                <c:pt idx="22">
                  <c:v>8.3867296074947237E-2</c:v>
                </c:pt>
                <c:pt idx="23">
                  <c:v>8.2629013096855997E-2</c:v>
                </c:pt>
                <c:pt idx="24">
                  <c:v>8.1064833366340031E-2</c:v>
                </c:pt>
                <c:pt idx="25">
                  <c:v>7.9851464642226838E-2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0.10006533239620671</c:v>
                </c:pt>
                <c:pt idx="1">
                  <c:v>9.8503285229692081E-2</c:v>
                </c:pt>
                <c:pt idx="2">
                  <c:v>9.3838280747731095E-2</c:v>
                </c:pt>
                <c:pt idx="3">
                  <c:v>9.4343563474606207E-2</c:v>
                </c:pt>
                <c:pt idx="4">
                  <c:v>9.9659850325516205E-2</c:v>
                </c:pt>
                <c:pt idx="5">
                  <c:v>9.4449872533287363E-2</c:v>
                </c:pt>
                <c:pt idx="6">
                  <c:v>9.7915402450875849E-2</c:v>
                </c:pt>
                <c:pt idx="7">
                  <c:v>9.9327681545523322E-2</c:v>
                </c:pt>
                <c:pt idx="8">
                  <c:v>9.0051968832160476E-2</c:v>
                </c:pt>
                <c:pt idx="9">
                  <c:v>9.4441634007911598E-2</c:v>
                </c:pt>
                <c:pt idx="10">
                  <c:v>8.5109477312945367E-2</c:v>
                </c:pt>
                <c:pt idx="11">
                  <c:v>8.7350397506390523E-2</c:v>
                </c:pt>
                <c:pt idx="12">
                  <c:v>8.7133638137775263E-2</c:v>
                </c:pt>
                <c:pt idx="13">
                  <c:v>8.7147862832535519E-2</c:v>
                </c:pt>
                <c:pt idx="14">
                  <c:v>8.7030412885844927E-2</c:v>
                </c:pt>
                <c:pt idx="15">
                  <c:v>8.6698308336154314E-2</c:v>
                </c:pt>
                <c:pt idx="16">
                  <c:v>8.6321040862563841E-2</c:v>
                </c:pt>
                <c:pt idx="17">
                  <c:v>8.5897574805522431E-2</c:v>
                </c:pt>
                <c:pt idx="18">
                  <c:v>8.5525434256080918E-2</c:v>
                </c:pt>
                <c:pt idx="19">
                  <c:v>8.5149890072625356E-2</c:v>
                </c:pt>
                <c:pt idx="20">
                  <c:v>8.4791891293118815E-2</c:v>
                </c:pt>
                <c:pt idx="21">
                  <c:v>8.4421050325214866E-2</c:v>
                </c:pt>
                <c:pt idx="22">
                  <c:v>8.4039797778477449E-2</c:v>
                </c:pt>
                <c:pt idx="23">
                  <c:v>8.3648055708032618E-2</c:v>
                </c:pt>
                <c:pt idx="24">
                  <c:v>8.3333650456072328E-2</c:v>
                </c:pt>
                <c:pt idx="25">
                  <c:v>8.2967496985607958E-2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9.1688208303861429E-2</c:v>
                </c:pt>
                <c:pt idx="1">
                  <c:v>8.8513193059894316E-2</c:v>
                </c:pt>
                <c:pt idx="2">
                  <c:v>8.7924598158134595E-2</c:v>
                </c:pt>
                <c:pt idx="3">
                  <c:v>9.0006939648756543E-2</c:v>
                </c:pt>
                <c:pt idx="4">
                  <c:v>8.8470144338238826E-2</c:v>
                </c:pt>
                <c:pt idx="5">
                  <c:v>9.4934073529581289E-2</c:v>
                </c:pt>
                <c:pt idx="6">
                  <c:v>9.114064898255142E-2</c:v>
                </c:pt>
                <c:pt idx="7">
                  <c:v>9.4756160656583877E-2</c:v>
                </c:pt>
                <c:pt idx="8">
                  <c:v>9.0506480063656386E-2</c:v>
                </c:pt>
                <c:pt idx="9">
                  <c:v>9.2141348502061293E-2</c:v>
                </c:pt>
                <c:pt idx="10">
                  <c:v>8.9399957104613251E-2</c:v>
                </c:pt>
                <c:pt idx="11">
                  <c:v>9.1412713873502124E-2</c:v>
                </c:pt>
                <c:pt idx="12">
                  <c:v>9.1439004397838461E-2</c:v>
                </c:pt>
                <c:pt idx="13">
                  <c:v>9.1481661290105917E-2</c:v>
                </c:pt>
                <c:pt idx="14">
                  <c:v>9.1549787212536593E-2</c:v>
                </c:pt>
                <c:pt idx="15">
                  <c:v>9.1757413321709322E-2</c:v>
                </c:pt>
                <c:pt idx="16">
                  <c:v>9.1981367115110166E-2</c:v>
                </c:pt>
                <c:pt idx="17">
                  <c:v>9.2218846266252957E-2</c:v>
                </c:pt>
                <c:pt idx="18">
                  <c:v>9.2447935015407504E-2</c:v>
                </c:pt>
                <c:pt idx="19">
                  <c:v>9.2692684408386974E-2</c:v>
                </c:pt>
                <c:pt idx="20">
                  <c:v>9.2923398991669973E-2</c:v>
                </c:pt>
                <c:pt idx="21">
                  <c:v>9.3129191442626602E-2</c:v>
                </c:pt>
                <c:pt idx="22">
                  <c:v>9.3342662987528552E-2</c:v>
                </c:pt>
                <c:pt idx="23">
                  <c:v>9.3561164996180196E-2</c:v>
                </c:pt>
                <c:pt idx="24">
                  <c:v>9.3760791517803879E-2</c:v>
                </c:pt>
                <c:pt idx="25">
                  <c:v>9.3952007430717729E-2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8.0049019586412182E-2</c:v>
                </c:pt>
                <c:pt idx="1">
                  <c:v>8.576167673268463E-2</c:v>
                </c:pt>
                <c:pt idx="2">
                  <c:v>8.7178020421976032E-2</c:v>
                </c:pt>
                <c:pt idx="3">
                  <c:v>9.0840780112931979E-2</c:v>
                </c:pt>
                <c:pt idx="4">
                  <c:v>8.5626355362663206E-2</c:v>
                </c:pt>
                <c:pt idx="5">
                  <c:v>8.4510486385912242E-2</c:v>
                </c:pt>
                <c:pt idx="6">
                  <c:v>8.2476024732101499E-2</c:v>
                </c:pt>
                <c:pt idx="7">
                  <c:v>7.8648161676924344E-2</c:v>
                </c:pt>
                <c:pt idx="8">
                  <c:v>8.0331680952052772E-2</c:v>
                </c:pt>
                <c:pt idx="9">
                  <c:v>7.9010597163033963E-2</c:v>
                </c:pt>
                <c:pt idx="10">
                  <c:v>8.0749176109753976E-2</c:v>
                </c:pt>
                <c:pt idx="11">
                  <c:v>7.9944541488269127E-2</c:v>
                </c:pt>
                <c:pt idx="12">
                  <c:v>7.9619671120822966E-2</c:v>
                </c:pt>
                <c:pt idx="13">
                  <c:v>7.9280069058587227E-2</c:v>
                </c:pt>
                <c:pt idx="14">
                  <c:v>7.8981870470995613E-2</c:v>
                </c:pt>
                <c:pt idx="15">
                  <c:v>7.8716776253955192E-2</c:v>
                </c:pt>
                <c:pt idx="16">
                  <c:v>7.8418216889011128E-2</c:v>
                </c:pt>
                <c:pt idx="17">
                  <c:v>7.8125913740680314E-2</c:v>
                </c:pt>
                <c:pt idx="18">
                  <c:v>7.7851327080612778E-2</c:v>
                </c:pt>
                <c:pt idx="19">
                  <c:v>7.7575714465560594E-2</c:v>
                </c:pt>
                <c:pt idx="20">
                  <c:v>7.7257162803954879E-2</c:v>
                </c:pt>
                <c:pt idx="21">
                  <c:v>7.6993058397887837E-2</c:v>
                </c:pt>
                <c:pt idx="22">
                  <c:v>7.669357513141116E-2</c:v>
                </c:pt>
                <c:pt idx="23">
                  <c:v>7.6396780869729328E-2</c:v>
                </c:pt>
                <c:pt idx="24">
                  <c:v>7.6104675166628097E-2</c:v>
                </c:pt>
                <c:pt idx="25">
                  <c:v>7.5830425477377936E-2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4.7242533893977784E-2</c:v>
                </c:pt>
                <c:pt idx="1">
                  <c:v>4.6870596293359247E-2</c:v>
                </c:pt>
                <c:pt idx="2">
                  <c:v>4.6132094223208749E-2</c:v>
                </c:pt>
                <c:pt idx="3">
                  <c:v>4.4181392303995218E-2</c:v>
                </c:pt>
                <c:pt idx="4">
                  <c:v>4.6898243525252868E-2</c:v>
                </c:pt>
                <c:pt idx="5">
                  <c:v>4.4951123283367408E-2</c:v>
                </c:pt>
                <c:pt idx="6">
                  <c:v>4.8123728168353939E-2</c:v>
                </c:pt>
                <c:pt idx="7">
                  <c:v>4.7967583757196619E-2</c:v>
                </c:pt>
                <c:pt idx="8">
                  <c:v>4.9458124190011082E-2</c:v>
                </c:pt>
                <c:pt idx="9">
                  <c:v>4.7325300734887457E-2</c:v>
                </c:pt>
                <c:pt idx="10">
                  <c:v>4.0722991486682188E-2</c:v>
                </c:pt>
                <c:pt idx="11">
                  <c:v>4.5608011716900314E-2</c:v>
                </c:pt>
                <c:pt idx="12">
                  <c:v>4.531683437362112E-2</c:v>
                </c:pt>
                <c:pt idx="13">
                  <c:v>4.5206471846842324E-2</c:v>
                </c:pt>
                <c:pt idx="14">
                  <c:v>4.5090992836323035E-2</c:v>
                </c:pt>
                <c:pt idx="15">
                  <c:v>4.4897120341870107E-2</c:v>
                </c:pt>
                <c:pt idx="16">
                  <c:v>4.4697111676684873E-2</c:v>
                </c:pt>
                <c:pt idx="17">
                  <c:v>4.4533094925819305E-2</c:v>
                </c:pt>
                <c:pt idx="18">
                  <c:v>4.4368677438630953E-2</c:v>
                </c:pt>
                <c:pt idx="19">
                  <c:v>4.420286777212952E-2</c:v>
                </c:pt>
                <c:pt idx="20">
                  <c:v>4.4031217467003593E-2</c:v>
                </c:pt>
                <c:pt idx="21">
                  <c:v>4.3855342991591391E-2</c:v>
                </c:pt>
                <c:pt idx="22">
                  <c:v>4.3690001907191342E-2</c:v>
                </c:pt>
                <c:pt idx="23">
                  <c:v>4.3565467175602147E-2</c:v>
                </c:pt>
                <c:pt idx="24">
                  <c:v>4.3502341661458936E-2</c:v>
                </c:pt>
                <c:pt idx="25">
                  <c:v>4.3442936754578887E-2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0.11013698909910247</c:v>
                </c:pt>
                <c:pt idx="1">
                  <c:v>0.11187942171549048</c:v>
                </c:pt>
                <c:pt idx="2">
                  <c:v>0.11438585892570992</c:v>
                </c:pt>
                <c:pt idx="3">
                  <c:v>0.1103499716579238</c:v>
                </c:pt>
                <c:pt idx="4">
                  <c:v>0.11376438834088524</c:v>
                </c:pt>
                <c:pt idx="5">
                  <c:v>0.11245955942554176</c:v>
                </c:pt>
                <c:pt idx="6">
                  <c:v>0.10801781706777022</c:v>
                </c:pt>
                <c:pt idx="7">
                  <c:v>0.10858712121448026</c:v>
                </c:pt>
                <c:pt idx="8">
                  <c:v>0.10785932675654641</c:v>
                </c:pt>
                <c:pt idx="9">
                  <c:v>0.10875687154159955</c:v>
                </c:pt>
                <c:pt idx="10">
                  <c:v>0.10092789815391533</c:v>
                </c:pt>
                <c:pt idx="11">
                  <c:v>0.10233585061447771</c:v>
                </c:pt>
                <c:pt idx="12">
                  <c:v>0.10197840717673212</c:v>
                </c:pt>
                <c:pt idx="13">
                  <c:v>0.10119957137728101</c:v>
                </c:pt>
                <c:pt idx="14">
                  <c:v>0.10039618981597762</c:v>
                </c:pt>
                <c:pt idx="15">
                  <c:v>9.9637930938184932E-2</c:v>
                </c:pt>
                <c:pt idx="16">
                  <c:v>9.8883998877099713E-2</c:v>
                </c:pt>
                <c:pt idx="17">
                  <c:v>9.8155633217485175E-2</c:v>
                </c:pt>
                <c:pt idx="18">
                  <c:v>9.7431160453389357E-2</c:v>
                </c:pt>
                <c:pt idx="19">
                  <c:v>9.6722749125194338E-2</c:v>
                </c:pt>
                <c:pt idx="20">
                  <c:v>9.5994214280096912E-2</c:v>
                </c:pt>
                <c:pt idx="21">
                  <c:v>9.5280024621424819E-2</c:v>
                </c:pt>
                <c:pt idx="22">
                  <c:v>9.4558105971203024E-2</c:v>
                </c:pt>
                <c:pt idx="23">
                  <c:v>9.3875873472154495E-2</c:v>
                </c:pt>
                <c:pt idx="24">
                  <c:v>9.3140082720049047E-2</c:v>
                </c:pt>
                <c:pt idx="25">
                  <c:v>9.2353135585962434E-2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5.3186731964342258</c:v>
                </c:pt>
                <c:pt idx="1">
                  <c:v>8.1189877808705546</c:v>
                </c:pt>
                <c:pt idx="2">
                  <c:v>2.7454617955554497</c:v>
                </c:pt>
                <c:pt idx="3">
                  <c:v>-0.33536566985095817</c:v>
                </c:pt>
                <c:pt idx="4">
                  <c:v>2.1678904616381587</c:v>
                </c:pt>
                <c:pt idx="5">
                  <c:v>1.375051644366895</c:v>
                </c:pt>
                <c:pt idx="6">
                  <c:v>0.35389894085386686</c:v>
                </c:pt>
                <c:pt idx="7">
                  <c:v>1.7183831663826119</c:v>
                </c:pt>
                <c:pt idx="8">
                  <c:v>1.5150186837494992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7.2582585992378768E-2</c:v>
                </c:pt>
                <c:pt idx="1">
                  <c:v>1.6882430210253005</c:v>
                </c:pt>
                <c:pt idx="2">
                  <c:v>1.3681880188105922</c:v>
                </c:pt>
                <c:pt idx="3">
                  <c:v>0.37727036058294061</c:v>
                </c:pt>
                <c:pt idx="4">
                  <c:v>-3.2087901739397608</c:v>
                </c:pt>
                <c:pt idx="5">
                  <c:v>-1.3317658789683833</c:v>
                </c:pt>
                <c:pt idx="6">
                  <c:v>1.4012628055198206E-2</c:v>
                </c:pt>
                <c:pt idx="7">
                  <c:v>-2.1523737867883419</c:v>
                </c:pt>
                <c:pt idx="8">
                  <c:v>-2.8703667747702148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1.0680611261259543</c:v>
                </c:pt>
                <c:pt idx="1">
                  <c:v>4.4461616442278995</c:v>
                </c:pt>
                <c:pt idx="2">
                  <c:v>-0.86598081109519143</c:v>
                </c:pt>
                <c:pt idx="3">
                  <c:v>-1.9547464441756333</c:v>
                </c:pt>
                <c:pt idx="4">
                  <c:v>1.036002724585309</c:v>
                </c:pt>
                <c:pt idx="5">
                  <c:v>1.2875281564169008</c:v>
                </c:pt>
                <c:pt idx="6">
                  <c:v>-4.1699159573155953E-2</c:v>
                </c:pt>
                <c:pt idx="7">
                  <c:v>1.4838805712806309</c:v>
                </c:pt>
                <c:pt idx="8">
                  <c:v>0.30979219220740717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4.0917382490020202</c:v>
                </c:pt>
                <c:pt idx="1">
                  <c:v>5.9614846723980719</c:v>
                </c:pt>
                <c:pt idx="2">
                  <c:v>2.380125223373426</c:v>
                </c:pt>
                <c:pt idx="3">
                  <c:v>-2.9010614435164079</c:v>
                </c:pt>
                <c:pt idx="4">
                  <c:v>-0.30341292599543834</c:v>
                </c:pt>
                <c:pt idx="5">
                  <c:v>1.5145352699612253</c:v>
                </c:pt>
                <c:pt idx="6">
                  <c:v>-0.12577459834216498</c:v>
                </c:pt>
                <c:pt idx="7">
                  <c:v>-1.4339719356863512E-2</c:v>
                </c:pt>
                <c:pt idx="8">
                  <c:v>-1.2442947275238865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5.1597993751279745</c:v>
                </c:pt>
                <c:pt idx="1">
                  <c:v>10.407646316625971</c:v>
                </c:pt>
                <c:pt idx="2">
                  <c:v>1.5141444122782346</c:v>
                </c:pt>
                <c:pt idx="3">
                  <c:v>-4.8558078876920412</c:v>
                </c:pt>
                <c:pt idx="4">
                  <c:v>0.73258979858987061</c:v>
                </c:pt>
                <c:pt idx="5">
                  <c:v>2.8020634263781261</c:v>
                </c:pt>
                <c:pt idx="6">
                  <c:v>-0.16747375791532093</c:v>
                </c:pt>
                <c:pt idx="7">
                  <c:v>1.4695408519237674</c:v>
                </c:pt>
                <c:pt idx="8">
                  <c:v>-0.93450253531647931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3.342966859289648</c:v>
                </c:pt>
                <c:pt idx="1">
                  <c:v>5.6430800302834072</c:v>
                </c:pt>
                <c:pt idx="2">
                  <c:v>2.0301541317535339</c:v>
                </c:pt>
                <c:pt idx="3">
                  <c:v>-4.9973941954923617</c:v>
                </c:pt>
                <c:pt idx="4">
                  <c:v>1.0568757276615512</c:v>
                </c:pt>
                <c:pt idx="5">
                  <c:v>1.1421182595849544</c:v>
                </c:pt>
                <c:pt idx="6">
                  <c:v>-0.71662826961363812</c:v>
                </c:pt>
                <c:pt idx="7">
                  <c:v>0.56637880124202811</c:v>
                </c:pt>
                <c:pt idx="8">
                  <c:v>-0.56534410363414089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1.8168325158383496</c:v>
                </c:pt>
                <c:pt idx="1">
                  <c:v>4.7645662863425784</c:v>
                </c:pt>
                <c:pt idx="2">
                  <c:v>-0.51600971947527441</c:v>
                </c:pt>
                <c:pt idx="3">
                  <c:v>0.14158630780033921</c:v>
                </c:pt>
                <c:pt idx="4">
                  <c:v>-0.32428592907167086</c:v>
                </c:pt>
                <c:pt idx="5">
                  <c:v>1.6599451667931335</c:v>
                </c:pt>
                <c:pt idx="6">
                  <c:v>0.54915451169830121</c:v>
                </c:pt>
                <c:pt idx="7">
                  <c:v>0.90316205068174327</c:v>
                </c:pt>
                <c:pt idx="8">
                  <c:v>-0.36915843168236151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0.91606162737830399</c:v>
                </c:pt>
                <c:pt idx="1">
                  <c:v>-0.13835143809529882</c:v>
                </c:pt>
                <c:pt idx="2">
                  <c:v>0.24503759352247823</c:v>
                </c:pt>
                <c:pt idx="3">
                  <c:v>0.11920193065944673</c:v>
                </c:pt>
                <c:pt idx="4">
                  <c:v>1.5348508998212651</c:v>
                </c:pt>
                <c:pt idx="5">
                  <c:v>0.49133899168257544</c:v>
                </c:pt>
                <c:pt idx="6">
                  <c:v>-9.5277643078054197E-2</c:v>
                </c:pt>
                <c:pt idx="7">
                  <c:v>0.5131509835219088</c:v>
                </c:pt>
                <c:pt idx="8">
                  <c:v>0.51107573543772755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1.2473842465085072</c:v>
                </c:pt>
                <c:pt idx="1">
                  <c:v>2.3308816850744094</c:v>
                </c:pt>
                <c:pt idx="2">
                  <c:v>0.15304401943365331</c:v>
                </c:pt>
                <c:pt idx="3">
                  <c:v>-2.1606506481525081</c:v>
                </c:pt>
                <c:pt idx="4">
                  <c:v>0.52611095631390281</c:v>
                </c:pt>
                <c:pt idx="5">
                  <c:v>0.35337130485952883</c:v>
                </c:pt>
                <c:pt idx="6">
                  <c:v>-0.15814720123178638</c:v>
                </c:pt>
                <c:pt idx="7">
                  <c:v>0.81083845798725429</c:v>
                </c:pt>
                <c:pt idx="8">
                  <c:v>-1.0553992489038109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2.9963535012412166</c:v>
                </c:pt>
                <c:pt idx="1">
                  <c:v>8.2151160696468679</c:v>
                </c:pt>
                <c:pt idx="2">
                  <c:v>1.1160627993221404</c:v>
                </c:pt>
                <c:pt idx="3">
                  <c:v>-2.8143591701989621</c:v>
                </c:pt>
                <c:pt idx="4">
                  <c:v>-1.3283720575452822</c:v>
                </c:pt>
                <c:pt idx="5">
                  <c:v>1.957353129836001</c:v>
                </c:pt>
                <c:pt idx="6">
                  <c:v>8.5951086394496556E-2</c:v>
                </c:pt>
                <c:pt idx="7">
                  <c:v>0.14555141041460651</c:v>
                </c:pt>
                <c:pt idx="8">
                  <c:v>-0.39017902185041464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0.27120817155408128</c:v>
                </c:pt>
                <c:pt idx="1">
                  <c:v>0.13844055249254472</c:v>
                </c:pt>
                <c:pt idx="2">
                  <c:v>0.23671637438702664</c:v>
                </c:pt>
                <c:pt idx="3">
                  <c:v>-4.816030869203014E-2</c:v>
                </c:pt>
                <c:pt idx="4">
                  <c:v>0.403284498952311</c:v>
                </c:pt>
                <c:pt idx="5">
                  <c:v>0.28815244373508975</c:v>
                </c:pt>
                <c:pt idx="6">
                  <c:v>-4.5439923784749092E-2</c:v>
                </c:pt>
                <c:pt idx="7">
                  <c:v>7.8407297872235715E-2</c:v>
                </c:pt>
                <c:pt idx="8">
                  <c:v>7.2101623951239757E-2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0.74371710292986926</c:v>
                </c:pt>
                <c:pt idx="1">
                  <c:v>1.2370620964208374</c:v>
                </c:pt>
                <c:pt idx="2">
                  <c:v>0.34533970710159068</c:v>
                </c:pt>
                <c:pt idx="3">
                  <c:v>-1.9435704033674845</c:v>
                </c:pt>
                <c:pt idx="4">
                  <c:v>0.20365777223927195</c:v>
                </c:pt>
                <c:pt idx="5">
                  <c:v>-7.5278134811119557E-2</c:v>
                </c:pt>
                <c:pt idx="6">
                  <c:v>-0.42032760626111809</c:v>
                </c:pt>
                <c:pt idx="7">
                  <c:v>0.43082484633718171</c:v>
                </c:pt>
                <c:pt idx="8">
                  <c:v>-0.91518469233553645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2.3280415848057032</c:v>
                </c:pt>
                <c:pt idx="1">
                  <c:v>4.2675773813700246</c:v>
                </c:pt>
                <c:pt idx="2">
                  <c:v>1.4480980502649157</c:v>
                </c:pt>
                <c:pt idx="3">
                  <c:v>-3.0056634834328495</c:v>
                </c:pt>
                <c:pt idx="4">
                  <c:v>0.44993345646996841</c:v>
                </c:pt>
                <c:pt idx="5">
                  <c:v>0.92924395066099486</c:v>
                </c:pt>
                <c:pt idx="6">
                  <c:v>-0.25086073956779131</c:v>
                </c:pt>
                <c:pt idx="7">
                  <c:v>5.7146657032609682E-2</c:v>
                </c:pt>
                <c:pt idx="8">
                  <c:v>0.2777389647501618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0.64485345582422537</c:v>
                </c:pt>
                <c:pt idx="1">
                  <c:v>-0.2767919905878431</c:v>
                </c:pt>
                <c:pt idx="2">
                  <c:v>8.3212191354511411E-3</c:v>
                </c:pt>
                <c:pt idx="3">
                  <c:v>0.1673622393514767</c:v>
                </c:pt>
                <c:pt idx="4">
                  <c:v>1.1315664008689517</c:v>
                </c:pt>
                <c:pt idx="5">
                  <c:v>0.2031865479474862</c:v>
                </c:pt>
                <c:pt idx="6">
                  <c:v>-4.9837719293304827E-2</c:v>
                </c:pt>
                <c:pt idx="7">
                  <c:v>0.43474368564967447</c:v>
                </c:pt>
                <c:pt idx="8">
                  <c:v>0.43897411148648557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0.50366714357863374</c:v>
                </c:pt>
                <c:pt idx="1">
                  <c:v>1.0938195886535742</c:v>
                </c:pt>
                <c:pt idx="2">
                  <c:v>-0.19229568766793292</c:v>
                </c:pt>
                <c:pt idx="3">
                  <c:v>-0.21708024478502352</c:v>
                </c:pt>
                <c:pt idx="4">
                  <c:v>0.32245318407463119</c:v>
                </c:pt>
                <c:pt idx="5">
                  <c:v>0.42864943967064773</c:v>
                </c:pt>
                <c:pt idx="6">
                  <c:v>0.26218040502931395</c:v>
                </c:pt>
                <c:pt idx="7">
                  <c:v>0.3800136116500723</c:v>
                </c:pt>
                <c:pt idx="8">
                  <c:v>-0.14021455656827353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0.6683119164355027</c:v>
                </c:pt>
                <c:pt idx="1">
                  <c:v>3.9475386882768468</c:v>
                </c:pt>
                <c:pt idx="2">
                  <c:v>-0.33203525094278596</c:v>
                </c:pt>
                <c:pt idx="3">
                  <c:v>0.19130431323389452</c:v>
                </c:pt>
                <c:pt idx="4">
                  <c:v>-1.7783055140152548</c:v>
                </c:pt>
                <c:pt idx="5">
                  <c:v>1.0281091791750017</c:v>
                </c:pt>
                <c:pt idx="6">
                  <c:v>0.33681182596228698</c:v>
                </c:pt>
                <c:pt idx="7">
                  <c:v>8.8404753382000933E-2</c:v>
                </c:pt>
                <c:pt idx="8">
                  <c:v>-0.66791798660057466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13.388212960038974</c:v>
                </c:pt>
                <c:pt idx="1">
                  <c:v>12.521560015356455</c:v>
                </c:pt>
                <c:pt idx="2">
                  <c:v>10.541495468985406</c:v>
                </c:pt>
                <c:pt idx="3">
                  <c:v>11.143145011994996</c:v>
                </c:pt>
                <c:pt idx="4">
                  <c:v>8.5095232316824241</c:v>
                </c:pt>
                <c:pt idx="5">
                  <c:v>10.174417099140843</c:v>
                </c:pt>
                <c:pt idx="6">
                  <c:v>10.035812960399612</c:v>
                </c:pt>
                <c:pt idx="7">
                  <c:v>10.508531852702202</c:v>
                </c:pt>
                <c:pt idx="8">
                  <c:v>9.7830869602063668</c:v>
                </c:pt>
                <c:pt idx="9">
                  <c:v>10.980151956896242</c:v>
                </c:pt>
                <c:pt idx="10">
                  <c:v>9.6034630796200346</c:v>
                </c:pt>
                <c:pt idx="11">
                  <c:v>10.793979055779197</c:v>
                </c:pt>
                <c:pt idx="12">
                  <c:v>9.6924374629344179</c:v>
                </c:pt>
                <c:pt idx="13">
                  <c:v>9.4757590937424307</c:v>
                </c:pt>
                <c:pt idx="14">
                  <c:v>9.2140530283759929</c:v>
                </c:pt>
                <c:pt idx="15">
                  <c:v>9.1710190070580477</c:v>
                </c:pt>
                <c:pt idx="16">
                  <c:v>9.1248506786956121</c:v>
                </c:pt>
                <c:pt idx="17">
                  <c:v>9.0665808012754798</c:v>
                </c:pt>
                <c:pt idx="18">
                  <c:v>9.0076283435737174</c:v>
                </c:pt>
                <c:pt idx="19">
                  <c:v>8.9336526280180912</c:v>
                </c:pt>
                <c:pt idx="20">
                  <c:v>8.8595006080965195</c:v>
                </c:pt>
                <c:pt idx="21">
                  <c:v>8.7719565214245243</c:v>
                </c:pt>
                <c:pt idx="22">
                  <c:v>8.6731766470370513</c:v>
                </c:pt>
                <c:pt idx="23">
                  <c:v>8.5645730668097553</c:v>
                </c:pt>
                <c:pt idx="24">
                  <c:v>8.4644771908784247</c:v>
                </c:pt>
                <c:pt idx="25">
                  <c:v>8.6570298656193216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37.222673244595903</c:v>
                </c:pt>
                <c:pt idx="1">
                  <c:v>36.853163105959524</c:v>
                </c:pt>
                <c:pt idx="2">
                  <c:v>36.58386111977714</c:v>
                </c:pt>
                <c:pt idx="3">
                  <c:v>34.626370263121345</c:v>
                </c:pt>
                <c:pt idx="4">
                  <c:v>35.24797789000413</c:v>
                </c:pt>
                <c:pt idx="5">
                  <c:v>35.651009049586634</c:v>
                </c:pt>
                <c:pt idx="6">
                  <c:v>37.877747875034522</c:v>
                </c:pt>
                <c:pt idx="7">
                  <c:v>35.633216150902001</c:v>
                </c:pt>
                <c:pt idx="8">
                  <c:v>34.119647664474677</c:v>
                </c:pt>
                <c:pt idx="9">
                  <c:v>34.38703596179122</c:v>
                </c:pt>
                <c:pt idx="10">
                  <c:v>29.916215416541686</c:v>
                </c:pt>
                <c:pt idx="11">
                  <c:v>32.688560346290963</c:v>
                </c:pt>
                <c:pt idx="12">
                  <c:v>30.779032770675308</c:v>
                </c:pt>
                <c:pt idx="13">
                  <c:v>30.03507972974753</c:v>
                </c:pt>
                <c:pt idx="14">
                  <c:v>29.31135620557788</c:v>
                </c:pt>
                <c:pt idx="15">
                  <c:v>28.475955304580623</c:v>
                </c:pt>
                <c:pt idx="16">
                  <c:v>27.635478913179043</c:v>
                </c:pt>
                <c:pt idx="17">
                  <c:v>26.767965167174406</c:v>
                </c:pt>
                <c:pt idx="18">
                  <c:v>25.887602481015122</c:v>
                </c:pt>
                <c:pt idx="19">
                  <c:v>25.00392363286484</c:v>
                </c:pt>
                <c:pt idx="20">
                  <c:v>24.129902588493565</c:v>
                </c:pt>
                <c:pt idx="21">
                  <c:v>23.251116400885291</c:v>
                </c:pt>
                <c:pt idx="22">
                  <c:v>22.35981986170659</c:v>
                </c:pt>
                <c:pt idx="23">
                  <c:v>21.464581447356469</c:v>
                </c:pt>
                <c:pt idx="24">
                  <c:v>20.566644430827839</c:v>
                </c:pt>
                <c:pt idx="25">
                  <c:v>19.629636466000367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49.749875929175502</c:v>
                </c:pt>
                <c:pt idx="1">
                  <c:v>51.311731356221664</c:v>
                </c:pt>
                <c:pt idx="2">
                  <c:v>52.263500452603608</c:v>
                </c:pt>
                <c:pt idx="3">
                  <c:v>52.249121215443708</c:v>
                </c:pt>
                <c:pt idx="4">
                  <c:v>52.623712597899363</c:v>
                </c:pt>
                <c:pt idx="5">
                  <c:v>51.700250666472087</c:v>
                </c:pt>
                <c:pt idx="6">
                  <c:v>56.066176379651139</c:v>
                </c:pt>
                <c:pt idx="7">
                  <c:v>54.610219726927156</c:v>
                </c:pt>
                <c:pt idx="8">
                  <c:v>51.49467000760383</c:v>
                </c:pt>
                <c:pt idx="9">
                  <c:v>53.765260107423437</c:v>
                </c:pt>
                <c:pt idx="10">
                  <c:v>49.114835118759274</c:v>
                </c:pt>
                <c:pt idx="11">
                  <c:v>51.50045378967571</c:v>
                </c:pt>
                <c:pt idx="12">
                  <c:v>49.774937773910459</c:v>
                </c:pt>
                <c:pt idx="13">
                  <c:v>49.256477144819122</c:v>
                </c:pt>
                <c:pt idx="14">
                  <c:v>48.775139276314412</c:v>
                </c:pt>
                <c:pt idx="15">
                  <c:v>48.105674107014408</c:v>
                </c:pt>
                <c:pt idx="16">
                  <c:v>47.401387404936131</c:v>
                </c:pt>
                <c:pt idx="17">
                  <c:v>46.681260148991782</c:v>
                </c:pt>
                <c:pt idx="18">
                  <c:v>45.960766553113011</c:v>
                </c:pt>
                <c:pt idx="19">
                  <c:v>45.236979947154254</c:v>
                </c:pt>
                <c:pt idx="20">
                  <c:v>44.529264379607419</c:v>
                </c:pt>
                <c:pt idx="21">
                  <c:v>43.818969816710009</c:v>
                </c:pt>
                <c:pt idx="22">
                  <c:v>43.107003252694355</c:v>
                </c:pt>
                <c:pt idx="23">
                  <c:v>42.393291800192777</c:v>
                </c:pt>
                <c:pt idx="24">
                  <c:v>41.671283243977506</c:v>
                </c:pt>
                <c:pt idx="25">
                  <c:v>40.902311460242622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50.654799414959292</c:v>
                </c:pt>
                <c:pt idx="1">
                  <c:v>50.319411377173658</c:v>
                </c:pt>
                <c:pt idx="2">
                  <c:v>54.317522664987997</c:v>
                </c:pt>
                <c:pt idx="3">
                  <c:v>50.166025986057122</c:v>
                </c:pt>
                <c:pt idx="4">
                  <c:v>53.19809803547659</c:v>
                </c:pt>
                <c:pt idx="5">
                  <c:v>53.803715001388944</c:v>
                </c:pt>
                <c:pt idx="6">
                  <c:v>58.958539290246776</c:v>
                </c:pt>
                <c:pt idx="7">
                  <c:v>58.238178474306778</c:v>
                </c:pt>
                <c:pt idx="8">
                  <c:v>56.809139228140381</c:v>
                </c:pt>
                <c:pt idx="9">
                  <c:v>54.790449779121673</c:v>
                </c:pt>
                <c:pt idx="10">
                  <c:v>56.998986670943495</c:v>
                </c:pt>
                <c:pt idx="11">
                  <c:v>54.7409789236861</c:v>
                </c:pt>
                <c:pt idx="12">
                  <c:v>55.611599776507056</c:v>
                </c:pt>
                <c:pt idx="13">
                  <c:v>55.739825579245178</c:v>
                </c:pt>
                <c:pt idx="14">
                  <c:v>55.928071486171582</c:v>
                </c:pt>
                <c:pt idx="15">
                  <c:v>55.921379606812224</c:v>
                </c:pt>
                <c:pt idx="16">
                  <c:v>55.88057946590785</c:v>
                </c:pt>
                <c:pt idx="17">
                  <c:v>55.820915491452304</c:v>
                </c:pt>
                <c:pt idx="18">
                  <c:v>55.780836462317446</c:v>
                </c:pt>
                <c:pt idx="19">
                  <c:v>55.75389008495145</c:v>
                </c:pt>
                <c:pt idx="20">
                  <c:v>55.759602066060772</c:v>
                </c:pt>
                <c:pt idx="21">
                  <c:v>55.769964449324036</c:v>
                </c:pt>
                <c:pt idx="22">
                  <c:v>55.797193118455738</c:v>
                </c:pt>
                <c:pt idx="23">
                  <c:v>55.84016872688526</c:v>
                </c:pt>
                <c:pt idx="24">
                  <c:v>55.885538432655061</c:v>
                </c:pt>
                <c:pt idx="25">
                  <c:v>55.87412483138931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13.235948770284489</c:v>
                </c:pt>
                <c:pt idx="1">
                  <c:v>14.158522336983248</c:v>
                </c:pt>
                <c:pt idx="2">
                  <c:v>15.334771550967714</c:v>
                </c:pt>
                <c:pt idx="3">
                  <c:v>14.994001557472453</c:v>
                </c:pt>
                <c:pt idx="4">
                  <c:v>16.305736505351216</c:v>
                </c:pt>
                <c:pt idx="5">
                  <c:v>15.219154531610579</c:v>
                </c:pt>
                <c:pt idx="6">
                  <c:v>16.244377197681171</c:v>
                </c:pt>
                <c:pt idx="7">
                  <c:v>16.946351681475512</c:v>
                </c:pt>
                <c:pt idx="8">
                  <c:v>16.450434009252749</c:v>
                </c:pt>
                <c:pt idx="9">
                  <c:v>17.691248310627817</c:v>
                </c:pt>
                <c:pt idx="10">
                  <c:v>17.682806448533249</c:v>
                </c:pt>
                <c:pt idx="11">
                  <c:v>17.15528993507646</c:v>
                </c:pt>
                <c:pt idx="12">
                  <c:v>17.42338402097122</c:v>
                </c:pt>
                <c:pt idx="13">
                  <c:v>17.665763781803967</c:v>
                </c:pt>
                <c:pt idx="14">
                  <c:v>17.932554936668847</c:v>
                </c:pt>
                <c:pt idx="15">
                  <c:v>18.135361864910369</c:v>
                </c:pt>
                <c:pt idx="16">
                  <c:v>18.342004981216796</c:v>
                </c:pt>
                <c:pt idx="17">
                  <c:v>18.548889488418933</c:v>
                </c:pt>
                <c:pt idx="18" formatCode="General">
                  <c:v>18.76579019501926</c:v>
                </c:pt>
                <c:pt idx="19" formatCode="General">
                  <c:v>18.991409760456889</c:v>
                </c:pt>
                <c:pt idx="20" formatCode="General">
                  <c:v>19.233242867055136</c:v>
                </c:pt>
                <c:pt idx="21" formatCode="General">
                  <c:v>19.479600253027666</c:v>
                </c:pt>
                <c:pt idx="22">
                  <c:v>19.732222403001082</c:v>
                </c:pt>
                <c:pt idx="23">
                  <c:v>19.998384652018235</c:v>
                </c:pt>
                <c:pt idx="24">
                  <c:v>20.279729980835363</c:v>
                </c:pt>
                <c:pt idx="25">
                  <c:v>20.544883106742347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14.860918035171832</c:v>
                </c:pt>
                <c:pt idx="1">
                  <c:v>14.902076582477415</c:v>
                </c:pt>
                <c:pt idx="2">
                  <c:v>15.871392761869874</c:v>
                </c:pt>
                <c:pt idx="3">
                  <c:v>15.551368547994057</c:v>
                </c:pt>
                <c:pt idx="4">
                  <c:v>16.107962167530211</c:v>
                </c:pt>
                <c:pt idx="5">
                  <c:v>15.295083524442084</c:v>
                </c:pt>
                <c:pt idx="6">
                  <c:v>15.845263460350779</c:v>
                </c:pt>
                <c:pt idx="7">
                  <c:v>16.560582336351413</c:v>
                </c:pt>
                <c:pt idx="8">
                  <c:v>15.989754450544664</c:v>
                </c:pt>
                <c:pt idx="9">
                  <c:v>16.84859236471598</c:v>
                </c:pt>
                <c:pt idx="10">
                  <c:v>16.776621162190224</c:v>
                </c:pt>
                <c:pt idx="11">
                  <c:v>16.200852879629217</c:v>
                </c:pt>
                <c:pt idx="12">
                  <c:v>16.384452657113954</c:v>
                </c:pt>
                <c:pt idx="13">
                  <c:v>16.532861695604531</c:v>
                </c:pt>
                <c:pt idx="14">
                  <c:v>16.718014373102406</c:v>
                </c:pt>
                <c:pt idx="15">
                  <c:v>16.85397582223391</c:v>
                </c:pt>
                <c:pt idx="16">
                  <c:v>17.003245717771208</c:v>
                </c:pt>
                <c:pt idx="17">
                  <c:v>17.147705277660428</c:v>
                </c:pt>
                <c:pt idx="18" formatCode="General">
                  <c:v>17.299279318415021</c:v>
                </c:pt>
                <c:pt idx="19" formatCode="General">
                  <c:v>17.474918136784051</c:v>
                </c:pt>
                <c:pt idx="20" formatCode="General">
                  <c:v>17.665601676336689</c:v>
                </c:pt>
                <c:pt idx="21" formatCode="General">
                  <c:v>17.866232943446299</c:v>
                </c:pt>
                <c:pt idx="22">
                  <c:v>18.08399586066308</c:v>
                </c:pt>
                <c:pt idx="23">
                  <c:v>18.316868540981311</c:v>
                </c:pt>
                <c:pt idx="24">
                  <c:v>18.558277505567617</c:v>
                </c:pt>
                <c:pt idx="25">
                  <c:v>18.786345314425272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42.763318286772417</c:v>
                </c:pt>
                <c:pt idx="1">
                  <c:v>46.141925889628432</c:v>
                </c:pt>
                <c:pt idx="2">
                  <c:v>50.738061600891044</c:v>
                </c:pt>
                <c:pt idx="3">
                  <c:v>51.501720922732972</c:v>
                </c:pt>
                <c:pt idx="4">
                  <c:v>55.863513641857999</c:v>
                </c:pt>
                <c:pt idx="5">
                  <c:v>54.594550148642938</c:v>
                </c:pt>
                <c:pt idx="6">
                  <c:v>57.141696311447518</c:v>
                </c:pt>
                <c:pt idx="7">
                  <c:v>58.848214706511968</c:v>
                </c:pt>
                <c:pt idx="8">
                  <c:v>58.967605447309879</c:v>
                </c:pt>
                <c:pt idx="9">
                  <c:v>62.944482092836154</c:v>
                </c:pt>
                <c:pt idx="10">
                  <c:v>62.385637117354015</c:v>
                </c:pt>
                <c:pt idx="11">
                  <c:v>62.343778344518824</c:v>
                </c:pt>
                <c:pt idx="12">
                  <c:v>63.23124828419764</c:v>
                </c:pt>
                <c:pt idx="13">
                  <c:v>64.311775451051062</c:v>
                </c:pt>
                <c:pt idx="14">
                  <c:v>65.464136477201691</c:v>
                </c:pt>
                <c:pt idx="15">
                  <c:v>66.408728433521674</c:v>
                </c:pt>
                <c:pt idx="16">
                  <c:v>67.292879411044183</c:v>
                </c:pt>
                <c:pt idx="17">
                  <c:v>68.178578507321873</c:v>
                </c:pt>
                <c:pt idx="18" formatCode="General">
                  <c:v>69.083553644448145</c:v>
                </c:pt>
                <c:pt idx="19" formatCode="General">
                  <c:v>69.981733648817823</c:v>
                </c:pt>
                <c:pt idx="20" formatCode="General">
                  <c:v>70.915349139917481</c:v>
                </c:pt>
                <c:pt idx="21" formatCode="General">
                  <c:v>71.854900457213247</c:v>
                </c:pt>
                <c:pt idx="22" formatCode="General">
                  <c:v>72.808474149835959</c:v>
                </c:pt>
                <c:pt idx="23" formatCode="General">
                  <c:v>73.777147485427207</c:v>
                </c:pt>
                <c:pt idx="24" formatCode="General">
                  <c:v>74.753950910535949</c:v>
                </c:pt>
                <c:pt idx="25" formatCode="General">
                  <c:v>75.700505932642685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19.535932634699609</c:v>
                </c:pt>
                <c:pt idx="1">
                  <c:v>19.847043023405465</c:v>
                </c:pt>
                <c:pt idx="2">
                  <c:v>21.953289099365392</c:v>
                </c:pt>
                <c:pt idx="3">
                  <c:v>20.587328156143172</c:v>
                </c:pt>
                <c:pt idx="4">
                  <c:v>24.086398273592305</c:v>
                </c:pt>
                <c:pt idx="5">
                  <c:v>25.693849081120916</c:v>
                </c:pt>
                <c:pt idx="6">
                  <c:v>31.599279215260189</c:v>
                </c:pt>
                <c:pt idx="7">
                  <c:v>32.042657353842621</c:v>
                </c:pt>
                <c:pt idx="8">
                  <c:v>31.188654104093203</c:v>
                </c:pt>
                <c:pt idx="9">
                  <c:v>32.770820001186891</c:v>
                </c:pt>
                <c:pt idx="10">
                  <c:v>35.316002888932921</c:v>
                </c:pt>
                <c:pt idx="11">
                  <c:v>33.364444176755931</c:v>
                </c:pt>
                <c:pt idx="12">
                  <c:v>36.667253328121419</c:v>
                </c:pt>
                <c:pt idx="13">
                  <c:v>38.071970027404262</c:v>
                </c:pt>
                <c:pt idx="14">
                  <c:v>39.497759099318834</c:v>
                </c:pt>
                <c:pt idx="15">
                  <c:v>40.763727398954664</c:v>
                </c:pt>
                <c:pt idx="16">
                  <c:v>41.97448186488937</c:v>
                </c:pt>
                <c:pt idx="17">
                  <c:v>43.145153902026564</c:v>
                </c:pt>
                <c:pt idx="18" formatCode="General">
                  <c:v>44.291744996057091</c:v>
                </c:pt>
                <c:pt idx="19" formatCode="General">
                  <c:v>45.413095670600114</c:v>
                </c:pt>
                <c:pt idx="20" formatCode="General">
                  <c:v>46.521841418244072</c:v>
                </c:pt>
                <c:pt idx="21" formatCode="General">
                  <c:v>47.601400699896502</c:v>
                </c:pt>
                <c:pt idx="22" formatCode="General">
                  <c:v>48.655777622427976</c:v>
                </c:pt>
                <c:pt idx="23" formatCode="General">
                  <c:v>49.689685691989055</c:v>
                </c:pt>
                <c:pt idx="24" formatCode="General">
                  <c:v>50.690782065376588</c:v>
                </c:pt>
                <c:pt idx="25" formatCode="General">
                  <c:v>51.619858429189669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2.8313207243017806</c:v>
                </c:pt>
                <c:pt idx="1">
                  <c:v>2.7835663127942953</c:v>
                </c:pt>
                <c:pt idx="2">
                  <c:v>3.1001052805519618</c:v>
                </c:pt>
                <c:pt idx="3">
                  <c:v>2.9569183390404286</c:v>
                </c:pt>
                <c:pt idx="4">
                  <c:v>3.3660776566056971</c:v>
                </c:pt>
                <c:pt idx="5">
                  <c:v>3.6199708975948077</c:v>
                </c:pt>
                <c:pt idx="6">
                  <c:v>4.4611073099282175</c:v>
                </c:pt>
                <c:pt idx="7">
                  <c:v>4.4320477169801089</c:v>
                </c:pt>
                <c:pt idx="8">
                  <c:v>4.331008128374112</c:v>
                </c:pt>
                <c:pt idx="9">
                  <c:v>4.5519594254008906</c:v>
                </c:pt>
                <c:pt idx="10">
                  <c:v>4.8924320971252078</c:v>
                </c:pt>
                <c:pt idx="11">
                  <c:v>4.6346625485875572</c:v>
                </c:pt>
                <c:pt idx="12">
                  <c:v>5.0686539255682348</c:v>
                </c:pt>
                <c:pt idx="13">
                  <c:v>5.2574874965821143</c:v>
                </c:pt>
                <c:pt idx="14">
                  <c:v>5.4489151172685801</c:v>
                </c:pt>
                <c:pt idx="15">
                  <c:v>5.6201784549142992</c:v>
                </c:pt>
                <c:pt idx="16">
                  <c:v>5.7850915623598187</c:v>
                </c:pt>
                <c:pt idx="17">
                  <c:v>5.9449512156783335</c:v>
                </c:pt>
                <c:pt idx="18" formatCode="General">
                  <c:v>6.1017980060413519</c:v>
                </c:pt>
                <c:pt idx="19" formatCode="General">
                  <c:v>6.2533964903522712</c:v>
                </c:pt>
                <c:pt idx="20" formatCode="General">
                  <c:v>6.4036952561882687</c:v>
                </c:pt>
                <c:pt idx="21" formatCode="General">
                  <c:v>6.5498584580726353</c:v>
                </c:pt>
                <c:pt idx="22" formatCode="General">
                  <c:v>6.6933370841782267</c:v>
                </c:pt>
                <c:pt idx="23" formatCode="General">
                  <c:v>6.8332985883397717</c:v>
                </c:pt>
                <c:pt idx="24" formatCode="General">
                  <c:v>6.9713162393458843</c:v>
                </c:pt>
                <c:pt idx="25" formatCode="General">
                  <c:v>7.1003045937484837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13.388212960038974</c:v>
                </c:pt>
                <c:pt idx="1">
                  <c:v>12.521560015356455</c:v>
                </c:pt>
                <c:pt idx="2">
                  <c:v>10.541495468985406</c:v>
                </c:pt>
                <c:pt idx="3">
                  <c:v>11.143145011994996</c:v>
                </c:pt>
                <c:pt idx="4">
                  <c:v>8.5095232316824241</c:v>
                </c:pt>
                <c:pt idx="5">
                  <c:v>10.174417099140843</c:v>
                </c:pt>
                <c:pt idx="6">
                  <c:v>10.035812960399612</c:v>
                </c:pt>
                <c:pt idx="7">
                  <c:v>10.508531852702202</c:v>
                </c:pt>
                <c:pt idx="8">
                  <c:v>9.7830869602063668</c:v>
                </c:pt>
                <c:pt idx="9">
                  <c:v>10.980151956896242</c:v>
                </c:pt>
                <c:pt idx="10">
                  <c:v>9.6034630796200346</c:v>
                </c:pt>
                <c:pt idx="11">
                  <c:v>10.793979055779197</c:v>
                </c:pt>
                <c:pt idx="12">
                  <c:v>9.6924374629344179</c:v>
                </c:pt>
                <c:pt idx="13">
                  <c:v>9.4757590937424307</c:v>
                </c:pt>
                <c:pt idx="14">
                  <c:v>9.2140530283759929</c:v>
                </c:pt>
                <c:pt idx="15">
                  <c:v>9.1710190070580477</c:v>
                </c:pt>
                <c:pt idx="16">
                  <c:v>9.1248506786956121</c:v>
                </c:pt>
                <c:pt idx="17">
                  <c:v>9.0665808012754798</c:v>
                </c:pt>
                <c:pt idx="18">
                  <c:v>9.0076283435737174</c:v>
                </c:pt>
                <c:pt idx="19">
                  <c:v>8.9336526280180912</c:v>
                </c:pt>
                <c:pt idx="20">
                  <c:v>8.8595006080965195</c:v>
                </c:pt>
                <c:pt idx="21">
                  <c:v>8.7719565214245243</c:v>
                </c:pt>
                <c:pt idx="22">
                  <c:v>8.6731766470370513</c:v>
                </c:pt>
                <c:pt idx="23">
                  <c:v>8.5645730668097553</c:v>
                </c:pt>
                <c:pt idx="24">
                  <c:v>8.4644771908784247</c:v>
                </c:pt>
                <c:pt idx="25">
                  <c:v>8.6570298656193216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37.222673244595903</c:v>
                </c:pt>
                <c:pt idx="1">
                  <c:v>36.853163105959524</c:v>
                </c:pt>
                <c:pt idx="2">
                  <c:v>36.58386111977714</c:v>
                </c:pt>
                <c:pt idx="3">
                  <c:v>34.626370263121345</c:v>
                </c:pt>
                <c:pt idx="4">
                  <c:v>35.24797789000413</c:v>
                </c:pt>
                <c:pt idx="5">
                  <c:v>35.651009049586634</c:v>
                </c:pt>
                <c:pt idx="6">
                  <c:v>37.877747875034522</c:v>
                </c:pt>
                <c:pt idx="7">
                  <c:v>35.633216150902001</c:v>
                </c:pt>
                <c:pt idx="8">
                  <c:v>34.119647664474677</c:v>
                </c:pt>
                <c:pt idx="9">
                  <c:v>34.38703596179122</c:v>
                </c:pt>
                <c:pt idx="10">
                  <c:v>29.916215416541686</c:v>
                </c:pt>
                <c:pt idx="11">
                  <c:v>32.688560346290963</c:v>
                </c:pt>
                <c:pt idx="12">
                  <c:v>30.779032770675308</c:v>
                </c:pt>
                <c:pt idx="13">
                  <c:v>30.03507972974753</c:v>
                </c:pt>
                <c:pt idx="14">
                  <c:v>29.31135620557788</c:v>
                </c:pt>
                <c:pt idx="15">
                  <c:v>28.475955304580623</c:v>
                </c:pt>
                <c:pt idx="16">
                  <c:v>27.635478913179043</c:v>
                </c:pt>
                <c:pt idx="17">
                  <c:v>26.767965167174406</c:v>
                </c:pt>
                <c:pt idx="18">
                  <c:v>25.887602481015122</c:v>
                </c:pt>
                <c:pt idx="19">
                  <c:v>25.00392363286484</c:v>
                </c:pt>
                <c:pt idx="20">
                  <c:v>24.129902588493565</c:v>
                </c:pt>
                <c:pt idx="21">
                  <c:v>23.251116400885291</c:v>
                </c:pt>
                <c:pt idx="22">
                  <c:v>22.35981986170659</c:v>
                </c:pt>
                <c:pt idx="23">
                  <c:v>21.464581447356469</c:v>
                </c:pt>
                <c:pt idx="24">
                  <c:v>20.566644430827839</c:v>
                </c:pt>
                <c:pt idx="25">
                  <c:v>19.629636466000367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49.749875929175502</c:v>
                </c:pt>
                <c:pt idx="1">
                  <c:v>51.311731356221664</c:v>
                </c:pt>
                <c:pt idx="2">
                  <c:v>52.263500452603608</c:v>
                </c:pt>
                <c:pt idx="3">
                  <c:v>52.249121215443708</c:v>
                </c:pt>
                <c:pt idx="4">
                  <c:v>52.623712597899363</c:v>
                </c:pt>
                <c:pt idx="5">
                  <c:v>51.700250666472087</c:v>
                </c:pt>
                <c:pt idx="6">
                  <c:v>56.066176379651139</c:v>
                </c:pt>
                <c:pt idx="7">
                  <c:v>54.610219726927156</c:v>
                </c:pt>
                <c:pt idx="8">
                  <c:v>51.49467000760383</c:v>
                </c:pt>
                <c:pt idx="9">
                  <c:v>53.765260107423437</c:v>
                </c:pt>
                <c:pt idx="10">
                  <c:v>49.114835118759274</c:v>
                </c:pt>
                <c:pt idx="11">
                  <c:v>51.50045378967571</c:v>
                </c:pt>
                <c:pt idx="12">
                  <c:v>49.774937773910459</c:v>
                </c:pt>
                <c:pt idx="13">
                  <c:v>49.256477144819122</c:v>
                </c:pt>
                <c:pt idx="14">
                  <c:v>48.775139276314412</c:v>
                </c:pt>
                <c:pt idx="15">
                  <c:v>48.105674107014408</c:v>
                </c:pt>
                <c:pt idx="16">
                  <c:v>47.401387404936131</c:v>
                </c:pt>
                <c:pt idx="17">
                  <c:v>46.681260148991782</c:v>
                </c:pt>
                <c:pt idx="18">
                  <c:v>45.960766553113011</c:v>
                </c:pt>
                <c:pt idx="19">
                  <c:v>45.236979947154254</c:v>
                </c:pt>
                <c:pt idx="20">
                  <c:v>44.529264379607419</c:v>
                </c:pt>
                <c:pt idx="21">
                  <c:v>43.818969816710009</c:v>
                </c:pt>
                <c:pt idx="22">
                  <c:v>43.107003252694355</c:v>
                </c:pt>
                <c:pt idx="23">
                  <c:v>42.393291800192777</c:v>
                </c:pt>
                <c:pt idx="24">
                  <c:v>41.671283243977506</c:v>
                </c:pt>
                <c:pt idx="25">
                  <c:v>40.902311460242622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50.654799414959292</c:v>
                </c:pt>
                <c:pt idx="1">
                  <c:v>50.319411377173658</c:v>
                </c:pt>
                <c:pt idx="2">
                  <c:v>54.317522664987997</c:v>
                </c:pt>
                <c:pt idx="3">
                  <c:v>50.166025986057122</c:v>
                </c:pt>
                <c:pt idx="4">
                  <c:v>53.19809803547659</c:v>
                </c:pt>
                <c:pt idx="5">
                  <c:v>53.803715001388944</c:v>
                </c:pt>
                <c:pt idx="6">
                  <c:v>58.958539290246776</c:v>
                </c:pt>
                <c:pt idx="7">
                  <c:v>58.238178474306778</c:v>
                </c:pt>
                <c:pt idx="8">
                  <c:v>56.809139228140381</c:v>
                </c:pt>
                <c:pt idx="9">
                  <c:v>54.790449779121673</c:v>
                </c:pt>
                <c:pt idx="10">
                  <c:v>56.998986670943495</c:v>
                </c:pt>
                <c:pt idx="11">
                  <c:v>54.7409789236861</c:v>
                </c:pt>
                <c:pt idx="12">
                  <c:v>55.611599776507056</c:v>
                </c:pt>
                <c:pt idx="13">
                  <c:v>55.739825579245178</c:v>
                </c:pt>
                <c:pt idx="14">
                  <c:v>55.928071486171582</c:v>
                </c:pt>
                <c:pt idx="15">
                  <c:v>55.921379606812224</c:v>
                </c:pt>
                <c:pt idx="16">
                  <c:v>55.88057946590785</c:v>
                </c:pt>
                <c:pt idx="17">
                  <c:v>55.820915491452304</c:v>
                </c:pt>
                <c:pt idx="18">
                  <c:v>55.780836462317446</c:v>
                </c:pt>
                <c:pt idx="19">
                  <c:v>55.75389008495145</c:v>
                </c:pt>
                <c:pt idx="20">
                  <c:v>55.759602066060772</c:v>
                </c:pt>
                <c:pt idx="21">
                  <c:v>55.769964449324036</c:v>
                </c:pt>
                <c:pt idx="22">
                  <c:v>55.797193118455738</c:v>
                </c:pt>
                <c:pt idx="23">
                  <c:v>55.84016872688526</c:v>
                </c:pt>
                <c:pt idx="24">
                  <c:v>55.885538432655061</c:v>
                </c:pt>
                <c:pt idx="25">
                  <c:v>55.87412483138931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13.235948770284489</c:v>
                </c:pt>
                <c:pt idx="1">
                  <c:v>14.158522336983248</c:v>
                </c:pt>
                <c:pt idx="2">
                  <c:v>15.334771550967714</c:v>
                </c:pt>
                <c:pt idx="3">
                  <c:v>14.994001557472453</c:v>
                </c:pt>
                <c:pt idx="4">
                  <c:v>16.305736505351216</c:v>
                </c:pt>
                <c:pt idx="5">
                  <c:v>15.219154531610579</c:v>
                </c:pt>
                <c:pt idx="6">
                  <c:v>16.244377197681171</c:v>
                </c:pt>
                <c:pt idx="7">
                  <c:v>16.946351681475512</c:v>
                </c:pt>
                <c:pt idx="8">
                  <c:v>16.450434009252749</c:v>
                </c:pt>
                <c:pt idx="9">
                  <c:v>17.691248310627817</c:v>
                </c:pt>
                <c:pt idx="10">
                  <c:v>17.682806448533249</c:v>
                </c:pt>
                <c:pt idx="11">
                  <c:v>17.15528993507646</c:v>
                </c:pt>
                <c:pt idx="12">
                  <c:v>17.42338402097122</c:v>
                </c:pt>
                <c:pt idx="13">
                  <c:v>17.665763781803967</c:v>
                </c:pt>
                <c:pt idx="14">
                  <c:v>17.932554936668847</c:v>
                </c:pt>
                <c:pt idx="15">
                  <c:v>18.135361864910369</c:v>
                </c:pt>
                <c:pt idx="16">
                  <c:v>18.342004981216796</c:v>
                </c:pt>
                <c:pt idx="17">
                  <c:v>18.548889488418933</c:v>
                </c:pt>
                <c:pt idx="18" formatCode="General">
                  <c:v>18.76579019501926</c:v>
                </c:pt>
                <c:pt idx="19" formatCode="General">
                  <c:v>18.991409760456889</c:v>
                </c:pt>
                <c:pt idx="20" formatCode="General">
                  <c:v>19.233242867055136</c:v>
                </c:pt>
                <c:pt idx="21" formatCode="General">
                  <c:v>19.479600253027666</c:v>
                </c:pt>
                <c:pt idx="22">
                  <c:v>19.732222403001082</c:v>
                </c:pt>
                <c:pt idx="23">
                  <c:v>19.998384652018235</c:v>
                </c:pt>
                <c:pt idx="24">
                  <c:v>20.279729980835363</c:v>
                </c:pt>
                <c:pt idx="25">
                  <c:v>20.544883106742347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14.860918035171832</c:v>
                </c:pt>
                <c:pt idx="1">
                  <c:v>14.902076582477415</c:v>
                </c:pt>
                <c:pt idx="2">
                  <c:v>15.871392761869874</c:v>
                </c:pt>
                <c:pt idx="3">
                  <c:v>15.551368547994057</c:v>
                </c:pt>
                <c:pt idx="4">
                  <c:v>16.107962167530211</c:v>
                </c:pt>
                <c:pt idx="5">
                  <c:v>15.295083524442084</c:v>
                </c:pt>
                <c:pt idx="6">
                  <c:v>15.845263460350779</c:v>
                </c:pt>
                <c:pt idx="7">
                  <c:v>16.560582336351413</c:v>
                </c:pt>
                <c:pt idx="8">
                  <c:v>15.989754450544664</c:v>
                </c:pt>
                <c:pt idx="9">
                  <c:v>16.84859236471598</c:v>
                </c:pt>
                <c:pt idx="10">
                  <c:v>16.776621162190224</c:v>
                </c:pt>
                <c:pt idx="11">
                  <c:v>16.200852879629217</c:v>
                </c:pt>
                <c:pt idx="12">
                  <c:v>16.384452657113954</c:v>
                </c:pt>
                <c:pt idx="13">
                  <c:v>16.532861695604531</c:v>
                </c:pt>
                <c:pt idx="14">
                  <c:v>16.718014373102406</c:v>
                </c:pt>
                <c:pt idx="15">
                  <c:v>16.85397582223391</c:v>
                </c:pt>
                <c:pt idx="16">
                  <c:v>17.003245717771208</c:v>
                </c:pt>
                <c:pt idx="17">
                  <c:v>17.147705277660428</c:v>
                </c:pt>
                <c:pt idx="18" formatCode="General">
                  <c:v>17.299279318415021</c:v>
                </c:pt>
                <c:pt idx="19" formatCode="General">
                  <c:v>17.474918136784051</c:v>
                </c:pt>
                <c:pt idx="20" formatCode="General">
                  <c:v>17.665601676336689</c:v>
                </c:pt>
                <c:pt idx="21" formatCode="General">
                  <c:v>17.866232943446299</c:v>
                </c:pt>
                <c:pt idx="22">
                  <c:v>18.08399586066308</c:v>
                </c:pt>
                <c:pt idx="23">
                  <c:v>18.316868540981311</c:v>
                </c:pt>
                <c:pt idx="24">
                  <c:v>18.558277505567617</c:v>
                </c:pt>
                <c:pt idx="25">
                  <c:v>18.786345314425272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42.763318286772417</c:v>
                </c:pt>
                <c:pt idx="1">
                  <c:v>46.141925889628432</c:v>
                </c:pt>
                <c:pt idx="2">
                  <c:v>50.738061600891044</c:v>
                </c:pt>
                <c:pt idx="3">
                  <c:v>51.501720922732972</c:v>
                </c:pt>
                <c:pt idx="4">
                  <c:v>55.863513641857999</c:v>
                </c:pt>
                <c:pt idx="5">
                  <c:v>54.594550148642938</c:v>
                </c:pt>
                <c:pt idx="6">
                  <c:v>57.141696311447518</c:v>
                </c:pt>
                <c:pt idx="7">
                  <c:v>58.848214706511968</c:v>
                </c:pt>
                <c:pt idx="8">
                  <c:v>58.967605447309879</c:v>
                </c:pt>
                <c:pt idx="9">
                  <c:v>62.944482092836154</c:v>
                </c:pt>
                <c:pt idx="10">
                  <c:v>62.385637117354015</c:v>
                </c:pt>
                <c:pt idx="11">
                  <c:v>62.343778344518824</c:v>
                </c:pt>
                <c:pt idx="12">
                  <c:v>63.23124828419764</c:v>
                </c:pt>
                <c:pt idx="13">
                  <c:v>64.311775451051062</c:v>
                </c:pt>
                <c:pt idx="14">
                  <c:v>65.464136477201691</c:v>
                </c:pt>
                <c:pt idx="15">
                  <c:v>66.408728433521674</c:v>
                </c:pt>
                <c:pt idx="16">
                  <c:v>67.292879411044183</c:v>
                </c:pt>
                <c:pt idx="17">
                  <c:v>68.178578507321873</c:v>
                </c:pt>
                <c:pt idx="18" formatCode="General">
                  <c:v>69.083553644448145</c:v>
                </c:pt>
                <c:pt idx="19" formatCode="General">
                  <c:v>69.981733648817823</c:v>
                </c:pt>
                <c:pt idx="20" formatCode="General">
                  <c:v>70.915349139917481</c:v>
                </c:pt>
                <c:pt idx="21" formatCode="General">
                  <c:v>71.854900457213247</c:v>
                </c:pt>
                <c:pt idx="22" formatCode="General">
                  <c:v>72.808474149835959</c:v>
                </c:pt>
                <c:pt idx="23" formatCode="General">
                  <c:v>73.777147485427207</c:v>
                </c:pt>
                <c:pt idx="24" formatCode="General">
                  <c:v>74.753950910535949</c:v>
                </c:pt>
                <c:pt idx="25" formatCode="General">
                  <c:v>75.700505932642685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19.535932634699609</c:v>
                </c:pt>
                <c:pt idx="1">
                  <c:v>19.847043023405465</c:v>
                </c:pt>
                <c:pt idx="2">
                  <c:v>21.953289099365392</c:v>
                </c:pt>
                <c:pt idx="3">
                  <c:v>20.587328156143172</c:v>
                </c:pt>
                <c:pt idx="4">
                  <c:v>24.086398273592305</c:v>
                </c:pt>
                <c:pt idx="5">
                  <c:v>25.693849081120916</c:v>
                </c:pt>
                <c:pt idx="6">
                  <c:v>31.599279215260189</c:v>
                </c:pt>
                <c:pt idx="7">
                  <c:v>32.042657353842621</c:v>
                </c:pt>
                <c:pt idx="8">
                  <c:v>31.188654104093203</c:v>
                </c:pt>
                <c:pt idx="9">
                  <c:v>32.770820001186891</c:v>
                </c:pt>
                <c:pt idx="10">
                  <c:v>35.316002888932921</c:v>
                </c:pt>
                <c:pt idx="11">
                  <c:v>33.364444176755931</c:v>
                </c:pt>
                <c:pt idx="12">
                  <c:v>36.667253328121419</c:v>
                </c:pt>
                <c:pt idx="13">
                  <c:v>38.071970027404262</c:v>
                </c:pt>
                <c:pt idx="14">
                  <c:v>39.497759099318834</c:v>
                </c:pt>
                <c:pt idx="15">
                  <c:v>40.763727398954664</c:v>
                </c:pt>
                <c:pt idx="16">
                  <c:v>41.97448186488937</c:v>
                </c:pt>
                <c:pt idx="17">
                  <c:v>43.145153902026564</c:v>
                </c:pt>
                <c:pt idx="18" formatCode="General">
                  <c:v>44.291744996057091</c:v>
                </c:pt>
                <c:pt idx="19" formatCode="General">
                  <c:v>45.413095670600114</c:v>
                </c:pt>
                <c:pt idx="20" formatCode="General">
                  <c:v>46.521841418244072</c:v>
                </c:pt>
                <c:pt idx="21" formatCode="General">
                  <c:v>47.601400699896502</c:v>
                </c:pt>
                <c:pt idx="22" formatCode="General">
                  <c:v>48.655777622427976</c:v>
                </c:pt>
                <c:pt idx="23" formatCode="General">
                  <c:v>49.689685691989055</c:v>
                </c:pt>
                <c:pt idx="24" formatCode="General">
                  <c:v>50.690782065376588</c:v>
                </c:pt>
                <c:pt idx="25" formatCode="General">
                  <c:v>51.619858429189669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2.8313207243017806</c:v>
                </c:pt>
                <c:pt idx="1">
                  <c:v>2.7835663127942953</c:v>
                </c:pt>
                <c:pt idx="2">
                  <c:v>3.1001052805519618</c:v>
                </c:pt>
                <c:pt idx="3">
                  <c:v>2.9569183390404286</c:v>
                </c:pt>
                <c:pt idx="4">
                  <c:v>3.3660776566056971</c:v>
                </c:pt>
                <c:pt idx="5">
                  <c:v>3.6199708975948077</c:v>
                </c:pt>
                <c:pt idx="6">
                  <c:v>4.4611073099282175</c:v>
                </c:pt>
                <c:pt idx="7">
                  <c:v>4.4320477169801089</c:v>
                </c:pt>
                <c:pt idx="8">
                  <c:v>4.331008128374112</c:v>
                </c:pt>
                <c:pt idx="9">
                  <c:v>4.5519594254008906</c:v>
                </c:pt>
                <c:pt idx="10">
                  <c:v>4.8924320971252078</c:v>
                </c:pt>
                <c:pt idx="11">
                  <c:v>4.6346625485875572</c:v>
                </c:pt>
                <c:pt idx="12">
                  <c:v>5.0686539255682348</c:v>
                </c:pt>
                <c:pt idx="13">
                  <c:v>5.2574874965821143</c:v>
                </c:pt>
                <c:pt idx="14">
                  <c:v>5.4489151172685801</c:v>
                </c:pt>
                <c:pt idx="15">
                  <c:v>5.6201784549142992</c:v>
                </c:pt>
                <c:pt idx="16">
                  <c:v>5.7850915623598187</c:v>
                </c:pt>
                <c:pt idx="17">
                  <c:v>5.9449512156783335</c:v>
                </c:pt>
                <c:pt idx="18" formatCode="General">
                  <c:v>6.1017980060413519</c:v>
                </c:pt>
                <c:pt idx="19" formatCode="General">
                  <c:v>6.2533964903522712</c:v>
                </c:pt>
                <c:pt idx="20" formatCode="General">
                  <c:v>6.4036952561882687</c:v>
                </c:pt>
                <c:pt idx="21" formatCode="General">
                  <c:v>6.5498584580726353</c:v>
                </c:pt>
                <c:pt idx="22" formatCode="General">
                  <c:v>6.6933370841782267</c:v>
                </c:pt>
                <c:pt idx="23" formatCode="General">
                  <c:v>6.8332985883397717</c:v>
                </c:pt>
                <c:pt idx="24" formatCode="General">
                  <c:v>6.9713162393458843</c:v>
                </c:pt>
                <c:pt idx="25" formatCode="General">
                  <c:v>7.1003045937484837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20.900947161793692</c:v>
                </c:pt>
                <c:pt idx="1">
                  <c:v>9.7110343065733336</c:v>
                </c:pt>
                <c:pt idx="2">
                  <c:v>17.747369988322959</c:v>
                </c:pt>
                <c:pt idx="3">
                  <c:v>8.877530759480166</c:v>
                </c:pt>
                <c:pt idx="4">
                  <c:v>12.341708184875412</c:v>
                </c:pt>
                <c:pt idx="5">
                  <c:v>17.076408484222011</c:v>
                </c:pt>
                <c:pt idx="6">
                  <c:v>4.439433097785134</c:v>
                </c:pt>
                <c:pt idx="7">
                  <c:v>3.969414833703758</c:v>
                </c:pt>
                <c:pt idx="8">
                  <c:v>3.157862297743756</c:v>
                </c:pt>
                <c:pt idx="9">
                  <c:v>6.8366842407669619</c:v>
                </c:pt>
                <c:pt idx="10">
                  <c:v>17.398691077319206</c:v>
                </c:pt>
                <c:pt idx="11">
                  <c:v>22.033147595606255</c:v>
                </c:pt>
                <c:pt idx="12">
                  <c:v>6.6415710084208204</c:v>
                </c:pt>
                <c:pt idx="13">
                  <c:v>2.6006862534796711</c:v>
                </c:pt>
                <c:pt idx="14">
                  <c:v>8.9744752119237852</c:v>
                </c:pt>
                <c:pt idx="15">
                  <c:v>7.5637401221279346</c:v>
                </c:pt>
                <c:pt idx="16">
                  <c:v>5.9613409379347901</c:v>
                </c:pt>
                <c:pt idx="17">
                  <c:v>18.190001581061221</c:v>
                </c:pt>
                <c:pt idx="18">
                  <c:v>6.7531960069055792</c:v>
                </c:pt>
                <c:pt idx="19">
                  <c:v>0.28572232066648451</c:v>
                </c:pt>
                <c:pt idx="20">
                  <c:v>18.518962054534434</c:v>
                </c:pt>
                <c:pt idx="21">
                  <c:v>3.9398687234945124</c:v>
                </c:pt>
                <c:pt idx="22">
                  <c:v>4.1596470713836391</c:v>
                </c:pt>
                <c:pt idx="23">
                  <c:v>7.7862038434178151</c:v>
                </c:pt>
                <c:pt idx="24">
                  <c:v>3.6213553917073211</c:v>
                </c:pt>
                <c:pt idx="25">
                  <c:v>26.264997444749245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25.712630879523442</c:v>
                </c:pt>
                <c:pt idx="1">
                  <c:v>10.290606371270194</c:v>
                </c:pt>
                <c:pt idx="2">
                  <c:v>20.841021545713033</c:v>
                </c:pt>
                <c:pt idx="3">
                  <c:v>10.856706732129261</c:v>
                </c:pt>
                <c:pt idx="4">
                  <c:v>13.217041074308536</c:v>
                </c:pt>
                <c:pt idx="5">
                  <c:v>20.935478866645582</c:v>
                </c:pt>
                <c:pt idx="6">
                  <c:v>5.6663800788471264</c:v>
                </c:pt>
                <c:pt idx="7">
                  <c:v>4.7501619746031913</c:v>
                </c:pt>
                <c:pt idx="8">
                  <c:v>3.2318448165515608</c:v>
                </c:pt>
                <c:pt idx="9">
                  <c:v>6.8310318171997402</c:v>
                </c:pt>
                <c:pt idx="10">
                  <c:v>19.436316674483241</c:v>
                </c:pt>
                <c:pt idx="11">
                  <c:v>22.751581561315799</c:v>
                </c:pt>
                <c:pt idx="12">
                  <c:v>5.9650417334432628</c:v>
                </c:pt>
                <c:pt idx="13">
                  <c:v>2.4006299924304089</c:v>
                </c:pt>
                <c:pt idx="14">
                  <c:v>8.7527252151712283</c:v>
                </c:pt>
                <c:pt idx="15">
                  <c:v>7.671416344721993</c:v>
                </c:pt>
                <c:pt idx="16">
                  <c:v>5.2345712608409478</c:v>
                </c:pt>
                <c:pt idx="17">
                  <c:v>18.534764238320935</c:v>
                </c:pt>
                <c:pt idx="18">
                  <c:v>6.4288632992072285</c:v>
                </c:pt>
                <c:pt idx="19">
                  <c:v>0.30857813650363142</c:v>
                </c:pt>
                <c:pt idx="20">
                  <c:v>18.33416591623671</c:v>
                </c:pt>
                <c:pt idx="21">
                  <c:v>4.4925764307013036</c:v>
                </c:pt>
                <c:pt idx="22">
                  <c:v>4.0396505270565646</c:v>
                </c:pt>
                <c:pt idx="23">
                  <c:v>7.4722097673391588</c:v>
                </c:pt>
                <c:pt idx="24">
                  <c:v>3.1233632028907956</c:v>
                </c:pt>
                <c:pt idx="25">
                  <c:v>25.407641542545054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26.197740539875181</c:v>
                </c:pt>
                <c:pt idx="1">
                  <c:v>14.965296086046422</c:v>
                </c:pt>
                <c:pt idx="2">
                  <c:v>23.867665345860733</c:v>
                </c:pt>
                <c:pt idx="3">
                  <c:v>11.903632870071997</c:v>
                </c:pt>
                <c:pt idx="4">
                  <c:v>14.634559061629085</c:v>
                </c:pt>
                <c:pt idx="5">
                  <c:v>25.852037257860562</c:v>
                </c:pt>
                <c:pt idx="6">
                  <c:v>5.3283333918402525</c:v>
                </c:pt>
                <c:pt idx="7">
                  <c:v>4.9698386342876546</c:v>
                </c:pt>
                <c:pt idx="8">
                  <c:v>4.4214592744618084</c:v>
                </c:pt>
                <c:pt idx="9">
                  <c:v>7.251952951172485</c:v>
                </c:pt>
                <c:pt idx="10">
                  <c:v>19.458295522200892</c:v>
                </c:pt>
                <c:pt idx="11">
                  <c:v>19.078304983261191</c:v>
                </c:pt>
                <c:pt idx="12">
                  <c:v>4.7825104238058271</c:v>
                </c:pt>
                <c:pt idx="13">
                  <c:v>2.9686524840309212</c:v>
                </c:pt>
                <c:pt idx="14">
                  <c:v>8.680061094370263</c:v>
                </c:pt>
                <c:pt idx="15">
                  <c:v>7.6232940224429822</c:v>
                </c:pt>
                <c:pt idx="16">
                  <c:v>5.5199250109102831</c:v>
                </c:pt>
                <c:pt idx="17">
                  <c:v>21.156179492060478</c:v>
                </c:pt>
                <c:pt idx="18">
                  <c:v>6.6562671235207729</c:v>
                </c:pt>
                <c:pt idx="19">
                  <c:v>0.2618224848286701</c:v>
                </c:pt>
                <c:pt idx="20">
                  <c:v>16.172805200168501</c:v>
                </c:pt>
                <c:pt idx="21">
                  <c:v>6.4864633888541894</c:v>
                </c:pt>
                <c:pt idx="22">
                  <c:v>4.854400412794976</c:v>
                </c:pt>
                <c:pt idx="23">
                  <c:v>8.1270007335245147</c:v>
                </c:pt>
                <c:pt idx="24">
                  <c:v>2.569145961668569</c:v>
                </c:pt>
                <c:pt idx="25">
                  <c:v>25.027356248450804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4.8116837177297498</c:v>
                </c:pt>
                <c:pt idx="1">
                  <c:v>0.57957206469686007</c:v>
                </c:pt>
                <c:pt idx="2">
                  <c:v>3.0936515573900749</c:v>
                </c:pt>
                <c:pt idx="3">
                  <c:v>1.9791759726490952</c:v>
                </c:pt>
                <c:pt idx="4">
                  <c:v>0.87533288943312471</c:v>
                </c:pt>
                <c:pt idx="5">
                  <c:v>3.859070382423571</c:v>
                </c:pt>
                <c:pt idx="6">
                  <c:v>1.2269469810619924</c:v>
                </c:pt>
                <c:pt idx="7">
                  <c:v>0.78074714089943331</c:v>
                </c:pt>
                <c:pt idx="8">
                  <c:v>7.3982518807804709E-2</c:v>
                </c:pt>
                <c:pt idx="9">
                  <c:v>-5.6524235672217316E-3</c:v>
                </c:pt>
                <c:pt idx="10">
                  <c:v>2.037625597164034</c:v>
                </c:pt>
                <c:pt idx="11">
                  <c:v>0.71843396570954354</c:v>
                </c:pt>
                <c:pt idx="12">
                  <c:v>-0.67652927497755755</c:v>
                </c:pt>
                <c:pt idx="13">
                  <c:v>-0.20005626104926222</c:v>
                </c:pt>
                <c:pt idx="14">
                  <c:v>-0.22174999675255691</c:v>
                </c:pt>
                <c:pt idx="15">
                  <c:v>0.1076762225940584</c:v>
                </c:pt>
                <c:pt idx="16">
                  <c:v>-0.72676967709384233</c:v>
                </c:pt>
                <c:pt idx="17">
                  <c:v>0.34476265725971444</c:v>
                </c:pt>
                <c:pt idx="18">
                  <c:v>-0.32433270769835065</c:v>
                </c:pt>
                <c:pt idx="19">
                  <c:v>2.2855815837146909E-2</c:v>
                </c:pt>
                <c:pt idx="20">
                  <c:v>-0.1847961382977239</c:v>
                </c:pt>
                <c:pt idx="21">
                  <c:v>0.55270770720679119</c:v>
                </c:pt>
                <c:pt idx="22">
                  <c:v>-0.11999654432707452</c:v>
                </c:pt>
                <c:pt idx="23">
                  <c:v>-0.31399407607865637</c:v>
                </c:pt>
                <c:pt idx="24">
                  <c:v>-0.49799218881652552</c:v>
                </c:pt>
                <c:pt idx="25">
                  <c:v>-0.85735590220419056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0.48510966035173908</c:v>
                </c:pt>
                <c:pt idx="1">
                  <c:v>4.6746897147762283</c:v>
                </c:pt>
                <c:pt idx="2">
                  <c:v>3.0266438001476992</c:v>
                </c:pt>
                <c:pt idx="3">
                  <c:v>1.0469261379427355</c:v>
                </c:pt>
                <c:pt idx="4">
                  <c:v>1.417517987320549</c:v>
                </c:pt>
                <c:pt idx="5">
                  <c:v>4.9165583912149806</c:v>
                </c:pt>
                <c:pt idx="6">
                  <c:v>-0.3380466870068739</c:v>
                </c:pt>
                <c:pt idx="7">
                  <c:v>0.21967665968446326</c:v>
                </c:pt>
                <c:pt idx="8">
                  <c:v>1.1896144579102477</c:v>
                </c:pt>
                <c:pt idx="9">
                  <c:v>0.42092113397274478</c:v>
                </c:pt>
                <c:pt idx="10">
                  <c:v>2.1978847717651462E-2</c:v>
                </c:pt>
                <c:pt idx="11">
                  <c:v>-3.6732765780546082</c:v>
                </c:pt>
                <c:pt idx="12">
                  <c:v>-1.1825313096374357</c:v>
                </c:pt>
                <c:pt idx="13">
                  <c:v>0.56802249160051232</c:v>
                </c:pt>
                <c:pt idx="14">
                  <c:v>-7.2664120800965293E-2</c:v>
                </c:pt>
                <c:pt idx="15">
                  <c:v>-4.812232227901081E-2</c:v>
                </c:pt>
                <c:pt idx="16">
                  <c:v>0.28535375006933528</c:v>
                </c:pt>
                <c:pt idx="17">
                  <c:v>2.6214152537395421</c:v>
                </c:pt>
                <c:pt idx="18">
                  <c:v>0.22740382431354433</c:v>
                </c:pt>
                <c:pt idx="19">
                  <c:v>-4.6755651674961318E-2</c:v>
                </c:pt>
                <c:pt idx="20">
                  <c:v>-2.1613607160682093</c:v>
                </c:pt>
                <c:pt idx="21">
                  <c:v>1.9938869581528857</c:v>
                </c:pt>
                <c:pt idx="22">
                  <c:v>0.81474988573841145</c:v>
                </c:pt>
                <c:pt idx="23">
                  <c:v>0.65479096618535593</c:v>
                </c:pt>
                <c:pt idx="24">
                  <c:v>-0.5542172412222266</c:v>
                </c:pt>
                <c:pt idx="25">
                  <c:v>-0.38028529409425005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7.8648315579162924</c:v>
                </c:pt>
                <c:pt idx="1">
                  <c:v>9.0957953070086202</c:v>
                </c:pt>
                <c:pt idx="2">
                  <c:v>8.7672106620735821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3.6541716738061574</c:v>
                </c:pt>
                <c:pt idx="1">
                  <c:v>3.6402828468483515</c:v>
                </c:pt>
                <c:pt idx="2">
                  <c:v>5.0082144758617941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1.6705172859602699</c:v>
                </c:pt>
                <c:pt idx="1">
                  <c:v>2.0044714043614067</c:v>
                </c:pt>
                <c:pt idx="2">
                  <c:v>1.7831545912488502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1.4936537951562963</c:v>
                </c:pt>
                <c:pt idx="1">
                  <c:v>1.6803609556163508</c:v>
                </c:pt>
                <c:pt idx="2">
                  <c:v>1.6631824487685201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1.1882741419608349</c:v>
                </c:pt>
                <c:pt idx="1">
                  <c:v>1.1432590874541675</c:v>
                </c:pt>
                <c:pt idx="2">
                  <c:v>1.4796644326629547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2.5725805415451117</c:v>
                </c:pt>
                <c:pt idx="1">
                  <c:v>2.4164647886884589</c:v>
                </c:pt>
                <c:pt idx="2">
                  <c:v>2.4269039208782974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6.5469652447843165</c:v>
                </c:pt>
                <c:pt idx="1">
                  <c:v>6.8755608409595244</c:v>
                </c:pt>
                <c:pt idx="2">
                  <c:v>6.5118201971791541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8.2908680256804335</c:v>
                </c:pt>
                <c:pt idx="1">
                  <c:v>8.0483296229808285</c:v>
                </c:pt>
                <c:pt idx="2">
                  <c:v>6.3846543792183077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2.4991612512495953</c:v>
                </c:pt>
                <c:pt idx="1">
                  <c:v>2.1101224086863795</c:v>
                </c:pt>
                <c:pt idx="2">
                  <c:v>1.600492085004376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6.8447280099721661</c:v>
                </c:pt>
                <c:pt idx="1">
                  <c:v>6.5566383449967445</c:v>
                </c:pt>
                <c:pt idx="2">
                  <c:v>7.0800259331226592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2.5411646975020257</c:v>
                </c:pt>
                <c:pt idx="1">
                  <c:v>2.2741984241253514</c:v>
                </c:pt>
                <c:pt idx="2">
                  <c:v>2.2275545483060664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0.10751464548394167</c:v>
                </c:pt>
                <c:pt idx="1">
                  <c:v>0.10915894133923087</c:v>
                </c:pt>
                <c:pt idx="2">
                  <c:v>8.7620261643046718E-2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6.9685127692489415</c:v>
                </c:pt>
                <c:pt idx="1">
                  <c:v>6.4856770619932016</c:v>
                </c:pt>
                <c:pt idx="2">
                  <c:v>5.4123137058609831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1.4825358693422872</c:v>
                </c:pt>
                <c:pt idx="1">
                  <c:v>1.5892405489821979</c:v>
                </c:pt>
                <c:pt idx="2">
                  <c:v>2.1707288418768096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1.5652364126643041</c:v>
                </c:pt>
                <c:pt idx="1">
                  <c:v>1.4290188537345427</c:v>
                </c:pt>
                <c:pt idx="2">
                  <c:v>1.6245504451901593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2.9298759156724388</c:v>
                </c:pt>
                <c:pt idx="1">
                  <c:v>2.6432802949336769</c:v>
                </c:pt>
                <c:pt idx="2">
                  <c:v>2.7197432302677287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6.6781698682692774</c:v>
                </c:pt>
                <c:pt idx="1">
                  <c:v>7.372472574159068</c:v>
                </c:pt>
                <c:pt idx="2">
                  <c:v>7.9874388320066689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3.3405320597700761</c:v>
                </c:pt>
                <c:pt idx="1">
                  <c:v>3.840539795650054</c:v>
                </c:pt>
                <c:pt idx="2">
                  <c:v>3.9836128942897759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4.6440697284970271</c:v>
                </c:pt>
                <c:pt idx="1">
                  <c:v>4.6755036751985566</c:v>
                </c:pt>
                <c:pt idx="2">
                  <c:v>4.8975316037110197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6.4256933096353066</c:v>
                </c:pt>
                <c:pt idx="1">
                  <c:v>7.4058866755972481</c:v>
                </c:pt>
                <c:pt idx="2">
                  <c:v>8.6515192536721912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0.9786139910441588</c:v>
                </c:pt>
                <c:pt idx="1">
                  <c:v>0.84921839081047601</c:v>
                </c:pt>
                <c:pt idx="2">
                  <c:v>0.99347505447548501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3.3770113534136303</c:v>
                </c:pt>
                <c:pt idx="1">
                  <c:v>3.0962602507972536</c:v>
                </c:pt>
                <c:pt idx="2">
                  <c:v>2.9048277678062551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2.8461648913753947</c:v>
                </c:pt>
                <c:pt idx="1">
                  <c:v>2.7137492508399741</c:v>
                </c:pt>
                <c:pt idx="2">
                  <c:v>2.551175149320811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2.2431970174955573</c:v>
                </c:pt>
                <c:pt idx="1">
                  <c:v>1.8517198388468343</c:v>
                </c:pt>
                <c:pt idx="2">
                  <c:v>1.8472717269582457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1.3626822720834926</c:v>
                </c:pt>
                <c:pt idx="1">
                  <c:v>1.1048839185709982</c:v>
                </c:pt>
                <c:pt idx="2">
                  <c:v>0.8597781107603597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9.8832736704706861</c:v>
                </c:pt>
                <c:pt idx="1">
                  <c:v>8.9879058968205356</c:v>
                </c:pt>
                <c:pt idx="2">
                  <c:v>8.375535447835885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-0.93450253531647931</c:v>
                </c:pt>
                <c:pt idx="1">
                  <c:v>1.4695408519237674</c:v>
                </c:pt>
                <c:pt idx="2">
                  <c:v>-0.16747375791532093</c:v>
                </c:pt>
                <c:pt idx="3">
                  <c:v>2.8020634263781261</c:v>
                </c:pt>
                <c:pt idx="4">
                  <c:v>0.73258979858987061</c:v>
                </c:pt>
                <c:pt idx="5">
                  <c:v>-4.8558078876920412</c:v>
                </c:pt>
                <c:pt idx="6">
                  <c:v>1.5141444122782346</c:v>
                </c:pt>
                <c:pt idx="7">
                  <c:v>10.407646316625971</c:v>
                </c:pt>
                <c:pt idx="8">
                  <c:v>5.1597993751279745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12.417605003778617</c:v>
                </c:pt>
                <c:pt idx="1">
                  <c:v>7.4843902520945633</c:v>
                </c:pt>
                <c:pt idx="2">
                  <c:v>9.9157010388417817</c:v>
                </c:pt>
                <c:pt idx="3">
                  <c:v>17.342391047308688</c:v>
                </c:pt>
                <c:pt idx="4">
                  <c:v>11.317215120376723</c:v>
                </c:pt>
                <c:pt idx="5">
                  <c:v>8.2970269794691021</c:v>
                </c:pt>
                <c:pt idx="6">
                  <c:v>19.720249797284996</c:v>
                </c:pt>
                <c:pt idx="7">
                  <c:v>43.46048637073109</c:v>
                </c:pt>
                <c:pt idx="8">
                  <c:v>25.449962025761419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0.48510966035173908</c:v>
                </c:pt>
                <c:pt idx="1">
                  <c:v>4.6746897147762283</c:v>
                </c:pt>
                <c:pt idx="2">
                  <c:v>3.0266438001476992</c:v>
                </c:pt>
                <c:pt idx="3">
                  <c:v>1.0469261379427355</c:v>
                </c:pt>
                <c:pt idx="4">
                  <c:v>1.417517987320549</c:v>
                </c:pt>
                <c:pt idx="5">
                  <c:v>4.9165583912149806</c:v>
                </c:pt>
                <c:pt idx="6">
                  <c:v>-0.3380466870068739</c:v>
                </c:pt>
                <c:pt idx="7">
                  <c:v>0.21967665968446326</c:v>
                </c:pt>
                <c:pt idx="8">
                  <c:v>1.1896144579102477</c:v>
                </c:pt>
                <c:pt idx="9">
                  <c:v>0.42092113397274478</c:v>
                </c:pt>
                <c:pt idx="10">
                  <c:v>2.1978847717651462E-2</c:v>
                </c:pt>
                <c:pt idx="11">
                  <c:v>-3.6732765780546082</c:v>
                </c:pt>
                <c:pt idx="12">
                  <c:v>-1.1825313096374357</c:v>
                </c:pt>
                <c:pt idx="13">
                  <c:v>0.56802249160051232</c:v>
                </c:pt>
                <c:pt idx="14">
                  <c:v>-7.2664120800965293E-2</c:v>
                </c:pt>
                <c:pt idx="15">
                  <c:v>-4.812232227901081E-2</c:v>
                </c:pt>
                <c:pt idx="16">
                  <c:v>0.28535375006933528</c:v>
                </c:pt>
                <c:pt idx="17">
                  <c:v>2.6214152537395421</c:v>
                </c:pt>
                <c:pt idx="18">
                  <c:v>0.22740382431354433</c:v>
                </c:pt>
                <c:pt idx="19">
                  <c:v>-4.6755651674961318E-2</c:v>
                </c:pt>
                <c:pt idx="20">
                  <c:v>-2.1613607160682093</c:v>
                </c:pt>
                <c:pt idx="21">
                  <c:v>1.9938869581528857</c:v>
                </c:pt>
                <c:pt idx="22">
                  <c:v>0.81474988573841145</c:v>
                </c:pt>
                <c:pt idx="23">
                  <c:v>0.65479096618535593</c:v>
                </c:pt>
                <c:pt idx="24">
                  <c:v>-0.5542172412222266</c:v>
                </c:pt>
                <c:pt idx="25">
                  <c:v>-0.38028529409425005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13.173958626968222</c:v>
                </c:pt>
                <c:pt idx="1">
                  <c:v>12.27600339879319</c:v>
                </c:pt>
                <c:pt idx="2">
                  <c:v>11.436574926213931</c:v>
                </c:pt>
                <c:pt idx="3">
                  <c:v>7.1930000996498915</c:v>
                </c:pt>
                <c:pt idx="4">
                  <c:v>8.5811035129687507</c:v>
                </c:pt>
                <c:pt idx="5">
                  <c:v>16.249807831898512</c:v>
                </c:pt>
                <c:pt idx="6">
                  <c:v>1.8028122878856507</c:v>
                </c:pt>
                <c:pt idx="7">
                  <c:v>2.953426370533311</c:v>
                </c:pt>
                <c:pt idx="8">
                  <c:v>2.5772265910780083</c:v>
                </c:pt>
                <c:pt idx="9">
                  <c:v>3.6336696623459916</c:v>
                </c:pt>
                <c:pt idx="10">
                  <c:v>8.7531148854420344</c:v>
                </c:pt>
                <c:pt idx="11">
                  <c:v>6.4897149591737815</c:v>
                </c:pt>
                <c:pt idx="12">
                  <c:v>1.8073120202953179</c:v>
                </c:pt>
                <c:pt idx="13">
                  <c:v>2.0650887313392796</c:v>
                </c:pt>
                <c:pt idx="14">
                  <c:v>3.3192116003731154</c:v>
                </c:pt>
                <c:pt idx="15">
                  <c:v>3.2808098503282461</c:v>
                </c:pt>
                <c:pt idx="16">
                  <c:v>2.6521049383360813</c:v>
                </c:pt>
                <c:pt idx="17">
                  <c:v>13.718852068252334</c:v>
                </c:pt>
                <c:pt idx="18">
                  <c:v>3.5463645032136482</c:v>
                </c:pt>
                <c:pt idx="19">
                  <c:v>7.7174475842703538E-2</c:v>
                </c:pt>
                <c:pt idx="20">
                  <c:v>5.2471997238123009</c:v>
                </c:pt>
                <c:pt idx="21">
                  <c:v>4.6685013150294781</c:v>
                </c:pt>
                <c:pt idx="22">
                  <c:v>2.6415680002967865</c:v>
                </c:pt>
                <c:pt idx="23">
                  <c:v>4.8428222517977773</c:v>
                </c:pt>
                <c:pt idx="24">
                  <c:v>0.43455287056787095</c:v>
                </c:pt>
                <c:pt idx="25">
                  <c:v>11.983052133210748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automation/Data/Results/Workbooks/LEPs/BU_LEP/BU_LEP_Database.Main.xlsx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Buckinghamshire Thames Valley</v>
      </c>
      <c r="L1" s="19" t="str">
        <f>CONCATENATE("Industry Table 1.1  Employment by Industry Sector (SIC 2007), ",B$5,"-",F$5,", ",Info!B5)</f>
        <v>Industry Table 1.1  Employment by Industry Sector (SIC 2007), 2015-2035, Buckinghamshire Thames Valley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4.4939999999999998</v>
      </c>
      <c r="N5" s="11">
        <f t="shared" si="1"/>
        <v>5.5680000000000067</v>
      </c>
      <c r="O5" s="11">
        <f t="shared" si="1"/>
        <v>4.8460000000000072</v>
      </c>
      <c r="P5" s="11">
        <f t="shared" si="1"/>
        <v>5.0570000000000057</v>
      </c>
      <c r="Q5" s="11">
        <f t="shared" si="1"/>
        <v>5.3719999999999946</v>
      </c>
      <c r="R5" s="40">
        <f t="shared" ref="R5:R10" si="2">IF(D$5-B$5 &lt;&gt; 0,(EXP(LN(D7/B7)/(D$5-B$5))-1)*100,0)</f>
        <v>1.5196398389672128</v>
      </c>
      <c r="S5" s="40">
        <f t="shared" si="0"/>
        <v>0.68934281311590073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16.173000000000002</v>
      </c>
      <c r="N6" s="11">
        <f t="shared" si="1"/>
        <v>19.826000000000001</v>
      </c>
      <c r="O6" s="11">
        <f t="shared" si="1"/>
        <v>19.608000000000036</v>
      </c>
      <c r="P6" s="11">
        <f t="shared" si="1"/>
        <v>18.529999999999987</v>
      </c>
      <c r="Q6" s="11">
        <f t="shared" si="1"/>
        <v>16.443000000000012</v>
      </c>
      <c r="R6" s="40">
        <f t="shared" si="2"/>
        <v>3.9270362294384631</v>
      </c>
      <c r="S6" s="40">
        <f t="shared" si="0"/>
        <v>-1.1667256254593528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4.4939999999999998</v>
      </c>
      <c r="C7" s="11">
        <f t="array" ref="C7:C12">MMULT(aggregation!$B$3:$W$8,'Ind T2'!C5:C26)</f>
        <v>5.5680000000000067</v>
      </c>
      <c r="D7" s="11">
        <f t="array" ref="D7:D12">MMULT(aggregation!$B$3:$W$8,'Ind T2'!D5:D26)</f>
        <v>4.8460000000000072</v>
      </c>
      <c r="E7" s="11">
        <f t="array" ref="E7:E12">MMULT(aggregation!$B$3:$W$8,'Ind T2'!E5:E26)</f>
        <v>5.0570000000000057</v>
      </c>
      <c r="F7" s="11">
        <f t="array" ref="F7:F12">MMULT(aggregation!$B$3:$W$8,'Ind T2'!F5:F26)</f>
        <v>5.3719999999999946</v>
      </c>
      <c r="G7" s="11"/>
      <c r="H7" s="11">
        <f>F7-D7</f>
        <v>0.52599999999998737</v>
      </c>
      <c r="I7" s="11">
        <f t="array" ref="I7:I12">MMULT(aggregation!$B$3:$W$8,'RD T1'!AB7:AB28)</f>
        <v>2.3906751293676693</v>
      </c>
      <c r="J7" s="11">
        <f>SUM(H7:I7)</f>
        <v>2.9166751293676567</v>
      </c>
      <c r="K7" s="11"/>
      <c r="L7" t="str">
        <f t="shared" si="1"/>
        <v>Construction</v>
      </c>
      <c r="M7" s="11">
        <f t="shared" si="1"/>
        <v>16.83900000000007</v>
      </c>
      <c r="N7" s="11">
        <f t="shared" si="1"/>
        <v>23.021000000000011</v>
      </c>
      <c r="O7" s="11">
        <f t="shared" si="1"/>
        <v>23.745999999999988</v>
      </c>
      <c r="P7" s="11">
        <f t="shared" si="1"/>
        <v>25.427000000000049</v>
      </c>
      <c r="Q7" s="11">
        <f t="shared" si="1"/>
        <v>27.569999999999947</v>
      </c>
      <c r="R7" s="40">
        <f>IF(D$5-B$5 &lt;&gt; 0,(EXP(LN(D9/B9)/(D$5-B$5))-1)*100,0)</f>
        <v>7.1161200476399511</v>
      </c>
      <c r="S7" s="40">
        <f t="shared" si="0"/>
        <v>1.0003983918825732</v>
      </c>
    </row>
    <row r="8" spans="1:19" x14ac:dyDescent="0.2">
      <c r="A8" t="str">
        <f>name!C5</f>
        <v>Manufacturing</v>
      </c>
      <c r="B8" s="11">
        <v>16.173000000000002</v>
      </c>
      <c r="C8" s="11">
        <v>19.826000000000001</v>
      </c>
      <c r="D8" s="11">
        <v>19.608000000000036</v>
      </c>
      <c r="E8" s="11">
        <v>18.529999999999987</v>
      </c>
      <c r="F8" s="11">
        <v>16.443000000000012</v>
      </c>
      <c r="G8" s="11"/>
      <c r="H8" s="11">
        <f t="shared" ref="H8:H12" si="3">F8-D8</f>
        <v>-3.165000000000024</v>
      </c>
      <c r="I8" s="11">
        <v>7.7000206266082483</v>
      </c>
      <c r="J8" s="11">
        <f t="shared" ref="J8:J12" si="4">SUM(H8:I8)</f>
        <v>4.5350206266082242</v>
      </c>
      <c r="K8" s="11"/>
      <c r="L8" t="str">
        <f t="shared" si="1"/>
        <v>Trade, accomod. and transport</v>
      </c>
      <c r="M8" s="11">
        <f t="shared" si="1"/>
        <v>69.349999999999966</v>
      </c>
      <c r="N8" s="11">
        <f t="shared" si="1"/>
        <v>75.561999999999998</v>
      </c>
      <c r="O8" s="11">
        <f t="shared" si="1"/>
        <v>74.012999999999892</v>
      </c>
      <c r="P8" s="11">
        <f t="shared" si="1"/>
        <v>75.746000000000009</v>
      </c>
      <c r="Q8" s="11">
        <f t="shared" si="1"/>
        <v>78.451999999999927</v>
      </c>
      <c r="R8" s="40">
        <f t="shared" si="2"/>
        <v>1.3099984054285585</v>
      </c>
      <c r="S8" s="40">
        <f t="shared" si="0"/>
        <v>0.38906302179286811</v>
      </c>
    </row>
    <row r="9" spans="1:19" x14ac:dyDescent="0.2">
      <c r="A9" t="str">
        <f>name!C6</f>
        <v>Construction</v>
      </c>
      <c r="B9" s="11">
        <v>16.83900000000007</v>
      </c>
      <c r="C9" s="11">
        <v>23.021000000000011</v>
      </c>
      <c r="D9" s="11">
        <v>23.745999999999988</v>
      </c>
      <c r="E9" s="11">
        <v>25.427000000000049</v>
      </c>
      <c r="F9" s="11">
        <v>27.569999999999947</v>
      </c>
      <c r="G9" s="11"/>
      <c r="H9" s="11">
        <f t="shared" si="3"/>
        <v>3.823999999999959</v>
      </c>
      <c r="I9" s="11">
        <v>10.792870307504135</v>
      </c>
      <c r="J9" s="11">
        <f t="shared" si="4"/>
        <v>14.616870307504094</v>
      </c>
      <c r="K9" s="11"/>
      <c r="L9" t="str">
        <f t="shared" si="1"/>
        <v>Business and other services</v>
      </c>
      <c r="M9" s="11">
        <f t="shared" si="1"/>
        <v>95.379999999999981</v>
      </c>
      <c r="N9" s="11">
        <f t="shared" si="1"/>
        <v>99.441999999999979</v>
      </c>
      <c r="O9" s="11">
        <f t="shared" si="1"/>
        <v>95.904999999999973</v>
      </c>
      <c r="P9" s="11">
        <f t="shared" si="1"/>
        <v>99.05499999999995</v>
      </c>
      <c r="Q9" s="11">
        <f t="shared" si="1"/>
        <v>104.65800000000006</v>
      </c>
      <c r="R9" s="40">
        <f t="shared" si="2"/>
        <v>0.10984439088022047</v>
      </c>
      <c r="S9" s="40">
        <f t="shared" si="0"/>
        <v>0.58396361239387851</v>
      </c>
    </row>
    <row r="10" spans="1:19" x14ac:dyDescent="0.2">
      <c r="A10" t="str">
        <f>name!C7</f>
        <v>Trade, accomod. and transport</v>
      </c>
      <c r="B10" s="11">
        <v>69.349999999999966</v>
      </c>
      <c r="C10" s="11">
        <v>75.561999999999998</v>
      </c>
      <c r="D10" s="11">
        <v>74.012999999999892</v>
      </c>
      <c r="E10" s="11">
        <v>75.746000000000009</v>
      </c>
      <c r="F10" s="11">
        <v>78.451999999999927</v>
      </c>
      <c r="G10" s="11"/>
      <c r="H10" s="11">
        <f t="shared" si="3"/>
        <v>4.4390000000000356</v>
      </c>
      <c r="I10" s="11">
        <v>35.674451457766452</v>
      </c>
      <c r="J10" s="11">
        <f t="shared" si="4"/>
        <v>40.113451457766487</v>
      </c>
      <c r="K10" s="11"/>
      <c r="L10" t="str">
        <f t="shared" si="1"/>
        <v>Non-marketed services</v>
      </c>
      <c r="M10" s="11">
        <f t="shared" si="1"/>
        <v>63.516000000000012</v>
      </c>
      <c r="N10" s="11">
        <f t="shared" si="1"/>
        <v>65.311000000000064</v>
      </c>
      <c r="O10" s="11">
        <f t="shared" si="1"/>
        <v>64.569000000000031</v>
      </c>
      <c r="P10" s="11">
        <f t="shared" si="1"/>
        <v>65.641000000000005</v>
      </c>
      <c r="Q10" s="11">
        <f t="shared" si="1"/>
        <v>66.320000000000107</v>
      </c>
      <c r="R10" s="40">
        <f t="shared" si="2"/>
        <v>0.32939284559472259</v>
      </c>
      <c r="S10" s="40">
        <f t="shared" si="0"/>
        <v>0.178539802030242</v>
      </c>
    </row>
    <row r="11" spans="1:19" x14ac:dyDescent="0.2">
      <c r="A11" t="str">
        <f>name!C8</f>
        <v>Business and other services</v>
      </c>
      <c r="B11" s="11">
        <v>95.379999999999981</v>
      </c>
      <c r="C11" s="11">
        <v>99.441999999999979</v>
      </c>
      <c r="D11" s="11">
        <v>95.904999999999973</v>
      </c>
      <c r="E11" s="11">
        <v>99.05499999999995</v>
      </c>
      <c r="F11" s="11">
        <v>104.65800000000006</v>
      </c>
      <c r="G11" s="11"/>
      <c r="H11" s="11">
        <f t="shared" si="3"/>
        <v>8.7530000000000854</v>
      </c>
      <c r="I11" s="11">
        <v>47.855375830336818</v>
      </c>
      <c r="J11" s="11">
        <f t="shared" si="4"/>
        <v>56.608375830336904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63.516000000000012</v>
      </c>
      <c r="C12" s="11">
        <v>65.311000000000064</v>
      </c>
      <c r="D12" s="11">
        <v>64.569000000000031</v>
      </c>
      <c r="E12" s="11">
        <v>65.641000000000005</v>
      </c>
      <c r="F12" s="11">
        <v>66.320000000000107</v>
      </c>
      <c r="G12" s="11"/>
      <c r="H12" s="11">
        <f t="shared" si="3"/>
        <v>1.7510000000000758</v>
      </c>
      <c r="I12" s="11">
        <v>34.863634284063551</v>
      </c>
      <c r="J12" s="11">
        <f t="shared" si="4"/>
        <v>36.614634284063627</v>
      </c>
      <c r="K12" s="11"/>
      <c r="L12" s="24" t="str">
        <f t="shared" ref="L12:Q12" si="5">A14</f>
        <v>All industries</v>
      </c>
      <c r="M12" s="34">
        <f t="shared" si="5"/>
        <v>265.75200000000001</v>
      </c>
      <c r="N12" s="34">
        <f t="shared" si="5"/>
        <v>288.73</v>
      </c>
      <c r="O12" s="34">
        <f t="shared" si="5"/>
        <v>282.6869999999999</v>
      </c>
      <c r="P12" s="34">
        <f t="shared" si="5"/>
        <v>289.45600000000002</v>
      </c>
      <c r="Q12" s="34">
        <f t="shared" si="5"/>
        <v>298.81500000000005</v>
      </c>
      <c r="R12" s="43">
        <f>IF(D$5-B$5 &lt;&gt; 0,(EXP(LN(D14/B14)/(D$5-B$5))-1)*100,0)</f>
        <v>1.2431989711301883</v>
      </c>
      <c r="S12" s="43">
        <f>F41</f>
        <v>0.37058078759095725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265.75200000000001</v>
      </c>
      <c r="C14" s="34">
        <f t="shared" ref="C14:F14" si="6">SUM(C7:C12)</f>
        <v>288.73</v>
      </c>
      <c r="D14" s="34">
        <f t="shared" si="6"/>
        <v>282.6869999999999</v>
      </c>
      <c r="E14" s="34">
        <f t="shared" si="6"/>
        <v>289.45600000000002</v>
      </c>
      <c r="F14" s="34">
        <f t="shared" si="6"/>
        <v>298.81500000000005</v>
      </c>
      <c r="G14" s="34"/>
      <c r="H14" s="34">
        <f>SUM(H7:H12)</f>
        <v>16.128000000000121</v>
      </c>
      <c r="I14" s="34">
        <f>SUM(I7:I12)</f>
        <v>139.27702763564687</v>
      </c>
      <c r="J14" s="34">
        <f t="shared" ref="J14" si="7">SUM(J7:J12)</f>
        <v>155.405027635647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1.6910503025377042</v>
      </c>
      <c r="C20" s="18">
        <f t="shared" si="8"/>
        <v>1.9284452602777704</v>
      </c>
      <c r="D20" s="18">
        <f t="shared" si="8"/>
        <v>1.7142634786884465</v>
      </c>
      <c r="E20" s="18">
        <f t="shared" si="8"/>
        <v>1.7470703664805722</v>
      </c>
      <c r="F20" s="18">
        <f t="shared" si="8"/>
        <v>1.7977678496728724</v>
      </c>
      <c r="G20" s="351"/>
      <c r="H20" s="40">
        <f>IF(D7&gt;0,(H7/D7)*100,0)</f>
        <v>10.854312835327828</v>
      </c>
      <c r="I20" s="40">
        <f>IF(D7&gt;0,(I7/D7)*100,0)</f>
        <v>49.332957684021167</v>
      </c>
      <c r="J20" s="40">
        <f>IF(D7&gt;0,(J7/D7)*100,0)</f>
        <v>60.187270519348999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6.0857491194798161</v>
      </c>
      <c r="C21" s="18">
        <f t="shared" si="8"/>
        <v>6.8666227963841653</v>
      </c>
      <c r="D21" s="18">
        <f t="shared" si="8"/>
        <v>6.9362934977554831</v>
      </c>
      <c r="E21" s="18">
        <f t="shared" si="8"/>
        <v>6.4016638107346147</v>
      </c>
      <c r="F21" s="18">
        <f t="shared" si="8"/>
        <v>5.5027358064354228</v>
      </c>
      <c r="G21" s="351"/>
      <c r="H21" s="40">
        <f t="shared" ref="H21:H25" si="9">IF(D8&gt;0,(H8/D8)*100,0)</f>
        <v>-16.141370869033139</v>
      </c>
      <c r="I21" s="40">
        <f t="shared" ref="I21:I25" si="10">IF(D8&gt;0,(I8/D8)*100,0)</f>
        <v>39.2697910373737</v>
      </c>
      <c r="J21" s="40">
        <f t="shared" ref="J21:J27" si="11">IF(D8&gt;0,(J8/D8)*100,0)</f>
        <v>23.128420168340554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6.3363587103766177</v>
      </c>
      <c r="C22" s="18">
        <f t="shared" si="8"/>
        <v>7.9731929484293325</v>
      </c>
      <c r="D22" s="18">
        <f t="shared" si="8"/>
        <v>8.4001032944564109</v>
      </c>
      <c r="E22" s="18">
        <f t="shared" si="8"/>
        <v>8.7844093748272787</v>
      </c>
      <c r="F22" s="18">
        <f t="shared" si="8"/>
        <v>9.2264444555995979</v>
      </c>
      <c r="G22" s="351"/>
      <c r="H22" s="40">
        <f t="shared" si="9"/>
        <v>16.103764844605241</v>
      </c>
      <c r="I22" s="40">
        <f t="shared" si="10"/>
        <v>45.451319411707821</v>
      </c>
      <c r="J22" s="40">
        <f t="shared" si="11"/>
        <v>61.555084256313066</v>
      </c>
      <c r="K22" s="351"/>
    </row>
    <row r="23" spans="1:12" x14ac:dyDescent="0.2">
      <c r="A23" t="str">
        <f>$A$10</f>
        <v>Trade, accomod. and transport</v>
      </c>
      <c r="B23" s="18">
        <f t="shared" si="8"/>
        <v>26.095758451488592</v>
      </c>
      <c r="C23" s="18">
        <f t="shared" si="8"/>
        <v>26.170470681951997</v>
      </c>
      <c r="D23" s="18">
        <f t="shared" si="8"/>
        <v>26.181960967430378</v>
      </c>
      <c r="E23" s="18">
        <f t="shared" si="8"/>
        <v>26.168398651263058</v>
      </c>
      <c r="F23" s="18">
        <f t="shared" si="8"/>
        <v>26.254371433830265</v>
      </c>
      <c r="G23" s="351"/>
      <c r="H23" s="40">
        <f t="shared" si="9"/>
        <v>5.9975950170916486</v>
      </c>
      <c r="I23" s="40">
        <f t="shared" si="10"/>
        <v>48.200250574583528</v>
      </c>
      <c r="J23" s="40">
        <f t="shared" si="11"/>
        <v>54.197845591675176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35.890604774376101</v>
      </c>
      <c r="C24" s="18">
        <f t="shared" si="8"/>
        <v>34.441173414608798</v>
      </c>
      <c r="D24" s="18">
        <f t="shared" si="8"/>
        <v>33.926215213292444</v>
      </c>
      <c r="E24" s="18">
        <f t="shared" si="8"/>
        <v>34.221090597534662</v>
      </c>
      <c r="F24" s="18">
        <f t="shared" si="8"/>
        <v>35.024346167361088</v>
      </c>
      <c r="G24" s="351"/>
      <c r="H24" s="40">
        <f t="shared" si="9"/>
        <v>9.1267400031281873</v>
      </c>
      <c r="I24" s="40">
        <f t="shared" si="10"/>
        <v>49.898728773616426</v>
      </c>
      <c r="J24" s="40">
        <f t="shared" si="11"/>
        <v>59.025468776744617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23.900478641741177</v>
      </c>
      <c r="C25" s="18">
        <f t="shared" si="8"/>
        <v>22.620094898347958</v>
      </c>
      <c r="D25" s="18">
        <f t="shared" si="8"/>
        <v>22.841163548376848</v>
      </c>
      <c r="E25" s="18">
        <f t="shared" si="8"/>
        <v>22.677367199159804</v>
      </c>
      <c r="F25" s="18">
        <f t="shared" si="8"/>
        <v>22.194334287100745</v>
      </c>
      <c r="G25" s="351"/>
      <c r="H25" s="40">
        <f t="shared" si="9"/>
        <v>2.7118276572350122</v>
      </c>
      <c r="I25" s="40">
        <f t="shared" si="10"/>
        <v>53.99438474200241</v>
      </c>
      <c r="J25" s="40">
        <f t="shared" si="11"/>
        <v>56.706212399237423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5.7052499761220457</v>
      </c>
      <c r="I27" s="43">
        <f>IF(D14&gt;0,(I14/D14)*100,0)</f>
        <v>49.268989248054176</v>
      </c>
      <c r="J27" s="43">
        <f t="shared" si="11"/>
        <v>54.974239224176223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Buckinghamshire Thames Valley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5.5034204065074199</v>
      </c>
      <c r="C34" s="18">
        <f t="shared" si="12"/>
        <v>-12.966954022988485</v>
      </c>
      <c r="D34" s="18">
        <f t="shared" si="12"/>
        <v>0.85603923297403739</v>
      </c>
      <c r="E34" s="18">
        <f t="shared" si="12"/>
        <v>0.6060979510726261</v>
      </c>
      <c r="F34" s="18">
        <f t="shared" ref="F34:F39" si="13">IF(F$5-D$5 &lt;&gt; 0,(EXP(LN(F7/D7)/(F$5-D$5))-1)*100,0)</f>
        <v>0.68934281311590073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5.2231088027799633</v>
      </c>
      <c r="C35" s="18">
        <f t="shared" si="12"/>
        <v>-1.099566226167481</v>
      </c>
      <c r="D35" s="18">
        <f t="shared" si="12"/>
        <v>-1.1245611211234241</v>
      </c>
      <c r="E35" s="18">
        <f t="shared" si="12"/>
        <v>-1.187801134401345</v>
      </c>
      <c r="F35" s="18">
        <f t="shared" si="13"/>
        <v>-1.1667256254593528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8.1314363633472553</v>
      </c>
      <c r="C36" s="18">
        <f t="shared" si="12"/>
        <v>3.149298466617334</v>
      </c>
      <c r="D36" s="18">
        <f t="shared" si="12"/>
        <v>1.3773493744662746</v>
      </c>
      <c r="E36" s="18">
        <f t="shared" si="12"/>
        <v>0.81244883250699562</v>
      </c>
      <c r="F36" s="18">
        <f t="shared" si="13"/>
        <v>1.0003983918825732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2.1678477628951809</v>
      </c>
      <c r="C37" s="18">
        <f t="shared" si="12"/>
        <v>-2.0499722082529703</v>
      </c>
      <c r="D37" s="18">
        <f>IF(E$5-D$5 &lt;&gt; 0,(EXP(LN(E10/D10)/(E$5-D$5))-1)*100,0)</f>
        <v>0.46397071164818726</v>
      </c>
      <c r="E37" s="18">
        <f t="shared" si="12"/>
        <v>0.35163012414904937</v>
      </c>
      <c r="F37" s="18">
        <f t="shared" si="13"/>
        <v>0.38906302179286811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1.0480956123328333</v>
      </c>
      <c r="C38" s="18">
        <f t="shared" si="12"/>
        <v>-3.5568472074173907</v>
      </c>
      <c r="D38" s="18">
        <f t="shared" si="12"/>
        <v>0.64843596679333704</v>
      </c>
      <c r="E38" s="18">
        <f t="shared" si="12"/>
        <v>0.55174292399060576</v>
      </c>
      <c r="F38" s="18">
        <f t="shared" si="13"/>
        <v>0.58396361239387851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0.69914852917780657</v>
      </c>
      <c r="C39" s="18">
        <f t="shared" si="12"/>
        <v>-1.1361026473335811</v>
      </c>
      <c r="D39" s="18">
        <f t="shared" si="12"/>
        <v>0.32986448479359609</v>
      </c>
      <c r="E39" s="18">
        <f t="shared" si="12"/>
        <v>0.10296307169521679</v>
      </c>
      <c r="F39" s="18">
        <f t="shared" si="13"/>
        <v>0.178539802030242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2.0948516243296744</v>
      </c>
      <c r="C41" s="18">
        <f>IF(D$5-C$5 &lt;&gt; 0,(EXP(LN(D14/C14)/(D$5-C$5))-1)*100,0)</f>
        <v>-2.0929588196585414</v>
      </c>
      <c r="D41" s="18">
        <f>IF(E$5-D$5 &lt;&gt; 0,(EXP(LN(E14/D14)/(E$5-D$5))-1)*100,0)</f>
        <v>0.47438206144150286</v>
      </c>
      <c r="E41" s="18">
        <f>IF(F$5-E$5 &lt;&gt; 0,(EXP(LN(F14/E14)/(F$5-E$5))-1)*100,0)</f>
        <v>0.31872037196463143</v>
      </c>
      <c r="F41" s="18">
        <f>IF(F$5-D$5 &lt;&gt; 0,(EXP(LN(F14/D14)/(F$5-D$5))-1)*100,0)</f>
        <v>0.37058078759095725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1.0740000000000069</v>
      </c>
      <c r="C45" s="27">
        <f>D7-C7</f>
        <v>-0.72199999999999953</v>
      </c>
      <c r="D45" s="27">
        <f>E7-D7</f>
        <v>0.21099999999999852</v>
      </c>
      <c r="E45" s="27">
        <f>F7-E7</f>
        <v>0.31499999999998884</v>
      </c>
      <c r="F45" s="27">
        <f>F7-D7</f>
        <v>0.52599999999998737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3.6529999999999987</v>
      </c>
      <c r="C46" s="27">
        <f>D8-C8</f>
        <v>-0.21799999999996444</v>
      </c>
      <c r="D46" s="27">
        <f t="shared" si="14"/>
        <v>-1.0780000000000491</v>
      </c>
      <c r="E46" s="27">
        <f t="shared" si="14"/>
        <v>-2.0869999999999749</v>
      </c>
      <c r="F46" s="27">
        <f t="shared" ref="F46:F52" si="15">F8-D8</f>
        <v>-3.165000000000024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6.1819999999999418</v>
      </c>
      <c r="C47" s="27">
        <f t="shared" ref="C47:C50" si="16">D9-C9</f>
        <v>0.72499999999997655</v>
      </c>
      <c r="D47" s="27">
        <f t="shared" si="14"/>
        <v>1.6810000000000613</v>
      </c>
      <c r="E47" s="27">
        <f t="shared" si="14"/>
        <v>2.1429999999998977</v>
      </c>
      <c r="F47" s="27">
        <f t="shared" si="15"/>
        <v>3.823999999999959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6.2120000000000317</v>
      </c>
      <c r="C48" s="27">
        <f t="shared" si="16"/>
        <v>-1.5490000000001061</v>
      </c>
      <c r="D48" s="27">
        <f t="shared" si="14"/>
        <v>1.7330000000001178</v>
      </c>
      <c r="E48" s="27">
        <f t="shared" si="14"/>
        <v>2.7059999999999178</v>
      </c>
      <c r="F48" s="27">
        <f t="shared" si="15"/>
        <v>4.4390000000000356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4.0619999999999976</v>
      </c>
      <c r="C49" s="27">
        <f t="shared" si="16"/>
        <v>-3.5370000000000061</v>
      </c>
      <c r="D49" s="27">
        <f t="shared" si="14"/>
        <v>3.1499999999999773</v>
      </c>
      <c r="E49" s="27">
        <f t="shared" si="14"/>
        <v>5.6030000000001081</v>
      </c>
      <c r="F49" s="27">
        <f t="shared" si="15"/>
        <v>8.7530000000000854</v>
      </c>
    </row>
    <row r="50" spans="1:6" x14ac:dyDescent="0.2">
      <c r="A50" t="str">
        <f>$A$12</f>
        <v>Non-marketed services</v>
      </c>
      <c r="B50" s="27">
        <f t="shared" si="14"/>
        <v>1.7950000000000514</v>
      </c>
      <c r="C50" s="27">
        <f t="shared" si="16"/>
        <v>-0.74200000000003286</v>
      </c>
      <c r="D50" s="27">
        <f t="shared" si="14"/>
        <v>1.0719999999999743</v>
      </c>
      <c r="E50" s="27">
        <f t="shared" si="14"/>
        <v>0.67900000000010152</v>
      </c>
      <c r="F50" s="27">
        <f t="shared" si="15"/>
        <v>1.7510000000000758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22.978000000000009</v>
      </c>
      <c r="C52" s="29">
        <f>D14-C14</f>
        <v>-6.0430000000001201</v>
      </c>
      <c r="D52" s="29">
        <f t="shared" si="14"/>
        <v>6.7690000000001191</v>
      </c>
      <c r="E52" s="29">
        <f t="shared" si="14"/>
        <v>9.3590000000000373</v>
      </c>
      <c r="F52" s="29">
        <f t="shared" si="15"/>
        <v>16.128000000000156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Buckinghamshire Thames Valley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2.2589999999999986</v>
      </c>
      <c r="C5" s="11">
        <v>2.8650000000000069</v>
      </c>
      <c r="D5" s="11">
        <v>2.2850000000000072</v>
      </c>
      <c r="E5" s="11">
        <v>2.3649999999999975</v>
      </c>
      <c r="F5" s="11">
        <v>2.4270000000000005</v>
      </c>
      <c r="G5" s="10"/>
    </row>
    <row r="6" spans="1:7" x14ac:dyDescent="0.2">
      <c r="A6" s="10" t="str">
        <f>name!B5</f>
        <v>Mining and quarrying</v>
      </c>
      <c r="B6" s="11">
        <v>4.1999999999999989E-2</v>
      </c>
      <c r="C6" s="11">
        <v>0.13899999999999971</v>
      </c>
      <c r="D6" s="11">
        <v>9.6999999999999989E-2</v>
      </c>
      <c r="E6" s="11">
        <v>8.5999999999999702E-2</v>
      </c>
      <c r="F6" s="11">
        <v>7.7000000000000068E-2</v>
      </c>
    </row>
    <row r="7" spans="1:7" x14ac:dyDescent="0.2">
      <c r="A7" s="10" t="str">
        <f>name!B6</f>
        <v>Food drink and tobacco</v>
      </c>
      <c r="B7" s="11">
        <v>1.3479999999999988</v>
      </c>
      <c r="C7" s="11">
        <v>2.3049999999999993</v>
      </c>
      <c r="D7" s="11">
        <v>2.2940000000000049</v>
      </c>
      <c r="E7" s="11">
        <v>2.5579999999999976</v>
      </c>
      <c r="F7" s="11">
        <v>2.8809999999999993</v>
      </c>
      <c r="G7" s="11"/>
    </row>
    <row r="8" spans="1:7" x14ac:dyDescent="0.2">
      <c r="A8" s="10" t="str">
        <f>name!B7</f>
        <v>Engineering</v>
      </c>
      <c r="B8" s="11">
        <v>3.3339999999999899</v>
      </c>
      <c r="C8" s="11">
        <v>4.4190000000000085</v>
      </c>
      <c r="D8" s="11">
        <v>4.2290000000000001</v>
      </c>
      <c r="E8" s="11">
        <v>3.9800000000000009</v>
      </c>
      <c r="F8" s="11">
        <v>3.0250000000000039</v>
      </c>
      <c r="G8" s="11"/>
    </row>
    <row r="9" spans="1:7" x14ac:dyDescent="0.2">
      <c r="A9" s="10" t="str">
        <f>name!B8</f>
        <v>Rest of manufacturing</v>
      </c>
      <c r="B9" s="11">
        <v>11.491000000000012</v>
      </c>
      <c r="C9" s="11">
        <v>13.101999999999995</v>
      </c>
      <c r="D9" s="11">
        <v>13.085000000000031</v>
      </c>
      <c r="E9" s="11">
        <v>11.99199999999999</v>
      </c>
      <c r="F9" s="11">
        <v>10.537000000000008</v>
      </c>
      <c r="G9" s="11"/>
    </row>
    <row r="10" spans="1:7" x14ac:dyDescent="0.2">
      <c r="A10" s="10" t="str">
        <f>name!B9</f>
        <v>Electricity and gas</v>
      </c>
      <c r="B10" s="11">
        <v>0.15999999999999973</v>
      </c>
      <c r="C10" s="11">
        <v>0.28500000000000031</v>
      </c>
      <c r="D10" s="11">
        <v>0.36499999999999949</v>
      </c>
      <c r="E10" s="11">
        <v>0.35299999999999954</v>
      </c>
      <c r="F10" s="11">
        <v>0.35599999999999959</v>
      </c>
      <c r="G10" s="11"/>
    </row>
    <row r="11" spans="1:7" x14ac:dyDescent="0.2">
      <c r="A11" s="10" t="str">
        <f>name!B10</f>
        <v>Water and sewerage</v>
      </c>
      <c r="B11" s="11">
        <v>2.0330000000000021</v>
      </c>
      <c r="C11" s="11">
        <v>2.2789999999999999</v>
      </c>
      <c r="D11" s="11">
        <v>2.0990000000000011</v>
      </c>
      <c r="E11" s="11">
        <v>2.2530000000000094</v>
      </c>
      <c r="F11" s="11">
        <v>2.5119999999999942</v>
      </c>
      <c r="G11" s="11"/>
    </row>
    <row r="12" spans="1:7" x14ac:dyDescent="0.2">
      <c r="A12" s="10" t="str">
        <f>name!B11</f>
        <v>Construction</v>
      </c>
      <c r="B12" s="11">
        <v>16.83900000000007</v>
      </c>
      <c r="C12" s="11">
        <v>23.021000000000011</v>
      </c>
      <c r="D12" s="11">
        <v>23.745999999999988</v>
      </c>
      <c r="E12" s="11">
        <v>25.427000000000049</v>
      </c>
      <c r="F12" s="11">
        <v>27.569999999999947</v>
      </c>
      <c r="G12" s="11"/>
    </row>
    <row r="13" spans="1:7" x14ac:dyDescent="0.2">
      <c r="A13" s="10" t="str">
        <f>name!B12</f>
        <v>Wholesale and retail trade</v>
      </c>
      <c r="B13" s="11">
        <v>46.062999999999946</v>
      </c>
      <c r="C13" s="11">
        <v>48.839999999999982</v>
      </c>
      <c r="D13" s="11">
        <v>49.727999999999938</v>
      </c>
      <c r="E13" s="11">
        <v>50.432000000000031</v>
      </c>
      <c r="F13" s="11">
        <v>51.213999999999963</v>
      </c>
      <c r="G13" s="11"/>
    </row>
    <row r="14" spans="1:7" x14ac:dyDescent="0.2">
      <c r="A14" s="10" t="str">
        <f>name!B13</f>
        <v>Transport and storage</v>
      </c>
      <c r="B14" s="11">
        <v>7.8600000000000048</v>
      </c>
      <c r="C14" s="11">
        <v>8.744999999999969</v>
      </c>
      <c r="D14" s="11">
        <v>7.4419999999999975</v>
      </c>
      <c r="E14" s="11">
        <v>7.7299999999999907</v>
      </c>
      <c r="F14" s="11">
        <v>7.761999999999996</v>
      </c>
      <c r="G14" s="11"/>
    </row>
    <row r="15" spans="1:7" x14ac:dyDescent="0.2">
      <c r="A15" s="10" t="str">
        <f>name!B14</f>
        <v>Accommodation and food</v>
      </c>
      <c r="B15" s="11">
        <v>15.427000000000008</v>
      </c>
      <c r="C15" s="11">
        <v>17.977000000000043</v>
      </c>
      <c r="D15" s="11">
        <v>16.84299999999995</v>
      </c>
      <c r="E15" s="11">
        <v>17.583999999999985</v>
      </c>
      <c r="F15" s="11">
        <v>19.475999999999967</v>
      </c>
      <c r="G15" s="11"/>
    </row>
    <row r="16" spans="1:7" x14ac:dyDescent="0.2">
      <c r="A16" s="10" t="str">
        <f>name!B15</f>
        <v>Media</v>
      </c>
      <c r="B16" s="11">
        <v>5.3079999999999901</v>
      </c>
      <c r="C16" s="11">
        <v>3.8290000000000086</v>
      </c>
      <c r="D16" s="11">
        <v>4.3249999999999948</v>
      </c>
      <c r="E16" s="11">
        <v>4.1440000000000001</v>
      </c>
      <c r="F16" s="11">
        <v>4.0309999999999979</v>
      </c>
      <c r="G16" s="11"/>
    </row>
    <row r="17" spans="1:7" x14ac:dyDescent="0.2">
      <c r="A17" s="10" t="str">
        <f>name!B16</f>
        <v>Information technology</v>
      </c>
      <c r="B17" s="11">
        <v>12.796999999999999</v>
      </c>
      <c r="C17" s="11">
        <v>12.528000000000008</v>
      </c>
      <c r="D17" s="11">
        <v>12.670000000000012</v>
      </c>
      <c r="E17" s="11">
        <v>13.307999999999986</v>
      </c>
      <c r="F17" s="11">
        <v>14.040000000000047</v>
      </c>
      <c r="G17" s="11"/>
    </row>
    <row r="18" spans="1:7" x14ac:dyDescent="0.2">
      <c r="A18" s="10" t="str">
        <f>name!B17</f>
        <v>Finance and insurance</v>
      </c>
      <c r="B18" s="11">
        <v>5.2270000000000092</v>
      </c>
      <c r="C18" s="11">
        <v>5.4490000000000052</v>
      </c>
      <c r="D18" s="11">
        <v>5.4890000000000123</v>
      </c>
      <c r="E18" s="11">
        <v>5.2800000000000047</v>
      </c>
      <c r="F18" s="11">
        <v>4.748999999999997</v>
      </c>
      <c r="G18" s="11"/>
    </row>
    <row r="19" spans="1:7" x14ac:dyDescent="0.2">
      <c r="A19" s="10" t="str">
        <f>name!B18</f>
        <v>Real estate</v>
      </c>
      <c r="B19" s="11">
        <v>5.5620000000000012</v>
      </c>
      <c r="C19" s="11">
        <v>4.5890000000000057</v>
      </c>
      <c r="D19" s="11">
        <v>5.5819999999999972</v>
      </c>
      <c r="E19" s="11">
        <v>5.5760000000000067</v>
      </c>
      <c r="F19" s="11">
        <v>6.2719999999999967</v>
      </c>
      <c r="G19" s="11"/>
    </row>
    <row r="20" spans="1:7" x14ac:dyDescent="0.2">
      <c r="A20" s="10" t="str">
        <f>name!B19</f>
        <v>Professional services</v>
      </c>
      <c r="B20" s="11">
        <v>26.351999999999958</v>
      </c>
      <c r="C20" s="11">
        <v>28.099999999999923</v>
      </c>
      <c r="D20" s="11">
        <v>26.083999999999989</v>
      </c>
      <c r="E20" s="11">
        <v>27.438999999999904</v>
      </c>
      <c r="F20" s="11">
        <v>29.372000000000053</v>
      </c>
      <c r="G20" s="11"/>
    </row>
    <row r="21" spans="1:7" x14ac:dyDescent="0.2">
      <c r="A21" s="10" t="str">
        <f>name!B20</f>
        <v>Support services</v>
      </c>
      <c r="B21" s="11">
        <v>21.942</v>
      </c>
      <c r="C21" s="11">
        <v>28.434000000000015</v>
      </c>
      <c r="D21" s="11">
        <v>25.592999999999957</v>
      </c>
      <c r="E21" s="11">
        <v>27.167000000000055</v>
      </c>
      <c r="F21" s="11">
        <v>29.665999999999954</v>
      </c>
      <c r="G21" s="11"/>
    </row>
    <row r="22" spans="1:7" x14ac:dyDescent="0.2">
      <c r="A22" s="10" t="str">
        <f>name!B21</f>
        <v>Public admin. and defence</v>
      </c>
      <c r="B22" s="11">
        <v>8.7390000000000132</v>
      </c>
      <c r="C22" s="11">
        <v>8.2150000000000087</v>
      </c>
      <c r="D22" s="11">
        <v>8.3039999999999825</v>
      </c>
      <c r="E22" s="11">
        <v>8.5689999999999866</v>
      </c>
      <c r="F22" s="11">
        <v>8.4110000000000067</v>
      </c>
      <c r="G22" s="11"/>
    </row>
    <row r="23" spans="1:7" x14ac:dyDescent="0.2">
      <c r="A23" s="10" t="str">
        <f>name!B22</f>
        <v>Education</v>
      </c>
      <c r="B23" s="11">
        <v>26.116999999999969</v>
      </c>
      <c r="C23" s="11">
        <v>26.001999999999988</v>
      </c>
      <c r="D23" s="11">
        <v>25.320999999999991</v>
      </c>
      <c r="E23" s="11">
        <v>25.191000000000006</v>
      </c>
      <c r="F23" s="11">
        <v>25.664000000000058</v>
      </c>
      <c r="G23" s="11"/>
    </row>
    <row r="24" spans="1:7" x14ac:dyDescent="0.2">
      <c r="A24" s="10" t="str">
        <f>name!B23</f>
        <v>Health and social work</v>
      </c>
      <c r="B24" s="11">
        <v>28.660000000000032</v>
      </c>
      <c r="C24" s="11">
        <v>31.094000000000065</v>
      </c>
      <c r="D24" s="11">
        <v>30.944000000000056</v>
      </c>
      <c r="E24" s="11">
        <v>31.881000000000018</v>
      </c>
      <c r="F24" s="11">
        <v>32.245000000000033</v>
      </c>
      <c r="G24" s="11"/>
    </row>
    <row r="25" spans="1:7" x14ac:dyDescent="0.2">
      <c r="A25" s="10" t="str">
        <f>name!B24</f>
        <v>Arts and entertainment</v>
      </c>
      <c r="B25" s="11">
        <v>7.9770000000000163</v>
      </c>
      <c r="C25" s="11">
        <v>7.1249999999999964</v>
      </c>
      <c r="D25" s="11">
        <v>7.0780000000000101</v>
      </c>
      <c r="E25" s="11">
        <v>7.4319999999999951</v>
      </c>
      <c r="F25" s="11">
        <v>7.9050000000000002</v>
      </c>
      <c r="G25" s="11"/>
    </row>
    <row r="26" spans="1:7" x14ac:dyDescent="0.2">
      <c r="A26" s="10" t="str">
        <f>name!B25</f>
        <v>Other services</v>
      </c>
      <c r="B26" s="11">
        <v>10.215000000000002</v>
      </c>
      <c r="C26" s="11">
        <v>9.3880000000000159</v>
      </c>
      <c r="D26" s="11">
        <v>9.0839999999999996</v>
      </c>
      <c r="E26" s="11">
        <v>8.709000000000005</v>
      </c>
      <c r="F26" s="11">
        <v>8.6230000000000047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265.75199999999995</v>
      </c>
      <c r="C28" s="11">
        <f t="shared" ref="C28:F28" si="0">SUM(C5:C26)</f>
        <v>288.73000000000008</v>
      </c>
      <c r="D28" s="11">
        <f t="shared" si="0"/>
        <v>282.6869999999999</v>
      </c>
      <c r="E28" s="11">
        <f t="shared" si="0"/>
        <v>289.45600000000002</v>
      </c>
      <c r="F28" s="11">
        <f t="shared" si="0"/>
        <v>298.815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0.85004063939311791</v>
      </c>
      <c r="C32" s="18">
        <f t="shared" ref="C32:E32" si="1">C5/C$28*100</f>
        <v>0.992276521317496</v>
      </c>
      <c r="D32" s="18">
        <f t="shared" si="1"/>
        <v>0.80831449624496643</v>
      </c>
      <c r="E32" s="18">
        <f t="shared" si="1"/>
        <v>0.81704991432203777</v>
      </c>
      <c r="F32" s="18">
        <f>F5/F$28*100</f>
        <v>0.81220822247879132</v>
      </c>
    </row>
    <row r="33" spans="1:6" x14ac:dyDescent="0.2">
      <c r="A33" t="str">
        <f>$A$6</f>
        <v>Mining and quarrying</v>
      </c>
      <c r="B33" s="18">
        <f t="shared" ref="B33:F53" si="2">B6/B$28*100</f>
        <v>1.5804208434931813E-2</v>
      </c>
      <c r="C33" s="18">
        <f t="shared" si="2"/>
        <v>4.8141862639836414E-2</v>
      </c>
      <c r="D33" s="18">
        <f t="shared" si="2"/>
        <v>3.4313569424840908E-2</v>
      </c>
      <c r="E33" s="18">
        <f t="shared" si="2"/>
        <v>2.9710905975346751E-2</v>
      </c>
      <c r="F33" s="18">
        <f t="shared" si="2"/>
        <v>2.5768452052273169E-2</v>
      </c>
    </row>
    <row r="34" spans="1:6" x14ac:dyDescent="0.2">
      <c r="A34" t="str">
        <f>$A$7</f>
        <v>Food drink and tobacco</v>
      </c>
      <c r="B34" s="18">
        <f t="shared" si="2"/>
        <v>0.50723983262590644</v>
      </c>
      <c r="C34" s="18">
        <f t="shared" si="2"/>
        <v>0.79832369341599363</v>
      </c>
      <c r="D34" s="18">
        <f t="shared" si="2"/>
        <v>0.81149822949056938</v>
      </c>
      <c r="E34" s="18">
        <f t="shared" si="2"/>
        <v>0.88372671494113009</v>
      </c>
      <c r="F34" s="18">
        <f t="shared" si="2"/>
        <v>0.96414169302076524</v>
      </c>
    </row>
    <row r="35" spans="1:6" x14ac:dyDescent="0.2">
      <c r="A35" t="str">
        <f>$A$8</f>
        <v>Engineering</v>
      </c>
      <c r="B35" s="18">
        <f t="shared" si="2"/>
        <v>1.2545531171919648</v>
      </c>
      <c r="C35" s="18">
        <f t="shared" si="2"/>
        <v>1.5304956187441578</v>
      </c>
      <c r="D35" s="18">
        <f t="shared" si="2"/>
        <v>1.4960008772953839</v>
      </c>
      <c r="E35" s="18">
        <f t="shared" si="2"/>
        <v>1.3749930904869827</v>
      </c>
      <c r="F35" s="18">
        <f t="shared" si="2"/>
        <v>1.012332044910732</v>
      </c>
    </row>
    <row r="36" spans="1:6" x14ac:dyDescent="0.2">
      <c r="A36" t="str">
        <f>$A$9</f>
        <v>Rest of manufacturing</v>
      </c>
      <c r="B36" s="18">
        <f t="shared" si="2"/>
        <v>4.3239561696619457</v>
      </c>
      <c r="C36" s="18">
        <f t="shared" si="2"/>
        <v>4.5378034842240131</v>
      </c>
      <c r="D36" s="18">
        <f t="shared" si="2"/>
        <v>4.6287943909695306</v>
      </c>
      <c r="E36" s="18">
        <f t="shared" si="2"/>
        <v>4.1429440053065019</v>
      </c>
      <c r="F36" s="18">
        <f t="shared" si="2"/>
        <v>3.5262620685039261</v>
      </c>
    </row>
    <row r="37" spans="1:6" x14ac:dyDescent="0.2">
      <c r="A37" t="str">
        <f>$A$10</f>
        <v>Electricity and gas</v>
      </c>
      <c r="B37" s="18">
        <f t="shared" si="2"/>
        <v>6.0206508323549686E-2</v>
      </c>
      <c r="C37" s="18">
        <f t="shared" si="2"/>
        <v>9.870813562844187E-2</v>
      </c>
      <c r="D37" s="18">
        <f t="shared" si="2"/>
        <v>0.12911807051615376</v>
      </c>
      <c r="E37" s="18">
        <f t="shared" si="2"/>
        <v>0.12195290475927241</v>
      </c>
      <c r="F37" s="18">
        <f t="shared" si="2"/>
        <v>0.1191372588390809</v>
      </c>
    </row>
    <row r="38" spans="1:6" x14ac:dyDescent="0.2">
      <c r="A38" t="str">
        <f>$A$11</f>
        <v>Water and sewerage</v>
      </c>
      <c r="B38" s="18">
        <f t="shared" si="2"/>
        <v>0.76499894638610533</v>
      </c>
      <c r="C38" s="18">
        <f t="shared" si="2"/>
        <v>0.7893187406919957</v>
      </c>
      <c r="D38" s="18">
        <f t="shared" si="2"/>
        <v>0.7425173425024858</v>
      </c>
      <c r="E38" s="18">
        <f t="shared" si="2"/>
        <v>0.7783566414239157</v>
      </c>
      <c r="F38" s="18">
        <f t="shared" si="2"/>
        <v>0.84065391630272712</v>
      </c>
    </row>
    <row r="39" spans="1:6" x14ac:dyDescent="0.2">
      <c r="A39" t="str">
        <f>$A$12</f>
        <v>Construction</v>
      </c>
      <c r="B39" s="18">
        <f t="shared" si="2"/>
        <v>6.3363587103766186</v>
      </c>
      <c r="C39" s="18">
        <f t="shared" si="2"/>
        <v>7.9731929484293307</v>
      </c>
      <c r="D39" s="18">
        <f t="shared" si="2"/>
        <v>8.4001032944564109</v>
      </c>
      <c r="E39" s="18">
        <f t="shared" si="2"/>
        <v>8.7844093748272787</v>
      </c>
      <c r="F39" s="18">
        <f t="shared" si="2"/>
        <v>9.2264444555996015</v>
      </c>
    </row>
    <row r="40" spans="1:6" x14ac:dyDescent="0.2">
      <c r="A40" t="str">
        <f>$A$13</f>
        <v>Wholesale and retail trade</v>
      </c>
      <c r="B40" s="18">
        <f t="shared" si="2"/>
        <v>17.333077455672942</v>
      </c>
      <c r="C40" s="18">
        <f t="shared" si="2"/>
        <v>16.915457347695067</v>
      </c>
      <c r="D40" s="18">
        <f t="shared" si="2"/>
        <v>17.591187426376152</v>
      </c>
      <c r="E40" s="18">
        <f t="shared" si="2"/>
        <v>17.423028024984806</v>
      </c>
      <c r="F40" s="18">
        <f t="shared" si="2"/>
        <v>17.139032511754753</v>
      </c>
    </row>
    <row r="41" spans="1:6" x14ac:dyDescent="0.2">
      <c r="A41" t="str">
        <f>$A$14</f>
        <v>Transport and storage</v>
      </c>
      <c r="B41" s="18">
        <f t="shared" si="2"/>
        <v>2.9576447213943853</v>
      </c>
      <c r="C41" s="18">
        <f t="shared" si="2"/>
        <v>3.0287812142832289</v>
      </c>
      <c r="D41" s="18">
        <f t="shared" si="2"/>
        <v>2.632593645975938</v>
      </c>
      <c r="E41" s="18">
        <f t="shared" si="2"/>
        <v>2.6705267812724522</v>
      </c>
      <c r="F41" s="18">
        <f t="shared" si="2"/>
        <v>2.5975938289577152</v>
      </c>
    </row>
    <row r="42" spans="1:6" x14ac:dyDescent="0.2">
      <c r="A42" t="str">
        <f>$A$15</f>
        <v>Accommodation and food</v>
      </c>
      <c r="B42" s="18">
        <f t="shared" si="2"/>
        <v>5.8050362744212691</v>
      </c>
      <c r="C42" s="18">
        <f t="shared" si="2"/>
        <v>6.226232119973691</v>
      </c>
      <c r="D42" s="18">
        <f t="shared" si="2"/>
        <v>5.9581798950782865</v>
      </c>
      <c r="E42" s="18">
        <f t="shared" si="2"/>
        <v>6.0748438450057982</v>
      </c>
      <c r="F42" s="18">
        <f t="shared" si="2"/>
        <v>6.5177450931178047</v>
      </c>
    </row>
    <row r="43" spans="1:6" x14ac:dyDescent="0.2">
      <c r="A43" t="str">
        <f>$A$16</f>
        <v>Media</v>
      </c>
      <c r="B43" s="18">
        <f t="shared" si="2"/>
        <v>1.9973509136337604</v>
      </c>
      <c r="C43" s="18">
        <f t="shared" si="2"/>
        <v>1.3261524607765065</v>
      </c>
      <c r="D43" s="18">
        <f t="shared" si="2"/>
        <v>1.5299606985818224</v>
      </c>
      <c r="E43" s="18">
        <f t="shared" si="2"/>
        <v>1.4316510972306673</v>
      </c>
      <c r="F43" s="18">
        <f t="shared" si="2"/>
        <v>1.3489951976975714</v>
      </c>
    </row>
    <row r="44" spans="1:6" x14ac:dyDescent="0.2">
      <c r="A44" t="str">
        <f>$A$17</f>
        <v>Information technology</v>
      </c>
      <c r="B44" s="18">
        <f t="shared" si="2"/>
        <v>4.8153917938529158</v>
      </c>
      <c r="C44" s="18">
        <f t="shared" si="2"/>
        <v>4.3390018356249795</v>
      </c>
      <c r="D44" s="18">
        <f t="shared" si="2"/>
        <v>4.4819889135333479</v>
      </c>
      <c r="E44" s="18">
        <f t="shared" si="2"/>
        <v>4.5975899618594829</v>
      </c>
      <c r="F44" s="18">
        <f t="shared" si="2"/>
        <v>4.6985593092716389</v>
      </c>
    </row>
    <row r="45" spans="1:6" x14ac:dyDescent="0.2">
      <c r="A45" t="str">
        <f>$A$18</f>
        <v>Finance and insurance</v>
      </c>
      <c r="B45" s="18">
        <f t="shared" si="2"/>
        <v>1.9668713687949706</v>
      </c>
      <c r="C45" s="18">
        <f t="shared" si="2"/>
        <v>1.8872302843487005</v>
      </c>
      <c r="D45" s="18">
        <f t="shared" si="2"/>
        <v>1.9417235316799195</v>
      </c>
      <c r="E45" s="18">
        <f t="shared" si="2"/>
        <v>1.8241114366259481</v>
      </c>
      <c r="F45" s="18">
        <f t="shared" si="2"/>
        <v>1.5892776467044816</v>
      </c>
    </row>
    <row r="46" spans="1:6" x14ac:dyDescent="0.2">
      <c r="A46" t="str">
        <f>$A$19</f>
        <v>Real estate</v>
      </c>
      <c r="B46" s="18">
        <f t="shared" si="2"/>
        <v>2.0929287455973999</v>
      </c>
      <c r="C46" s="18">
        <f t="shared" si="2"/>
        <v>1.5893741557856838</v>
      </c>
      <c r="D46" s="18">
        <f t="shared" si="2"/>
        <v>1.9746221085511533</v>
      </c>
      <c r="E46" s="18">
        <f t="shared" si="2"/>
        <v>1.9263722292852823</v>
      </c>
      <c r="F46" s="18">
        <f t="shared" si="2"/>
        <v>2.0989575489851569</v>
      </c>
    </row>
    <row r="47" spans="1:6" x14ac:dyDescent="0.2">
      <c r="A47" s="10" t="str">
        <f>$A$20</f>
        <v>Professional services</v>
      </c>
      <c r="B47" s="18">
        <f t="shared" si="2"/>
        <v>9.9160119208886339</v>
      </c>
      <c r="C47" s="18">
        <f t="shared" si="2"/>
        <v>9.7322758286287936</v>
      </c>
      <c r="D47" s="18">
        <f t="shared" si="2"/>
        <v>9.227166442036598</v>
      </c>
      <c r="E47" s="18">
        <f t="shared" si="2"/>
        <v>9.4795063843899943</v>
      </c>
      <c r="F47" s="18">
        <f t="shared" si="2"/>
        <v>9.8294931646671184</v>
      </c>
    </row>
    <row r="48" spans="1:6" x14ac:dyDescent="0.2">
      <c r="A48" s="10" t="str">
        <f>$A$21</f>
        <v>Support services</v>
      </c>
      <c r="B48" s="18">
        <f t="shared" si="2"/>
        <v>8.2565700352208093</v>
      </c>
      <c r="C48" s="18">
        <f t="shared" si="2"/>
        <v>9.8479548366986478</v>
      </c>
      <c r="D48" s="18">
        <f t="shared" si="2"/>
        <v>9.0534761060819804</v>
      </c>
      <c r="E48" s="18">
        <f t="shared" si="2"/>
        <v>9.3855370073517399</v>
      </c>
      <c r="F48" s="18">
        <f t="shared" si="2"/>
        <v>9.9278817997757667</v>
      </c>
    </row>
    <row r="49" spans="1:9" x14ac:dyDescent="0.2">
      <c r="A49" s="10" t="str">
        <f>$A$22</f>
        <v>Public admin. and defence</v>
      </c>
      <c r="B49" s="18">
        <f t="shared" si="2"/>
        <v>3.2884042264968896</v>
      </c>
      <c r="C49" s="18">
        <f t="shared" si="2"/>
        <v>2.8452187164478948</v>
      </c>
      <c r="D49" s="18">
        <f t="shared" si="2"/>
        <v>2.9375245412770963</v>
      </c>
      <c r="E49" s="18">
        <f t="shared" si="2"/>
        <v>2.9603808523575208</v>
      </c>
      <c r="F49" s="18">
        <f t="shared" si="2"/>
        <v>2.8147850676840207</v>
      </c>
    </row>
    <row r="50" spans="1:9" x14ac:dyDescent="0.2">
      <c r="A50" s="10" t="str">
        <f>$A$23</f>
        <v>Education</v>
      </c>
      <c r="B50" s="18">
        <f t="shared" si="2"/>
        <v>9.827583611788425</v>
      </c>
      <c r="C50" s="18">
        <f t="shared" si="2"/>
        <v>9.0056454126692689</v>
      </c>
      <c r="D50" s="18">
        <f t="shared" si="2"/>
        <v>8.9572566124370763</v>
      </c>
      <c r="E50" s="18">
        <f t="shared" si="2"/>
        <v>8.7028771212204976</v>
      </c>
      <c r="F50" s="18">
        <f t="shared" si="2"/>
        <v>8.5885916035005128</v>
      </c>
    </row>
    <row r="51" spans="1:9" x14ac:dyDescent="0.2">
      <c r="A51" s="10" t="str">
        <f>$A$24</f>
        <v>Health and social work</v>
      </c>
      <c r="B51" s="18">
        <f t="shared" si="2"/>
        <v>10.784490803455867</v>
      </c>
      <c r="C51" s="18">
        <f t="shared" si="2"/>
        <v>10.76923076923079</v>
      </c>
      <c r="D51" s="18">
        <f t="shared" si="2"/>
        <v>10.946382394662672</v>
      </c>
      <c r="E51" s="18">
        <f t="shared" si="2"/>
        <v>11.014109225581786</v>
      </c>
      <c r="F51" s="18">
        <f t="shared" si="2"/>
        <v>10.790957615916213</v>
      </c>
    </row>
    <row r="52" spans="1:9" x14ac:dyDescent="0.2">
      <c r="A52" s="10" t="str">
        <f>$A$25</f>
        <v>Arts and entertainment</v>
      </c>
      <c r="B52" s="18">
        <f t="shared" si="2"/>
        <v>3.0016707306059853</v>
      </c>
      <c r="C52" s="18">
        <f t="shared" si="2"/>
        <v>2.4677033907110428</v>
      </c>
      <c r="D52" s="18">
        <f t="shared" si="2"/>
        <v>2.5038293235981888</v>
      </c>
      <c r="E52" s="18">
        <f t="shared" si="2"/>
        <v>2.5675750373113684</v>
      </c>
      <c r="F52" s="18">
        <f t="shared" si="2"/>
        <v>2.6454495256262236</v>
      </c>
    </row>
    <row r="53" spans="1:9" x14ac:dyDescent="0.2">
      <c r="A53" s="10" t="str">
        <f>$A$26</f>
        <v>Other services</v>
      </c>
      <c r="B53" s="18">
        <f t="shared" si="2"/>
        <v>3.8438092657816321</v>
      </c>
      <c r="C53" s="18">
        <f t="shared" si="2"/>
        <v>3.2514806220344314</v>
      </c>
      <c r="D53" s="18">
        <f t="shared" si="2"/>
        <v>3.2134480892294315</v>
      </c>
      <c r="E53" s="18">
        <f t="shared" si="2"/>
        <v>3.0087474434801851</v>
      </c>
      <c r="F53" s="18">
        <f t="shared" si="2"/>
        <v>2.8857319746331358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Buckinghamshire Thames Valley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6.1211869470333857</v>
      </c>
      <c r="C63" s="18">
        <f>IF(AND(D$3-C$3 &lt;&gt; 0,C5&lt;&gt;0,D5&lt;&gt;0),(EXP(LN(D5/C5)/(D$3-C$3))-1)*100,0)</f>
        <v>-20.244328097731177</v>
      </c>
      <c r="D63" s="18">
        <f t="shared" ref="B63:E78" si="3">IF(AND(E$3-D$3 &lt;&gt; 0,D5&lt;&gt;0,E5&lt;&gt;0),(EXP(LN(E5/D5)/(E$3-D$3))-1)*100,0)</f>
        <v>0.69061376583217093</v>
      </c>
      <c r="E63" s="18">
        <f t="shared" si="3"/>
        <v>0.25911416999693238</v>
      </c>
      <c r="F63" s="18">
        <f>IF(AND(F$3-D$3 &lt;&gt; 0,D5&lt;&gt;0,F5&lt;&gt;0),(EXP(LN(F5/D5)/(F$3-D$3))-1)*100,0)</f>
        <v>0.40274151535348857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34.878080731462461</v>
      </c>
      <c r="C64" s="18">
        <f t="shared" ref="C64:C78" si="4">IF(AND(D$3-C$3 &lt;&gt; 0,C6&lt;&gt;0,D6&lt;&gt;0),(EXP(LN(D6/C6)/(D$3-C$3))-1)*100,0)</f>
        <v>-30.215827338129351</v>
      </c>
      <c r="D64" s="18">
        <f t="shared" si="3"/>
        <v>-2.378529921627881</v>
      </c>
      <c r="E64" s="18">
        <f t="shared" si="3"/>
        <v>-1.0993314417073963</v>
      </c>
      <c r="F64" s="18">
        <f t="shared" ref="F64:F84" si="5">IF(AND(F$3-D$3 &lt;&gt; 0,D6&lt;&gt;0,F6&lt;&gt;0),(EXP(LN(F6/D6)/(F$3-D$3))-1)*100,0)</f>
        <v>-1.5275826350509725</v>
      </c>
    </row>
    <row r="65" spans="1:6" x14ac:dyDescent="0.2">
      <c r="A65" t="str">
        <f>$A$7</f>
        <v>Food drink and tobacco</v>
      </c>
      <c r="B65" s="18">
        <f t="shared" si="3"/>
        <v>14.352393543095786</v>
      </c>
      <c r="C65" s="18">
        <f t="shared" si="4"/>
        <v>-0.47722342733164114</v>
      </c>
      <c r="D65" s="18">
        <f t="shared" si="3"/>
        <v>2.2024778801146727</v>
      </c>
      <c r="E65" s="18">
        <f t="shared" si="3"/>
        <v>1.1962156390048051</v>
      </c>
      <c r="F65" s="18">
        <f t="shared" si="5"/>
        <v>1.5305307157514658</v>
      </c>
    </row>
    <row r="66" spans="1:6" x14ac:dyDescent="0.2">
      <c r="A66" t="str">
        <f>$A$8</f>
        <v>Engineering</v>
      </c>
      <c r="B66" s="18">
        <f t="shared" si="3"/>
        <v>7.2974995964648182</v>
      </c>
      <c r="C66" s="18">
        <f t="shared" si="4"/>
        <v>-4.2996152975788178</v>
      </c>
      <c r="D66" s="18">
        <f t="shared" si="3"/>
        <v>-1.2063394571348418</v>
      </c>
      <c r="E66" s="18">
        <f t="shared" si="3"/>
        <v>-2.7064095222429918</v>
      </c>
      <c r="F66" s="18">
        <f t="shared" si="5"/>
        <v>-2.208934161742615</v>
      </c>
    </row>
    <row r="67" spans="1:6" x14ac:dyDescent="0.2">
      <c r="A67" t="str">
        <f>$A$9</f>
        <v>Rest of manufacturing</v>
      </c>
      <c r="B67" s="18">
        <f t="shared" si="3"/>
        <v>3.3344048730631792</v>
      </c>
      <c r="C67" s="18">
        <f t="shared" si="4"/>
        <v>-0.12975118302521738</v>
      </c>
      <c r="D67" s="18">
        <f t="shared" si="3"/>
        <v>-1.7294065872079378</v>
      </c>
      <c r="E67" s="18">
        <f t="shared" si="3"/>
        <v>-1.2851395243133057</v>
      </c>
      <c r="F67" s="18">
        <f t="shared" si="5"/>
        <v>-1.4334512610392536</v>
      </c>
    </row>
    <row r="68" spans="1:6" x14ac:dyDescent="0.2">
      <c r="A68" t="str">
        <f>$A$10</f>
        <v>Electricity and gas</v>
      </c>
      <c r="B68" s="18">
        <f t="shared" si="3"/>
        <v>15.526394451827151</v>
      </c>
      <c r="C68" s="18">
        <f t="shared" si="4"/>
        <v>28.070175438596181</v>
      </c>
      <c r="D68" s="18">
        <f t="shared" si="3"/>
        <v>-0.66635586996532936</v>
      </c>
      <c r="E68" s="18">
        <f t="shared" si="3"/>
        <v>8.4662557715575737E-2</v>
      </c>
      <c r="F68" s="18">
        <f t="shared" si="5"/>
        <v>-0.16630571007839601</v>
      </c>
    </row>
    <row r="69" spans="1:6" x14ac:dyDescent="0.2">
      <c r="A69" t="str">
        <f>$A$11</f>
        <v>Water and sewerage</v>
      </c>
      <c r="B69" s="18">
        <f t="shared" si="3"/>
        <v>2.8967686874308063</v>
      </c>
      <c r="C69" s="18">
        <f t="shared" si="4"/>
        <v>-7.8982009653356222</v>
      </c>
      <c r="D69" s="18">
        <f t="shared" si="3"/>
        <v>1.4261056417671503</v>
      </c>
      <c r="E69" s="18">
        <f t="shared" si="3"/>
        <v>1.0941079299704004</v>
      </c>
      <c r="F69" s="18">
        <f t="shared" si="5"/>
        <v>1.2046529104664083</v>
      </c>
    </row>
    <row r="70" spans="1:6" x14ac:dyDescent="0.2">
      <c r="A70" t="str">
        <f>$A$12</f>
        <v>Construction</v>
      </c>
      <c r="B70" s="18">
        <f t="shared" si="3"/>
        <v>8.1314363633472553</v>
      </c>
      <c r="C70" s="18">
        <f t="shared" si="4"/>
        <v>3.149298466617334</v>
      </c>
      <c r="D70" s="18">
        <f t="shared" si="3"/>
        <v>1.3773493744662746</v>
      </c>
      <c r="E70" s="18">
        <f t="shared" si="3"/>
        <v>0.81244883250699562</v>
      </c>
      <c r="F70" s="18">
        <f t="shared" si="5"/>
        <v>1.0003983918825732</v>
      </c>
    </row>
    <row r="71" spans="1:6" x14ac:dyDescent="0.2">
      <c r="A71" t="str">
        <f>$A$13</f>
        <v>Wholesale and retail trade</v>
      </c>
      <c r="B71" s="18">
        <f t="shared" si="3"/>
        <v>1.4742520708056928</v>
      </c>
      <c r="C71" s="18">
        <f t="shared" si="4"/>
        <v>1.8181818181817189</v>
      </c>
      <c r="D71" s="18">
        <f t="shared" si="3"/>
        <v>0.28155040055646285</v>
      </c>
      <c r="E71" s="18">
        <f t="shared" si="3"/>
        <v>0.15398882053729857</v>
      </c>
      <c r="F71" s="18">
        <f t="shared" si="5"/>
        <v>0.19649130781937973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2.7032807588095009</v>
      </c>
      <c r="C72" s="18">
        <f t="shared" si="4"/>
        <v>-14.899942824470857</v>
      </c>
      <c r="D72" s="18">
        <f t="shared" si="3"/>
        <v>0.76227529114467618</v>
      </c>
      <c r="E72" s="18">
        <f t="shared" si="3"/>
        <v>4.1320237933262227E-2</v>
      </c>
      <c r="F72" s="18">
        <f t="shared" si="5"/>
        <v>0.28106359866733044</v>
      </c>
    </row>
    <row r="73" spans="1:6" x14ac:dyDescent="0.2">
      <c r="A73" t="str">
        <f>$A$15</f>
        <v>Accommodation and food</v>
      </c>
      <c r="B73" s="18">
        <f t="shared" si="6"/>
        <v>3.8984179674244057</v>
      </c>
      <c r="C73" s="18">
        <f>IF(AND(D$3-C$3 &lt;&gt; 0,C15&lt;&gt;0,D15&lt;&gt;0),(EXP(LN(D15/C15)/(D$3-C$3))-1)*100,0)</f>
        <v>-6.3080602992717889</v>
      </c>
      <c r="D73" s="18">
        <f t="shared" si="3"/>
        <v>0.86480315112822392</v>
      </c>
      <c r="E73" s="18">
        <f t="shared" si="3"/>
        <v>1.0271749996767943</v>
      </c>
      <c r="F73" s="18">
        <f t="shared" si="5"/>
        <v>0.97302202806468507</v>
      </c>
    </row>
    <row r="74" spans="1:6" x14ac:dyDescent="0.2">
      <c r="A74" t="str">
        <f>$A$16</f>
        <v>Media</v>
      </c>
      <c r="B74" s="18">
        <f t="shared" si="6"/>
        <v>-7.8408176355789339</v>
      </c>
      <c r="C74" s="18">
        <f>IF(AND(D$3-C$3 &lt;&gt; 0,C16&lt;&gt;0,D16&lt;&gt;0),(EXP(LN(D16/C16)/(D$3-C$3))-1)*100,0)</f>
        <v>12.953773831287151</v>
      </c>
      <c r="D74" s="18">
        <f t="shared" si="3"/>
        <v>-0.8513678702153249</v>
      </c>
      <c r="E74" s="18">
        <f t="shared" si="3"/>
        <v>-0.27608838130165347</v>
      </c>
      <c r="F74" s="18">
        <f t="shared" si="5"/>
        <v>-0.46821813360751197</v>
      </c>
    </row>
    <row r="75" spans="1:6" x14ac:dyDescent="0.2">
      <c r="A75" t="str">
        <f>$A$17</f>
        <v>Information technology</v>
      </c>
      <c r="B75" s="18">
        <f t="shared" si="6"/>
        <v>-0.5297078042558967</v>
      </c>
      <c r="C75" s="18">
        <f t="shared" si="4"/>
        <v>1.1334610472541806</v>
      </c>
      <c r="D75" s="18">
        <f t="shared" si="3"/>
        <v>0.98741031777742627</v>
      </c>
      <c r="E75" s="18">
        <f t="shared" si="3"/>
        <v>0.53688650214522848</v>
      </c>
      <c r="F75" s="18">
        <f t="shared" si="5"/>
        <v>0.68683734436916222</v>
      </c>
    </row>
    <row r="76" spans="1:6" x14ac:dyDescent="0.2">
      <c r="A76" t="str">
        <f>$A$18</f>
        <v>Finance and insurance</v>
      </c>
      <c r="B76" s="18">
        <f t="shared" si="6"/>
        <v>1.045290533633314</v>
      </c>
      <c r="C76" s="18">
        <f t="shared" si="4"/>
        <v>0.73407964764189426</v>
      </c>
      <c r="D76" s="18">
        <f t="shared" si="3"/>
        <v>-0.77339363852833021</v>
      </c>
      <c r="E76" s="18">
        <f t="shared" si="3"/>
        <v>-1.0543229198083814</v>
      </c>
      <c r="F76" s="18">
        <f t="shared" si="5"/>
        <v>-0.9607683112008103</v>
      </c>
    </row>
    <row r="77" spans="1:6" x14ac:dyDescent="0.2">
      <c r="A77" t="str">
        <f>$A$19</f>
        <v>Real estate</v>
      </c>
      <c r="B77" s="18">
        <f t="shared" si="6"/>
        <v>-4.6936651767195308</v>
      </c>
      <c r="C77" s="18">
        <f t="shared" si="4"/>
        <v>21.638701242100456</v>
      </c>
      <c r="D77" s="18">
        <f t="shared" si="3"/>
        <v>-2.1506920048419698E-2</v>
      </c>
      <c r="E77" s="18">
        <f t="shared" si="3"/>
        <v>1.1831809552685479</v>
      </c>
      <c r="F77" s="18">
        <f t="shared" si="5"/>
        <v>0.78001403508445311</v>
      </c>
    </row>
    <row r="78" spans="1:6" x14ac:dyDescent="0.2">
      <c r="A78" t="str">
        <f>$A$20</f>
        <v>Professional services</v>
      </c>
      <c r="B78" s="18">
        <f t="shared" si="6"/>
        <v>1.618594660867223</v>
      </c>
      <c r="C78" s="18">
        <f t="shared" si="4"/>
        <v>-7.1743772241990689</v>
      </c>
      <c r="D78" s="18">
        <f t="shared" si="3"/>
        <v>1.0180120319267072</v>
      </c>
      <c r="E78" s="18">
        <f t="shared" si="3"/>
        <v>0.68308727624284415</v>
      </c>
      <c r="F78" s="18">
        <f t="shared" si="5"/>
        <v>0.79460529691988135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6.6941080430300781</v>
      </c>
      <c r="C79" s="18">
        <f t="shared" ref="C79:C84" si="8">IF(AND(D$3-C$3 &lt;&gt; 0,C21&lt;&gt;0,D21&lt;&gt;0),(EXP(LN(D21/C21)/(D$3-C$3))-1)*100,0)</f>
        <v>-9.9915594007176534</v>
      </c>
      <c r="D79" s="18">
        <f t="shared" ref="D79:D84" si="9">IF(AND(E$3-D$3 &lt;&gt; 0,D21&lt;&gt;0,E21&lt;&gt;0),(EXP(LN(E21/D21)/(E$3-D$3))-1)*100,0)</f>
        <v>1.2008353187934473</v>
      </c>
      <c r="E79" s="18">
        <f t="shared" ref="E79:E84" si="10">IF(AND(F$3-E$3 &lt;&gt; 0,E21&lt;&gt;0,F21&lt;&gt;0),(EXP(LN(F21/E21)/(F$3-E$3))-1)*100,0)</f>
        <v>0.88386933440798288</v>
      </c>
      <c r="F79" s="18">
        <f t="shared" si="5"/>
        <v>0.98941420281561943</v>
      </c>
    </row>
    <row r="80" spans="1:6" x14ac:dyDescent="0.2">
      <c r="A80" s="10" t="str">
        <f>$A$22</f>
        <v>Public admin. and defence</v>
      </c>
      <c r="B80" s="18">
        <f t="shared" si="7"/>
        <v>-1.5339634421766113</v>
      </c>
      <c r="C80" s="18">
        <f t="shared" si="8"/>
        <v>1.0833840535602324</v>
      </c>
      <c r="D80" s="18">
        <f t="shared" si="9"/>
        <v>0.63025204782778399</v>
      </c>
      <c r="E80" s="18">
        <f t="shared" si="10"/>
        <v>-0.18593359599140546</v>
      </c>
      <c r="F80" s="18">
        <f t="shared" si="5"/>
        <v>8.5390080300196125E-2</v>
      </c>
    </row>
    <row r="81" spans="1:6" x14ac:dyDescent="0.2">
      <c r="A81" s="10" t="str">
        <f>$A$23</f>
        <v>Education</v>
      </c>
      <c r="B81" s="18">
        <f t="shared" si="7"/>
        <v>-0.11026379361438465</v>
      </c>
      <c r="C81" s="18">
        <f t="shared" si="8"/>
        <v>-2.6190293054380365</v>
      </c>
      <c r="D81" s="18">
        <f t="shared" si="9"/>
        <v>-0.10289309066703334</v>
      </c>
      <c r="E81" s="18">
        <f t="shared" si="10"/>
        <v>0.18619757094342493</v>
      </c>
      <c r="F81" s="18">
        <f t="shared" si="5"/>
        <v>8.9741181438429685E-2</v>
      </c>
    </row>
    <row r="82" spans="1:6" x14ac:dyDescent="0.2">
      <c r="A82" s="10" t="str">
        <f>$A$24</f>
        <v>Health and social work</v>
      </c>
      <c r="B82" s="18">
        <f t="shared" si="7"/>
        <v>2.058716438657493</v>
      </c>
      <c r="C82" s="18">
        <f t="shared" si="8"/>
        <v>-0.48240818164279053</v>
      </c>
      <c r="D82" s="18">
        <f t="shared" si="9"/>
        <v>0.59840536984745452</v>
      </c>
      <c r="E82" s="18">
        <f t="shared" si="10"/>
        <v>0.11359218113971004</v>
      </c>
      <c r="F82" s="18">
        <f t="shared" si="5"/>
        <v>0.27493641344382702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-2.7843198088868704</v>
      </c>
      <c r="C83" s="18">
        <f t="shared" si="8"/>
        <v>-0.65964912280682686</v>
      </c>
      <c r="D83" s="18">
        <f t="shared" si="9"/>
        <v>0.98085151491311695</v>
      </c>
      <c r="E83" s="18">
        <f t="shared" si="10"/>
        <v>0.61891208633297889</v>
      </c>
      <c r="F83" s="18">
        <f t="shared" si="5"/>
        <v>0.73941419052367952</v>
      </c>
    </row>
    <row r="84" spans="1:6" x14ac:dyDescent="0.2">
      <c r="A84" s="10" t="str">
        <f>$A$26</f>
        <v>Other services</v>
      </c>
      <c r="B84" s="18">
        <f t="shared" si="7"/>
        <v>-2.088505974828847</v>
      </c>
      <c r="C84" s="18">
        <f t="shared" si="8"/>
        <v>-3.238176395398551</v>
      </c>
      <c r="D84" s="18">
        <f t="shared" si="9"/>
        <v>-0.83960844469117557</v>
      </c>
      <c r="E84" s="18">
        <f t="shared" si="10"/>
        <v>-9.9189991577919301E-2</v>
      </c>
      <c r="F84" s="18">
        <f t="shared" si="5"/>
        <v>-0.34660840325559938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2.0948516243296966</v>
      </c>
      <c r="C86" s="18">
        <f>IF(AND(D$3-C$3 &lt;&gt; 0,C28&lt;&gt;0,D28&lt;&gt;0),(EXP(LN(D28/C28)/(D$3-C$3))-1)*100,0)</f>
        <v>-2.0929588196585636</v>
      </c>
      <c r="D86" s="18">
        <f>IF(AND(E$3-D$3 &lt;&gt; 0,D28&lt;&gt;0,E28&lt;&gt;0),(EXP(LN(E28/D28)/(E$3-D$3))-1)*100,0)</f>
        <v>0.47438206144150286</v>
      </c>
      <c r="E86" s="18">
        <f>IF(AND(F$3-E$3 &lt;&gt; 0,E28&lt;&gt;0,F28&lt;&gt;0),(EXP(LN(F28/E28)/(F$3-E$3))-1)*100,0)</f>
        <v>0.31872037196463143</v>
      </c>
      <c r="F86" s="18">
        <f>IF(AND(F$3-D$3 &lt;&gt; 0,D28&lt;&gt;0,F28&lt;&gt;0),(EXP(LN(F28/D28)/(F$3-D$3))-1)*100,0)</f>
        <v>0.37058078759095725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0.60600000000000831</v>
      </c>
      <c r="C90" s="27">
        <f>D5-C5</f>
        <v>-0.57999999999999963</v>
      </c>
      <c r="D90" s="27">
        <f t="shared" si="11"/>
        <v>7.9999999999990301E-2</v>
      </c>
      <c r="E90" s="27">
        <f t="shared" si="11"/>
        <v>6.2000000000002942E-2</v>
      </c>
      <c r="F90" s="27">
        <f>F5-D5</f>
        <v>0.14199999999999324</v>
      </c>
    </row>
    <row r="91" spans="1:6" x14ac:dyDescent="0.2">
      <c r="A91" t="str">
        <f>$A$6</f>
        <v>Mining and quarrying</v>
      </c>
      <c r="B91" s="27">
        <f t="shared" si="11"/>
        <v>9.6999999999999725E-2</v>
      </c>
      <c r="C91" s="27">
        <f t="shared" ref="C91:C105" si="12">D6-C6</f>
        <v>-4.1999999999999718E-2</v>
      </c>
      <c r="D91" s="27">
        <f t="shared" si="11"/>
        <v>-1.1000000000000287E-2</v>
      </c>
      <c r="E91" s="27">
        <f t="shared" si="11"/>
        <v>-8.9999999999996333E-3</v>
      </c>
      <c r="F91" s="27">
        <f t="shared" ref="F91:F111" si="13">F6-D6</f>
        <v>-1.9999999999999921E-2</v>
      </c>
    </row>
    <row r="92" spans="1:6" x14ac:dyDescent="0.2">
      <c r="A92" t="str">
        <f>$A$7</f>
        <v>Food drink and tobacco</v>
      </c>
      <c r="B92" s="27">
        <f t="shared" si="11"/>
        <v>0.95700000000000052</v>
      </c>
      <c r="C92" s="27">
        <f t="shared" si="12"/>
        <v>-1.0999999999994348E-2</v>
      </c>
      <c r="D92" s="27">
        <f t="shared" si="11"/>
        <v>0.26399999999999268</v>
      </c>
      <c r="E92" s="27">
        <f t="shared" si="11"/>
        <v>0.32300000000000173</v>
      </c>
      <c r="F92" s="27">
        <f t="shared" si="13"/>
        <v>0.58699999999999442</v>
      </c>
    </row>
    <row r="93" spans="1:6" x14ac:dyDescent="0.2">
      <c r="A93" t="str">
        <f>$A$8</f>
        <v>Engineering</v>
      </c>
      <c r="B93" s="27">
        <f t="shared" si="11"/>
        <v>1.0850000000000186</v>
      </c>
      <c r="C93" s="27">
        <f t="shared" si="12"/>
        <v>-0.19000000000000838</v>
      </c>
      <c r="D93" s="27">
        <f t="shared" si="11"/>
        <v>-0.24899999999999922</v>
      </c>
      <c r="E93" s="27">
        <f t="shared" si="11"/>
        <v>-0.95499999999999696</v>
      </c>
      <c r="F93" s="27">
        <f t="shared" si="13"/>
        <v>-1.2039999999999962</v>
      </c>
    </row>
    <row r="94" spans="1:6" x14ac:dyDescent="0.2">
      <c r="A94" t="str">
        <f>$A$9</f>
        <v>Rest of manufacturing</v>
      </c>
      <c r="B94" s="27">
        <f t="shared" si="11"/>
        <v>1.6109999999999829</v>
      </c>
      <c r="C94" s="27">
        <f t="shared" si="12"/>
        <v>-1.6999999999963933E-2</v>
      </c>
      <c r="D94" s="27">
        <f t="shared" si="11"/>
        <v>-1.0930000000000408</v>
      </c>
      <c r="E94" s="27">
        <f t="shared" si="11"/>
        <v>-1.4549999999999823</v>
      </c>
      <c r="F94" s="27">
        <f t="shared" si="13"/>
        <v>-2.5480000000000231</v>
      </c>
    </row>
    <row r="95" spans="1:6" x14ac:dyDescent="0.2">
      <c r="A95" t="str">
        <f>$A$10</f>
        <v>Electricity and gas</v>
      </c>
      <c r="B95" s="27">
        <f t="shared" si="11"/>
        <v>0.12500000000000058</v>
      </c>
      <c r="C95" s="27">
        <f t="shared" si="12"/>
        <v>7.9999999999999183E-2</v>
      </c>
      <c r="D95" s="27">
        <f t="shared" si="11"/>
        <v>-1.1999999999999955E-2</v>
      </c>
      <c r="E95" s="27">
        <f t="shared" si="11"/>
        <v>3.0000000000000582E-3</v>
      </c>
      <c r="F95" s="27">
        <f t="shared" si="13"/>
        <v>-8.999999999999897E-3</v>
      </c>
    </row>
    <row r="96" spans="1:6" x14ac:dyDescent="0.2">
      <c r="A96" t="str">
        <f>$A$11</f>
        <v>Water and sewerage</v>
      </c>
      <c r="B96" s="27">
        <f t="shared" si="11"/>
        <v>0.24599999999999778</v>
      </c>
      <c r="C96" s="27">
        <f t="shared" si="12"/>
        <v>-0.17999999999999883</v>
      </c>
      <c r="D96" s="27">
        <f t="shared" si="11"/>
        <v>0.15400000000000835</v>
      </c>
      <c r="E96" s="27">
        <f t="shared" si="11"/>
        <v>0.2589999999999848</v>
      </c>
      <c r="F96" s="27">
        <f t="shared" si="13"/>
        <v>0.41299999999999315</v>
      </c>
    </row>
    <row r="97" spans="1:6" x14ac:dyDescent="0.2">
      <c r="A97" t="str">
        <f>$A$12</f>
        <v>Construction</v>
      </c>
      <c r="B97" s="27">
        <f t="shared" si="11"/>
        <v>6.1819999999999418</v>
      </c>
      <c r="C97" s="27">
        <f t="shared" si="12"/>
        <v>0.72499999999997655</v>
      </c>
      <c r="D97" s="27">
        <f t="shared" si="11"/>
        <v>1.6810000000000613</v>
      </c>
      <c r="E97" s="27">
        <f t="shared" si="11"/>
        <v>2.1429999999998977</v>
      </c>
      <c r="F97" s="27">
        <f t="shared" si="13"/>
        <v>3.823999999999959</v>
      </c>
    </row>
    <row r="98" spans="1:6" x14ac:dyDescent="0.2">
      <c r="A98" t="str">
        <f>$A$13</f>
        <v>Wholesale and retail trade</v>
      </c>
      <c r="B98" s="27">
        <f t="shared" si="11"/>
        <v>2.7770000000000366</v>
      </c>
      <c r="C98" s="27">
        <f t="shared" si="12"/>
        <v>0.88799999999995549</v>
      </c>
      <c r="D98" s="27">
        <f t="shared" si="11"/>
        <v>0.704000000000093</v>
      </c>
      <c r="E98" s="27">
        <f t="shared" si="11"/>
        <v>0.78199999999993253</v>
      </c>
      <c r="F98" s="27">
        <f t="shared" si="13"/>
        <v>1.4860000000000255</v>
      </c>
    </row>
    <row r="99" spans="1:6" x14ac:dyDescent="0.2">
      <c r="A99" t="str">
        <f>$A$14</f>
        <v>Transport and storage</v>
      </c>
      <c r="B99" s="27">
        <f t="shared" si="11"/>
        <v>0.88499999999996426</v>
      </c>
      <c r="C99" s="27">
        <f t="shared" si="12"/>
        <v>-1.3029999999999715</v>
      </c>
      <c r="D99" s="27">
        <f t="shared" si="11"/>
        <v>0.28799999999999315</v>
      </c>
      <c r="E99" s="27">
        <f t="shared" si="11"/>
        <v>3.2000000000005357E-2</v>
      </c>
      <c r="F99" s="27">
        <f t="shared" si="13"/>
        <v>0.31999999999999851</v>
      </c>
    </row>
    <row r="100" spans="1:6" x14ac:dyDescent="0.2">
      <c r="A100" t="str">
        <f>$A$15</f>
        <v>Accommodation and food</v>
      </c>
      <c r="B100" s="27">
        <f t="shared" si="11"/>
        <v>2.5500000000000345</v>
      </c>
      <c r="C100" s="27">
        <f t="shared" si="12"/>
        <v>-1.1340000000000927</v>
      </c>
      <c r="D100" s="27">
        <f t="shared" si="11"/>
        <v>0.74100000000003519</v>
      </c>
      <c r="E100" s="27">
        <f t="shared" si="11"/>
        <v>1.8919999999999817</v>
      </c>
      <c r="F100" s="27">
        <f t="shared" si="13"/>
        <v>2.6330000000000169</v>
      </c>
    </row>
    <row r="101" spans="1:6" x14ac:dyDescent="0.2">
      <c r="A101" t="str">
        <f>$A$16</f>
        <v>Media</v>
      </c>
      <c r="B101" s="27">
        <f t="shared" si="11"/>
        <v>-1.4789999999999814</v>
      </c>
      <c r="C101" s="27">
        <f t="shared" si="12"/>
        <v>0.49599999999998623</v>
      </c>
      <c r="D101" s="27">
        <f t="shared" si="11"/>
        <v>-0.18099999999999472</v>
      </c>
      <c r="E101" s="27">
        <f t="shared" si="11"/>
        <v>-0.11300000000000221</v>
      </c>
      <c r="F101" s="27">
        <f t="shared" si="13"/>
        <v>-0.29399999999999693</v>
      </c>
    </row>
    <row r="102" spans="1:6" x14ac:dyDescent="0.2">
      <c r="A102" t="str">
        <f>$A$17</f>
        <v>Information technology</v>
      </c>
      <c r="B102" s="27">
        <f t="shared" si="11"/>
        <v>-0.26899999999999125</v>
      </c>
      <c r="C102" s="27">
        <f t="shared" si="12"/>
        <v>0.14200000000000479</v>
      </c>
      <c r="D102" s="27">
        <f t="shared" si="11"/>
        <v>0.63799999999997326</v>
      </c>
      <c r="E102" s="27">
        <f t="shared" si="11"/>
        <v>0.73200000000006149</v>
      </c>
      <c r="F102" s="27">
        <f t="shared" si="13"/>
        <v>1.3700000000000347</v>
      </c>
    </row>
    <row r="103" spans="1:6" x14ac:dyDescent="0.2">
      <c r="A103" t="str">
        <f>$A$18</f>
        <v>Finance and insurance</v>
      </c>
      <c r="B103" s="27">
        <f t="shared" si="11"/>
        <v>0.22199999999999598</v>
      </c>
      <c r="C103" s="27">
        <f t="shared" si="12"/>
        <v>4.0000000000007141E-2</v>
      </c>
      <c r="D103" s="27">
        <f t="shared" si="11"/>
        <v>-0.20900000000000762</v>
      </c>
      <c r="E103" s="27">
        <f t="shared" si="11"/>
        <v>-0.53100000000000769</v>
      </c>
      <c r="F103" s="27">
        <f t="shared" si="13"/>
        <v>-0.74000000000001531</v>
      </c>
    </row>
    <row r="104" spans="1:6" x14ac:dyDescent="0.2">
      <c r="A104" t="str">
        <f>$A$19</f>
        <v>Real estate</v>
      </c>
      <c r="B104" s="27">
        <f t="shared" si="11"/>
        <v>-0.97299999999999542</v>
      </c>
      <c r="C104" s="27">
        <f t="shared" si="12"/>
        <v>0.99299999999999145</v>
      </c>
      <c r="D104" s="27">
        <f t="shared" si="11"/>
        <v>-5.9999999999904574E-3</v>
      </c>
      <c r="E104" s="27">
        <f t="shared" si="11"/>
        <v>0.69599999999998996</v>
      </c>
      <c r="F104" s="27">
        <f t="shared" si="13"/>
        <v>0.6899999999999995</v>
      </c>
    </row>
    <row r="105" spans="1:6" x14ac:dyDescent="0.2">
      <c r="A105" t="str">
        <f>$A$20</f>
        <v>Professional services</v>
      </c>
      <c r="B105" s="27">
        <f t="shared" si="11"/>
        <v>1.7479999999999656</v>
      </c>
      <c r="C105" s="27">
        <f t="shared" si="12"/>
        <v>-2.0159999999999343</v>
      </c>
      <c r="D105" s="27">
        <f t="shared" si="11"/>
        <v>1.3549999999999152</v>
      </c>
      <c r="E105" s="27">
        <f t="shared" si="11"/>
        <v>1.933000000000149</v>
      </c>
      <c r="F105" s="27">
        <f t="shared" si="13"/>
        <v>3.2880000000000642</v>
      </c>
    </row>
    <row r="106" spans="1:6" x14ac:dyDescent="0.2">
      <c r="A106" s="10" t="str">
        <f>$A$21</f>
        <v>Support services</v>
      </c>
      <c r="B106" s="27">
        <f t="shared" ref="B106:B111" si="14">C21-B21</f>
        <v>6.4920000000000151</v>
      </c>
      <c r="C106" s="27">
        <f t="shared" ref="C106:C111" si="15">D21-C21</f>
        <v>-2.8410000000000579</v>
      </c>
      <c r="D106" s="27">
        <f t="shared" ref="D106:D111" si="16">E21-D21</f>
        <v>1.5740000000000975</v>
      </c>
      <c r="E106" s="27">
        <f t="shared" ref="E106:E111" si="17">F21-E21</f>
        <v>2.4989999999998993</v>
      </c>
      <c r="F106" s="27">
        <f t="shared" si="13"/>
        <v>4.0729999999999968</v>
      </c>
    </row>
    <row r="107" spans="1:6" x14ac:dyDescent="0.2">
      <c r="A107" s="10" t="str">
        <f>$A$22</f>
        <v>Public admin. and defence</v>
      </c>
      <c r="B107" s="27">
        <f t="shared" si="14"/>
        <v>-0.52400000000000446</v>
      </c>
      <c r="C107" s="27">
        <f t="shared" si="15"/>
        <v>8.8999999999973767E-2</v>
      </c>
      <c r="D107" s="27">
        <f t="shared" si="16"/>
        <v>0.26500000000000412</v>
      </c>
      <c r="E107" s="27">
        <f t="shared" si="17"/>
        <v>-0.15799999999997993</v>
      </c>
      <c r="F107" s="27">
        <f t="shared" si="13"/>
        <v>0.10700000000002419</v>
      </c>
    </row>
    <row r="108" spans="1:6" x14ac:dyDescent="0.2">
      <c r="A108" s="10" t="str">
        <f>$A$23</f>
        <v>Education</v>
      </c>
      <c r="B108" s="27">
        <f t="shared" si="14"/>
        <v>-0.11499999999998067</v>
      </c>
      <c r="C108" s="27">
        <f t="shared" si="15"/>
        <v>-0.68099999999999739</v>
      </c>
      <c r="D108" s="27">
        <f t="shared" si="16"/>
        <v>-0.12999999999998479</v>
      </c>
      <c r="E108" s="27">
        <f t="shared" si="17"/>
        <v>0.47300000000005227</v>
      </c>
      <c r="F108" s="27">
        <f t="shared" si="13"/>
        <v>0.34300000000006747</v>
      </c>
    </row>
    <row r="109" spans="1:6" x14ac:dyDescent="0.2">
      <c r="A109" s="10" t="str">
        <f>$A$24</f>
        <v>Health and social work</v>
      </c>
      <c r="B109" s="27">
        <f t="shared" si="14"/>
        <v>2.434000000000033</v>
      </c>
      <c r="C109" s="27">
        <f t="shared" si="15"/>
        <v>-0.15000000000000924</v>
      </c>
      <c r="D109" s="27">
        <f t="shared" si="16"/>
        <v>0.93699999999996209</v>
      </c>
      <c r="E109" s="27">
        <f t="shared" si="17"/>
        <v>0.36400000000001498</v>
      </c>
      <c r="F109" s="27">
        <f t="shared" si="13"/>
        <v>1.3009999999999771</v>
      </c>
    </row>
    <row r="110" spans="1:6" x14ac:dyDescent="0.2">
      <c r="A110" s="10" t="str">
        <f>$A$25</f>
        <v>Arts and entertainment</v>
      </c>
      <c r="B110" s="27">
        <f t="shared" si="14"/>
        <v>-0.85200000000001985</v>
      </c>
      <c r="C110" s="27">
        <f t="shared" si="15"/>
        <v>-4.6999999999986386E-2</v>
      </c>
      <c r="D110" s="27">
        <f t="shared" si="16"/>
        <v>0.35399999999998499</v>
      </c>
      <c r="E110" s="27">
        <f t="shared" si="17"/>
        <v>0.47300000000000519</v>
      </c>
      <c r="F110" s="27">
        <f t="shared" si="13"/>
        <v>0.82699999999999019</v>
      </c>
    </row>
    <row r="111" spans="1:6" x14ac:dyDescent="0.2">
      <c r="A111" s="10" t="str">
        <f>$A$26</f>
        <v>Other services</v>
      </c>
      <c r="B111" s="27">
        <f t="shared" si="14"/>
        <v>-0.82699999999998575</v>
      </c>
      <c r="C111" s="27">
        <f t="shared" si="15"/>
        <v>-0.30400000000001626</v>
      </c>
      <c r="D111" s="27">
        <f t="shared" si="16"/>
        <v>-0.37499999999999467</v>
      </c>
      <c r="E111" s="27">
        <f t="shared" si="17"/>
        <v>-8.6000000000000298E-2</v>
      </c>
      <c r="F111" s="27">
        <f t="shared" si="13"/>
        <v>-0.46099999999999497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22.978000000000122</v>
      </c>
      <c r="C113" s="29">
        <f>D28-C28</f>
        <v>-6.0430000000001769</v>
      </c>
      <c r="D113" s="29">
        <f>E28-D28</f>
        <v>6.7690000000001191</v>
      </c>
      <c r="E113" s="29">
        <f>F28-E28</f>
        <v>9.3589999999999804</v>
      </c>
      <c r="F113" s="29">
        <f>F28-D28</f>
        <v>16.1280000000001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Buckinghamshire Thames Valley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4.4939999999999998</v>
      </c>
      <c r="C7" s="31">
        <f>'Ind T1'!C7</f>
        <v>5.5680000000000067</v>
      </c>
      <c r="D7" s="31">
        <f>'Ind T1'!D7</f>
        <v>4.8460000000000072</v>
      </c>
      <c r="E7" s="31">
        <f>'Ind T1'!E7</f>
        <v>5.0570000000000057</v>
      </c>
      <c r="F7" s="31">
        <f>'Ind T1'!F7</f>
        <v>5.3719999999999946</v>
      </c>
      <c r="H7" s="31">
        <f>C7-B7</f>
        <v>1.0740000000000069</v>
      </c>
      <c r="I7" s="31">
        <f>D7-C7</f>
        <v>-0.72199999999999953</v>
      </c>
      <c r="J7" s="31">
        <f>E7-D7</f>
        <v>0.21099999999999852</v>
      </c>
      <c r="K7" s="31">
        <f>F7-E7</f>
        <v>0.31499999999998884</v>
      </c>
      <c r="L7" s="31">
        <f>F7-D7</f>
        <v>0.52599999999998737</v>
      </c>
    </row>
    <row r="8" spans="1:12" x14ac:dyDescent="0.2">
      <c r="A8" t="str">
        <f>'Ind T2'!A5</f>
        <v>Agriculture</v>
      </c>
      <c r="B8" s="32">
        <f>'Ind T2'!B5</f>
        <v>2.2589999999999986</v>
      </c>
      <c r="C8" s="32">
        <f>'Ind T2'!C5</f>
        <v>2.8650000000000069</v>
      </c>
      <c r="D8" s="32">
        <f>'Ind T2'!D5</f>
        <v>2.2850000000000072</v>
      </c>
      <c r="E8" s="32">
        <f>'Ind T2'!E5</f>
        <v>2.3649999999999975</v>
      </c>
      <c r="F8" s="32">
        <f>'Ind T2'!F5</f>
        <v>2.4270000000000005</v>
      </c>
      <c r="H8" s="11">
        <f t="shared" ref="H8:H40" si="0">C8-B8</f>
        <v>0.60600000000000831</v>
      </c>
      <c r="I8" s="31">
        <f t="shared" ref="I8:I38" si="1">D8-C8</f>
        <v>-0.57999999999999963</v>
      </c>
      <c r="J8" s="11">
        <f t="shared" ref="J8:J38" si="2">E8-D8</f>
        <v>7.9999999999990301E-2</v>
      </c>
      <c r="K8" s="11">
        <f t="shared" ref="K8:K38" si="3">F8-E8</f>
        <v>6.2000000000002942E-2</v>
      </c>
      <c r="L8" s="31">
        <f t="shared" ref="L8:L40" si="4">F8-D8</f>
        <v>0.14199999999999324</v>
      </c>
    </row>
    <row r="9" spans="1:12" x14ac:dyDescent="0.2">
      <c r="A9" t="str">
        <f>'Ind T2'!A6</f>
        <v>Mining and quarrying</v>
      </c>
      <c r="B9" s="32">
        <f>'Ind T2'!B6</f>
        <v>4.1999999999999989E-2</v>
      </c>
      <c r="C9" s="32">
        <f>'Ind T2'!C6</f>
        <v>0.13899999999999971</v>
      </c>
      <c r="D9" s="32">
        <f>'Ind T2'!D6</f>
        <v>9.6999999999999989E-2</v>
      </c>
      <c r="E9" s="32">
        <f>'Ind T2'!E6</f>
        <v>8.5999999999999702E-2</v>
      </c>
      <c r="F9" s="32">
        <f>'Ind T2'!F6</f>
        <v>7.7000000000000068E-2</v>
      </c>
      <c r="H9" s="11">
        <f t="shared" si="0"/>
        <v>9.6999999999999725E-2</v>
      </c>
      <c r="I9" s="31">
        <f t="shared" si="1"/>
        <v>-4.1999999999999718E-2</v>
      </c>
      <c r="J9" s="11">
        <f t="shared" si="2"/>
        <v>-1.1000000000000287E-2</v>
      </c>
      <c r="K9" s="11">
        <f t="shared" si="3"/>
        <v>-8.9999999999996333E-3</v>
      </c>
      <c r="L9" s="31">
        <f t="shared" si="4"/>
        <v>-1.9999999999999921E-2</v>
      </c>
    </row>
    <row r="10" spans="1:12" x14ac:dyDescent="0.2">
      <c r="A10" t="str">
        <f>'Ind T2'!A10</f>
        <v>Electricity and gas</v>
      </c>
      <c r="B10" s="32">
        <f>'Ind T2'!B10</f>
        <v>0.15999999999999973</v>
      </c>
      <c r="C10" s="32">
        <f>'Ind T2'!C10</f>
        <v>0.28500000000000031</v>
      </c>
      <c r="D10" s="32">
        <f>'Ind T2'!D10</f>
        <v>0.36499999999999949</v>
      </c>
      <c r="E10" s="32">
        <f>'Ind T2'!E10</f>
        <v>0.35299999999999954</v>
      </c>
      <c r="F10" s="32">
        <f>'Ind T2'!F10</f>
        <v>0.35599999999999959</v>
      </c>
      <c r="H10" s="11">
        <f t="shared" si="0"/>
        <v>0.12500000000000058</v>
      </c>
      <c r="I10" s="31">
        <f t="shared" si="1"/>
        <v>7.9999999999999183E-2</v>
      </c>
      <c r="J10" s="11">
        <f t="shared" si="2"/>
        <v>-1.1999999999999955E-2</v>
      </c>
      <c r="K10" s="11">
        <f t="shared" si="3"/>
        <v>3.0000000000000582E-3</v>
      </c>
      <c r="L10" s="31">
        <f t="shared" si="4"/>
        <v>-8.999999999999897E-3</v>
      </c>
    </row>
    <row r="11" spans="1:12" x14ac:dyDescent="0.2">
      <c r="A11" t="str">
        <f>'Ind T2'!A11</f>
        <v>Water and sewerage</v>
      </c>
      <c r="B11" s="32">
        <f>'Ind T2'!B11</f>
        <v>2.0330000000000021</v>
      </c>
      <c r="C11" s="32">
        <f>'Ind T2'!C11</f>
        <v>2.2789999999999999</v>
      </c>
      <c r="D11" s="32">
        <f>'Ind T2'!D11</f>
        <v>2.0990000000000011</v>
      </c>
      <c r="E11" s="32">
        <f>'Ind T2'!E11</f>
        <v>2.2530000000000094</v>
      </c>
      <c r="F11" s="32">
        <f>'Ind T2'!F11</f>
        <v>2.5119999999999942</v>
      </c>
      <c r="H11" s="11">
        <f t="shared" ref="H11" si="5">C11-B11</f>
        <v>0.24599999999999778</v>
      </c>
      <c r="I11" s="31">
        <f t="shared" ref="I11" si="6">D11-C11</f>
        <v>-0.17999999999999883</v>
      </c>
      <c r="J11" s="11">
        <f t="shared" ref="J11" si="7">E11-D11</f>
        <v>0.15400000000000835</v>
      </c>
      <c r="K11" s="11">
        <f t="shared" ref="K11" si="8">F11-E11</f>
        <v>0.2589999999999848</v>
      </c>
      <c r="L11" s="31">
        <f t="shared" si="4"/>
        <v>0.41299999999999315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16.173000000000002</v>
      </c>
      <c r="C13" s="31">
        <f>'Ind T1'!C8</f>
        <v>19.826000000000001</v>
      </c>
      <c r="D13" s="31">
        <f>'Ind T1'!D8</f>
        <v>19.608000000000036</v>
      </c>
      <c r="E13" s="31">
        <f>'Ind T1'!E8</f>
        <v>18.529999999999987</v>
      </c>
      <c r="F13" s="31">
        <f>'Ind T1'!F8</f>
        <v>16.443000000000012</v>
      </c>
      <c r="H13" s="31">
        <f t="shared" si="0"/>
        <v>3.6529999999999987</v>
      </c>
      <c r="I13" s="31">
        <f t="shared" si="1"/>
        <v>-0.21799999999996444</v>
      </c>
      <c r="J13" s="31">
        <f t="shared" si="2"/>
        <v>-1.0780000000000491</v>
      </c>
      <c r="K13" s="31">
        <f t="shared" si="3"/>
        <v>-2.0869999999999749</v>
      </c>
      <c r="L13" s="31">
        <f t="shared" si="4"/>
        <v>-3.165000000000024</v>
      </c>
    </row>
    <row r="14" spans="1:12" x14ac:dyDescent="0.2">
      <c r="A14" t="str">
        <f>'Ind T2'!A7</f>
        <v>Food drink and tobacco</v>
      </c>
      <c r="B14" s="32">
        <f>'Ind T2'!B7</f>
        <v>1.3479999999999988</v>
      </c>
      <c r="C14" s="32">
        <f>'Ind T2'!C7</f>
        <v>2.3049999999999993</v>
      </c>
      <c r="D14" s="32">
        <f>'Ind T2'!D7</f>
        <v>2.2940000000000049</v>
      </c>
      <c r="E14" s="32">
        <f>'Ind T2'!E7</f>
        <v>2.5579999999999976</v>
      </c>
      <c r="F14" s="32">
        <f>'Ind T2'!F7</f>
        <v>2.8809999999999993</v>
      </c>
      <c r="H14" s="11">
        <f t="shared" si="0"/>
        <v>0.95700000000000052</v>
      </c>
      <c r="I14" s="31">
        <f t="shared" si="1"/>
        <v>-1.0999999999994348E-2</v>
      </c>
      <c r="J14" s="11">
        <f t="shared" si="2"/>
        <v>0.26399999999999268</v>
      </c>
      <c r="K14" s="11">
        <f t="shared" si="3"/>
        <v>0.32300000000000173</v>
      </c>
      <c r="L14" s="31">
        <f t="shared" si="4"/>
        <v>0.58699999999999442</v>
      </c>
    </row>
    <row r="15" spans="1:12" x14ac:dyDescent="0.2">
      <c r="A15" t="str">
        <f>'Ind T2'!A8</f>
        <v>Engineering</v>
      </c>
      <c r="B15" s="32">
        <f>'Ind T2'!B8</f>
        <v>3.3339999999999899</v>
      </c>
      <c r="C15" s="32">
        <f>'Ind T2'!C8</f>
        <v>4.4190000000000085</v>
      </c>
      <c r="D15" s="32">
        <f>'Ind T2'!D8</f>
        <v>4.2290000000000001</v>
      </c>
      <c r="E15" s="32">
        <f>'Ind T2'!E8</f>
        <v>3.9800000000000009</v>
      </c>
      <c r="F15" s="32">
        <f>'Ind T2'!F8</f>
        <v>3.0250000000000039</v>
      </c>
      <c r="H15" s="11">
        <f t="shared" si="0"/>
        <v>1.0850000000000186</v>
      </c>
      <c r="I15" s="31">
        <f t="shared" si="1"/>
        <v>-0.19000000000000838</v>
      </c>
      <c r="J15" s="11">
        <f t="shared" si="2"/>
        <v>-0.24899999999999922</v>
      </c>
      <c r="K15" s="11">
        <f t="shared" si="3"/>
        <v>-0.95499999999999696</v>
      </c>
      <c r="L15" s="31">
        <f t="shared" si="4"/>
        <v>-1.2039999999999962</v>
      </c>
    </row>
    <row r="16" spans="1:12" x14ac:dyDescent="0.2">
      <c r="A16" t="str">
        <f>'Ind T2'!A9</f>
        <v>Rest of manufacturing</v>
      </c>
      <c r="B16" s="32">
        <f>'Ind T2'!B9</f>
        <v>11.491000000000012</v>
      </c>
      <c r="C16" s="32">
        <f>'Ind T2'!C9</f>
        <v>13.101999999999995</v>
      </c>
      <c r="D16" s="32">
        <f>'Ind T2'!D9</f>
        <v>13.085000000000031</v>
      </c>
      <c r="E16" s="32">
        <f>'Ind T2'!E9</f>
        <v>11.99199999999999</v>
      </c>
      <c r="F16" s="32">
        <f>'Ind T2'!F9</f>
        <v>10.537000000000008</v>
      </c>
      <c r="H16" s="11">
        <f t="shared" si="0"/>
        <v>1.6109999999999829</v>
      </c>
      <c r="I16" s="31">
        <f t="shared" si="1"/>
        <v>-1.6999999999963933E-2</v>
      </c>
      <c r="J16" s="11">
        <f t="shared" si="2"/>
        <v>-1.0930000000000408</v>
      </c>
      <c r="K16" s="11">
        <f t="shared" si="3"/>
        <v>-1.4549999999999823</v>
      </c>
      <c r="L16" s="31">
        <f t="shared" si="4"/>
        <v>-2.5480000000000231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16.83900000000007</v>
      </c>
      <c r="C18" s="31">
        <f>'Ind T1'!C9</f>
        <v>23.021000000000011</v>
      </c>
      <c r="D18" s="31">
        <f>'Ind T1'!D9</f>
        <v>23.745999999999988</v>
      </c>
      <c r="E18" s="31">
        <f>'Ind T1'!E9</f>
        <v>25.427000000000049</v>
      </c>
      <c r="F18" s="31">
        <f>'Ind T1'!F9</f>
        <v>27.569999999999947</v>
      </c>
      <c r="H18" s="31">
        <f t="shared" si="0"/>
        <v>6.1819999999999418</v>
      </c>
      <c r="I18" s="31">
        <f t="shared" si="1"/>
        <v>0.72499999999997655</v>
      </c>
      <c r="J18" s="31">
        <f t="shared" si="2"/>
        <v>1.6810000000000613</v>
      </c>
      <c r="K18" s="31">
        <f t="shared" si="3"/>
        <v>2.1429999999998977</v>
      </c>
      <c r="L18" s="31">
        <f t="shared" si="4"/>
        <v>3.823999999999959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69.349999999999966</v>
      </c>
      <c r="C20" s="31">
        <f>'Ind T1'!C10</f>
        <v>75.561999999999998</v>
      </c>
      <c r="D20" s="31">
        <f>'Ind T1'!D10</f>
        <v>74.012999999999892</v>
      </c>
      <c r="E20" s="31">
        <f>'Ind T1'!E10</f>
        <v>75.746000000000009</v>
      </c>
      <c r="F20" s="31">
        <f>'Ind T1'!F10</f>
        <v>78.451999999999927</v>
      </c>
      <c r="H20" s="31">
        <f t="shared" si="0"/>
        <v>6.2120000000000317</v>
      </c>
      <c r="I20" s="31">
        <f t="shared" si="1"/>
        <v>-1.5490000000001061</v>
      </c>
      <c r="J20" s="31">
        <f t="shared" si="2"/>
        <v>1.7330000000001178</v>
      </c>
      <c r="K20" s="31">
        <f t="shared" si="3"/>
        <v>2.7059999999999178</v>
      </c>
      <c r="L20" s="31">
        <f t="shared" si="4"/>
        <v>4.4390000000000356</v>
      </c>
    </row>
    <row r="21" spans="1:12" x14ac:dyDescent="0.2">
      <c r="A21" s="10" t="str">
        <f>'Ind T2'!A13</f>
        <v>Wholesale and retail trade</v>
      </c>
      <c r="B21" s="32">
        <f>'Ind T2'!B13</f>
        <v>46.062999999999946</v>
      </c>
      <c r="C21" s="32">
        <f>'Ind T2'!C13</f>
        <v>48.839999999999982</v>
      </c>
      <c r="D21" s="32">
        <f>'Ind T2'!D13</f>
        <v>49.727999999999938</v>
      </c>
      <c r="E21" s="32">
        <f>'Ind T2'!E13</f>
        <v>50.432000000000031</v>
      </c>
      <c r="F21" s="32">
        <f>'Ind T2'!F13</f>
        <v>51.213999999999963</v>
      </c>
      <c r="H21" s="11">
        <f t="shared" si="0"/>
        <v>2.7770000000000366</v>
      </c>
      <c r="I21" s="31">
        <f t="shared" si="1"/>
        <v>0.88799999999995549</v>
      </c>
      <c r="J21" s="11">
        <f t="shared" si="2"/>
        <v>0.704000000000093</v>
      </c>
      <c r="K21" s="11">
        <f t="shared" si="3"/>
        <v>0.78199999999993253</v>
      </c>
      <c r="L21" s="31">
        <f t="shared" si="4"/>
        <v>1.4860000000000255</v>
      </c>
    </row>
    <row r="22" spans="1:12" x14ac:dyDescent="0.2">
      <c r="A22" s="10" t="str">
        <f>'Ind T2'!A14</f>
        <v>Transport and storage</v>
      </c>
      <c r="B22" s="32">
        <f>'Ind T2'!B14</f>
        <v>7.8600000000000048</v>
      </c>
      <c r="C22" s="32">
        <f>'Ind T2'!C14</f>
        <v>8.744999999999969</v>
      </c>
      <c r="D22" s="32">
        <f>'Ind T2'!D14</f>
        <v>7.4419999999999975</v>
      </c>
      <c r="E22" s="32">
        <f>'Ind T2'!E14</f>
        <v>7.7299999999999907</v>
      </c>
      <c r="F22" s="32">
        <f>'Ind T2'!F14</f>
        <v>7.761999999999996</v>
      </c>
      <c r="H22" s="11">
        <f t="shared" si="0"/>
        <v>0.88499999999996426</v>
      </c>
      <c r="I22" s="31">
        <f t="shared" si="1"/>
        <v>-1.3029999999999715</v>
      </c>
      <c r="J22" s="11">
        <f t="shared" si="2"/>
        <v>0.28799999999999315</v>
      </c>
      <c r="K22" s="11">
        <f t="shared" si="3"/>
        <v>3.2000000000005357E-2</v>
      </c>
      <c r="L22" s="31">
        <f t="shared" si="4"/>
        <v>0.31999999999999851</v>
      </c>
    </row>
    <row r="23" spans="1:12" x14ac:dyDescent="0.2">
      <c r="A23" s="10" t="str">
        <f>'Ind T2'!A15</f>
        <v>Accommodation and food</v>
      </c>
      <c r="B23" s="32">
        <f>'Ind T2'!B15</f>
        <v>15.427000000000008</v>
      </c>
      <c r="C23" s="32">
        <f>'Ind T2'!C15</f>
        <v>17.977000000000043</v>
      </c>
      <c r="D23" s="32">
        <f>'Ind T2'!D15</f>
        <v>16.84299999999995</v>
      </c>
      <c r="E23" s="32">
        <f>'Ind T2'!E15</f>
        <v>17.583999999999985</v>
      </c>
      <c r="F23" s="32">
        <f>'Ind T2'!F15</f>
        <v>19.475999999999967</v>
      </c>
      <c r="H23" s="11">
        <f t="shared" si="0"/>
        <v>2.5500000000000345</v>
      </c>
      <c r="I23" s="31">
        <f t="shared" si="1"/>
        <v>-1.1340000000000927</v>
      </c>
      <c r="J23" s="11">
        <f t="shared" si="2"/>
        <v>0.74100000000003519</v>
      </c>
      <c r="K23" s="11">
        <f t="shared" si="3"/>
        <v>1.8919999999999817</v>
      </c>
      <c r="L23" s="31">
        <f t="shared" si="4"/>
        <v>2.6330000000000169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95.379999999999981</v>
      </c>
      <c r="C25" s="31">
        <f>'Ind T1'!C11</f>
        <v>99.441999999999979</v>
      </c>
      <c r="D25" s="31">
        <f>'Ind T1'!D11</f>
        <v>95.904999999999973</v>
      </c>
      <c r="E25" s="31">
        <f>'Ind T1'!E11</f>
        <v>99.05499999999995</v>
      </c>
      <c r="F25" s="31">
        <f>'Ind T1'!F11</f>
        <v>104.65800000000006</v>
      </c>
      <c r="H25" s="31">
        <f t="shared" si="0"/>
        <v>4.0619999999999976</v>
      </c>
      <c r="I25" s="31">
        <f t="shared" si="1"/>
        <v>-3.5370000000000061</v>
      </c>
      <c r="J25" s="31">
        <f t="shared" si="2"/>
        <v>3.1499999999999773</v>
      </c>
      <c r="K25" s="31">
        <f t="shared" si="3"/>
        <v>5.6030000000001081</v>
      </c>
      <c r="L25" s="31">
        <f t="shared" si="4"/>
        <v>8.7530000000000854</v>
      </c>
    </row>
    <row r="26" spans="1:12" x14ac:dyDescent="0.2">
      <c r="A26" s="10" t="str">
        <f>'Ind T2'!A16</f>
        <v>Media</v>
      </c>
      <c r="B26" s="11">
        <f>'Ind T2'!B16</f>
        <v>5.3079999999999901</v>
      </c>
      <c r="C26" s="11">
        <f>'Ind T2'!C16</f>
        <v>3.8290000000000086</v>
      </c>
      <c r="D26" s="11">
        <f>'Ind T2'!D16</f>
        <v>4.3249999999999948</v>
      </c>
      <c r="E26" s="11">
        <f>'Ind T2'!E16</f>
        <v>4.1440000000000001</v>
      </c>
      <c r="F26" s="11">
        <f>'Ind T2'!F16</f>
        <v>4.0309999999999979</v>
      </c>
      <c r="H26" s="11">
        <f t="shared" si="0"/>
        <v>-1.4789999999999814</v>
      </c>
      <c r="I26" s="31">
        <f t="shared" si="1"/>
        <v>0.49599999999998623</v>
      </c>
      <c r="J26" s="11">
        <f t="shared" si="2"/>
        <v>-0.18099999999999472</v>
      </c>
      <c r="K26" s="11">
        <f t="shared" si="3"/>
        <v>-0.11300000000000221</v>
      </c>
      <c r="L26" s="31">
        <f t="shared" si="4"/>
        <v>-0.29399999999999693</v>
      </c>
    </row>
    <row r="27" spans="1:12" x14ac:dyDescent="0.2">
      <c r="A27" s="10" t="str">
        <f>'Ind T2'!A17</f>
        <v>Information technology</v>
      </c>
      <c r="B27" s="11">
        <f>'Ind T2'!B17</f>
        <v>12.796999999999999</v>
      </c>
      <c r="C27" s="11">
        <f>'Ind T2'!C17</f>
        <v>12.528000000000008</v>
      </c>
      <c r="D27" s="11">
        <f>'Ind T2'!D17</f>
        <v>12.670000000000012</v>
      </c>
      <c r="E27" s="11">
        <f>'Ind T2'!E17</f>
        <v>13.307999999999986</v>
      </c>
      <c r="F27" s="11">
        <f>'Ind T2'!F17</f>
        <v>14.040000000000047</v>
      </c>
      <c r="H27" s="11">
        <f t="shared" si="0"/>
        <v>-0.26899999999999125</v>
      </c>
      <c r="I27" s="31">
        <f t="shared" si="1"/>
        <v>0.14200000000000479</v>
      </c>
      <c r="J27" s="11">
        <f t="shared" si="2"/>
        <v>0.63799999999997326</v>
      </c>
      <c r="K27" s="11">
        <f t="shared" si="3"/>
        <v>0.73200000000006149</v>
      </c>
      <c r="L27" s="31">
        <f t="shared" si="4"/>
        <v>1.3700000000000347</v>
      </c>
    </row>
    <row r="28" spans="1:12" x14ac:dyDescent="0.2">
      <c r="A28" s="10" t="str">
        <f>'Ind T2'!A18</f>
        <v>Finance and insurance</v>
      </c>
      <c r="B28" s="11">
        <f>'Ind T2'!B18</f>
        <v>5.2270000000000092</v>
      </c>
      <c r="C28" s="11">
        <f>'Ind T2'!C18</f>
        <v>5.4490000000000052</v>
      </c>
      <c r="D28" s="11">
        <f>'Ind T2'!D18</f>
        <v>5.4890000000000123</v>
      </c>
      <c r="E28" s="11">
        <f>'Ind T2'!E18</f>
        <v>5.2800000000000047</v>
      </c>
      <c r="F28" s="11">
        <f>'Ind T2'!F18</f>
        <v>4.748999999999997</v>
      </c>
      <c r="H28" s="11">
        <f t="shared" si="0"/>
        <v>0.22199999999999598</v>
      </c>
      <c r="I28" s="31">
        <f t="shared" si="1"/>
        <v>4.0000000000007141E-2</v>
      </c>
      <c r="J28" s="11">
        <f t="shared" si="2"/>
        <v>-0.20900000000000762</v>
      </c>
      <c r="K28" s="11">
        <f t="shared" si="3"/>
        <v>-0.53100000000000769</v>
      </c>
      <c r="L28" s="31">
        <f t="shared" si="4"/>
        <v>-0.74000000000001531</v>
      </c>
    </row>
    <row r="29" spans="1:12" x14ac:dyDescent="0.2">
      <c r="A29" s="10" t="str">
        <f>'Ind T2'!A19</f>
        <v>Real estate</v>
      </c>
      <c r="B29" s="11">
        <f>'Ind T2'!B19</f>
        <v>5.5620000000000012</v>
      </c>
      <c r="C29" s="11">
        <f>'Ind T2'!C19</f>
        <v>4.5890000000000057</v>
      </c>
      <c r="D29" s="11">
        <f>'Ind T2'!D19</f>
        <v>5.5819999999999972</v>
      </c>
      <c r="E29" s="11">
        <f>'Ind T2'!E19</f>
        <v>5.5760000000000067</v>
      </c>
      <c r="F29" s="11">
        <f>'Ind T2'!F19</f>
        <v>6.2719999999999967</v>
      </c>
      <c r="H29" s="11">
        <f t="shared" ref="H29:H31" si="9">C29-B29</f>
        <v>-0.97299999999999542</v>
      </c>
      <c r="I29" s="31">
        <f t="shared" ref="I29:I31" si="10">D29-C29</f>
        <v>0.99299999999999145</v>
      </c>
      <c r="J29" s="11">
        <f t="shared" ref="J29:J31" si="11">E29-D29</f>
        <v>-5.9999999999904574E-3</v>
      </c>
      <c r="K29" s="11">
        <f t="shared" ref="K29:K31" si="12">F29-E29</f>
        <v>0.69599999999998996</v>
      </c>
      <c r="L29" s="31">
        <f t="shared" si="4"/>
        <v>0.6899999999999995</v>
      </c>
    </row>
    <row r="30" spans="1:12" x14ac:dyDescent="0.2">
      <c r="A30" s="10" t="str">
        <f>'Ind T2'!A20</f>
        <v>Professional services</v>
      </c>
      <c r="B30" s="11">
        <f>'Ind T2'!B20</f>
        <v>26.351999999999958</v>
      </c>
      <c r="C30" s="11">
        <f>'Ind T2'!C20</f>
        <v>28.099999999999923</v>
      </c>
      <c r="D30" s="11">
        <f>'Ind T2'!D20</f>
        <v>26.083999999999989</v>
      </c>
      <c r="E30" s="11">
        <f>'Ind T2'!E20</f>
        <v>27.438999999999904</v>
      </c>
      <c r="F30" s="11">
        <f>'Ind T2'!F20</f>
        <v>29.372000000000053</v>
      </c>
      <c r="H30" s="11">
        <f t="shared" si="9"/>
        <v>1.7479999999999656</v>
      </c>
      <c r="I30" s="31">
        <f t="shared" si="10"/>
        <v>-2.0159999999999343</v>
      </c>
      <c r="J30" s="11">
        <f t="shared" si="11"/>
        <v>1.3549999999999152</v>
      </c>
      <c r="K30" s="11">
        <f t="shared" si="12"/>
        <v>1.933000000000149</v>
      </c>
      <c r="L30" s="31">
        <f t="shared" si="4"/>
        <v>3.2880000000000642</v>
      </c>
    </row>
    <row r="31" spans="1:12" x14ac:dyDescent="0.2">
      <c r="A31" s="10" t="str">
        <f>'Ind T2'!A21</f>
        <v>Support services</v>
      </c>
      <c r="B31" s="11">
        <f>'Ind T2'!B21</f>
        <v>21.942</v>
      </c>
      <c r="C31" s="11">
        <f>'Ind T2'!C21</f>
        <v>28.434000000000015</v>
      </c>
      <c r="D31" s="11">
        <f>'Ind T2'!D21</f>
        <v>25.592999999999957</v>
      </c>
      <c r="E31" s="11">
        <f>'Ind T2'!E21</f>
        <v>27.167000000000055</v>
      </c>
      <c r="F31" s="11">
        <f>'Ind T2'!F21</f>
        <v>29.665999999999954</v>
      </c>
      <c r="H31" s="11">
        <f t="shared" si="9"/>
        <v>6.4920000000000151</v>
      </c>
      <c r="I31" s="31">
        <f t="shared" si="10"/>
        <v>-2.8410000000000579</v>
      </c>
      <c r="J31" s="11">
        <f t="shared" si="11"/>
        <v>1.5740000000000975</v>
      </c>
      <c r="K31" s="11">
        <f t="shared" si="12"/>
        <v>2.4989999999998993</v>
      </c>
      <c r="L31" s="31">
        <f t="shared" si="4"/>
        <v>4.0729999999999968</v>
      </c>
    </row>
    <row r="32" spans="1:12" x14ac:dyDescent="0.2">
      <c r="A32" s="10" t="str">
        <f>'Ind T2'!A25</f>
        <v>Arts and entertainment</v>
      </c>
      <c r="B32" s="11">
        <f>'Ind T2'!B25</f>
        <v>7.9770000000000163</v>
      </c>
      <c r="C32" s="11">
        <f>'Ind T2'!C25</f>
        <v>7.1249999999999964</v>
      </c>
      <c r="D32" s="11">
        <f>'Ind T2'!D25</f>
        <v>7.0780000000000101</v>
      </c>
      <c r="E32" s="11">
        <f>'Ind T2'!E25</f>
        <v>7.4319999999999951</v>
      </c>
      <c r="F32" s="11">
        <f>'Ind T2'!F25</f>
        <v>7.9050000000000002</v>
      </c>
      <c r="H32" s="11">
        <f t="shared" ref="H32" si="13">C32-B32</f>
        <v>-0.85200000000001985</v>
      </c>
      <c r="I32" s="31">
        <f t="shared" ref="I32:I33" si="14">D32-C32</f>
        <v>-4.6999999999986386E-2</v>
      </c>
      <c r="J32" s="11">
        <f t="shared" ref="J32:J33" si="15">E32-D32</f>
        <v>0.35399999999998499</v>
      </c>
      <c r="K32" s="11">
        <f t="shared" ref="K32:K33" si="16">F32-E32</f>
        <v>0.47300000000000519</v>
      </c>
      <c r="L32" s="31">
        <f t="shared" si="4"/>
        <v>0.82699999999999019</v>
      </c>
    </row>
    <row r="33" spans="1:12" x14ac:dyDescent="0.2">
      <c r="A33" s="10" t="str">
        <f>'Ind T2'!A26</f>
        <v>Other services</v>
      </c>
      <c r="B33" s="11">
        <f>'Ind T2'!B26</f>
        <v>10.215000000000002</v>
      </c>
      <c r="C33" s="11">
        <f>'Ind T2'!C26</f>
        <v>9.3880000000000159</v>
      </c>
      <c r="D33" s="11">
        <f>'Ind T2'!D26</f>
        <v>9.0839999999999996</v>
      </c>
      <c r="E33" s="11">
        <f>'Ind T2'!E26</f>
        <v>8.709000000000005</v>
      </c>
      <c r="F33" s="11">
        <f>'Ind T2'!F26</f>
        <v>8.6230000000000047</v>
      </c>
      <c r="H33" s="11">
        <f>C33-B33</f>
        <v>-0.82699999999998575</v>
      </c>
      <c r="I33" s="31">
        <f t="shared" si="14"/>
        <v>-0.30400000000001626</v>
      </c>
      <c r="J33" s="11">
        <f t="shared" si="15"/>
        <v>-0.37499999999999467</v>
      </c>
      <c r="K33" s="11">
        <f t="shared" si="16"/>
        <v>-8.6000000000000298E-2</v>
      </c>
      <c r="L33" s="31">
        <f t="shared" si="4"/>
        <v>-0.46099999999999497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63.516000000000012</v>
      </c>
      <c r="C35" s="31">
        <f>'Ind T1'!C12</f>
        <v>65.311000000000064</v>
      </c>
      <c r="D35" s="31">
        <f>'Ind T1'!D12</f>
        <v>64.569000000000031</v>
      </c>
      <c r="E35" s="31">
        <f>'Ind T1'!E12</f>
        <v>65.641000000000005</v>
      </c>
      <c r="F35" s="31">
        <f>'Ind T1'!F12</f>
        <v>66.320000000000107</v>
      </c>
      <c r="H35" s="31">
        <f t="shared" si="0"/>
        <v>1.7950000000000514</v>
      </c>
      <c r="I35" s="31">
        <f t="shared" si="1"/>
        <v>-0.74200000000003286</v>
      </c>
      <c r="J35" s="31">
        <f t="shared" si="2"/>
        <v>1.0719999999999743</v>
      </c>
      <c r="K35" s="31">
        <f t="shared" si="3"/>
        <v>0.67900000000010152</v>
      </c>
      <c r="L35" s="31">
        <f t="shared" si="4"/>
        <v>1.7510000000000758</v>
      </c>
    </row>
    <row r="36" spans="1:12" x14ac:dyDescent="0.2">
      <c r="A36" s="10" t="str">
        <f>'Ind T2'!A22</f>
        <v>Public admin. and defence</v>
      </c>
      <c r="B36" s="32">
        <f>'Ind T2'!B22</f>
        <v>8.7390000000000132</v>
      </c>
      <c r="C36" s="32">
        <f>'Ind T2'!C22</f>
        <v>8.2150000000000087</v>
      </c>
      <c r="D36" s="32">
        <f>'Ind T2'!D22</f>
        <v>8.3039999999999825</v>
      </c>
      <c r="E36" s="32">
        <f>'Ind T2'!E22</f>
        <v>8.5689999999999866</v>
      </c>
      <c r="F36" s="32">
        <f>'Ind T2'!F22</f>
        <v>8.4110000000000067</v>
      </c>
      <c r="H36" s="11">
        <f t="shared" si="0"/>
        <v>-0.52400000000000446</v>
      </c>
      <c r="I36" s="31">
        <f t="shared" si="1"/>
        <v>8.8999999999973767E-2</v>
      </c>
      <c r="J36" s="11">
        <f t="shared" si="2"/>
        <v>0.26500000000000412</v>
      </c>
      <c r="K36" s="11">
        <f t="shared" si="3"/>
        <v>-0.15799999999997993</v>
      </c>
      <c r="L36" s="31">
        <f t="shared" si="4"/>
        <v>0.10700000000002419</v>
      </c>
    </row>
    <row r="37" spans="1:12" x14ac:dyDescent="0.2">
      <c r="A37" s="10" t="str">
        <f>'Ind T2'!A23</f>
        <v>Education</v>
      </c>
      <c r="B37" s="32">
        <f>'Ind T2'!B23</f>
        <v>26.116999999999969</v>
      </c>
      <c r="C37" s="32">
        <f>'Ind T2'!C23</f>
        <v>26.001999999999988</v>
      </c>
      <c r="D37" s="32">
        <f>'Ind T2'!D23</f>
        <v>25.320999999999991</v>
      </c>
      <c r="E37" s="32">
        <f>'Ind T2'!E23</f>
        <v>25.191000000000006</v>
      </c>
      <c r="F37" s="32">
        <f>'Ind T2'!F23</f>
        <v>25.664000000000058</v>
      </c>
      <c r="H37" s="11">
        <f t="shared" si="0"/>
        <v>-0.11499999999998067</v>
      </c>
      <c r="I37" s="31">
        <f t="shared" si="1"/>
        <v>-0.68099999999999739</v>
      </c>
      <c r="J37" s="11">
        <f t="shared" si="2"/>
        <v>-0.12999999999998479</v>
      </c>
      <c r="K37" s="11">
        <f t="shared" si="3"/>
        <v>0.47300000000005227</v>
      </c>
      <c r="L37" s="31">
        <f t="shared" si="4"/>
        <v>0.34300000000006747</v>
      </c>
    </row>
    <row r="38" spans="1:12" x14ac:dyDescent="0.2">
      <c r="A38" s="10" t="str">
        <f>'Ind T2'!A24</f>
        <v>Health and social work</v>
      </c>
      <c r="B38" s="32">
        <f>'Ind T2'!B24</f>
        <v>28.660000000000032</v>
      </c>
      <c r="C38" s="32">
        <f>'Ind T2'!C24</f>
        <v>31.094000000000065</v>
      </c>
      <c r="D38" s="32">
        <f>'Ind T2'!D24</f>
        <v>30.944000000000056</v>
      </c>
      <c r="E38" s="32">
        <f>'Ind T2'!E24</f>
        <v>31.881000000000018</v>
      </c>
      <c r="F38" s="32">
        <f>'Ind T2'!F24</f>
        <v>32.245000000000033</v>
      </c>
      <c r="H38" s="11">
        <f t="shared" si="0"/>
        <v>2.434000000000033</v>
      </c>
      <c r="I38" s="31">
        <f t="shared" si="1"/>
        <v>-0.15000000000000924</v>
      </c>
      <c r="J38" s="11">
        <f t="shared" si="2"/>
        <v>0.93699999999996209</v>
      </c>
      <c r="K38" s="11">
        <f t="shared" si="3"/>
        <v>0.36400000000001498</v>
      </c>
      <c r="L38" s="31">
        <f t="shared" si="4"/>
        <v>1.3009999999999771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265.75200000000001</v>
      </c>
      <c r="C40" s="33">
        <f>'Ind T1'!C14</f>
        <v>288.73</v>
      </c>
      <c r="D40" s="33">
        <f>'Ind T1'!D14</f>
        <v>282.6869999999999</v>
      </c>
      <c r="E40" s="33">
        <f>'Ind T1'!E14</f>
        <v>289.45600000000002</v>
      </c>
      <c r="F40" s="33">
        <f>'Ind T1'!F14</f>
        <v>298.81500000000005</v>
      </c>
      <c r="G40" s="24"/>
      <c r="H40" s="34">
        <f t="shared" si="0"/>
        <v>22.978000000000009</v>
      </c>
      <c r="I40" s="34">
        <f>D40-C40</f>
        <v>-6.0430000000001201</v>
      </c>
      <c r="J40" s="34">
        <f>E40-D40</f>
        <v>6.7690000000001191</v>
      </c>
      <c r="K40" s="34">
        <f>F40-E40</f>
        <v>9.3590000000000373</v>
      </c>
      <c r="L40" s="205">
        <f t="shared" si="4"/>
        <v>16.128000000000156</v>
      </c>
    </row>
    <row r="44" spans="1:12" ht="15.75" x14ac:dyDescent="0.25">
      <c r="A44" s="19" t="str">
        <f>CONCATENATE(A1," (Continued)")</f>
        <v>Industry Table 4  Employment by Industry Group in Sector (SIC 2007), 2015-2035, Buckinghamshire Thames Valley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5.5034204065074199</v>
      </c>
      <c r="C50" s="44">
        <f t="shared" ref="B50:E54" si="17">IF(AND(D$5-C$5 &lt;&gt; 0,C7&lt;&gt;0,D7&lt;&gt;0),(EXP(LN(D7/C7)/(D$5-C$5))-1)*100,0)</f>
        <v>-12.966954022988485</v>
      </c>
      <c r="D50" s="44">
        <f t="shared" si="17"/>
        <v>0.85603923297403739</v>
      </c>
      <c r="E50" s="44">
        <f t="shared" si="17"/>
        <v>0.6060979510726261</v>
      </c>
      <c r="F50" s="44">
        <f>IF(AND(F$5-D$5 &lt;&gt; 0,D7&lt;&gt;0,F7&lt;&gt;0),(EXP(LN(F7/D7)/(F$5-D$5))-1)*100,0)</f>
        <v>0.68934281311590073</v>
      </c>
      <c r="H50" s="44">
        <f>(B7/B$40)*100</f>
        <v>1.6910503025377042</v>
      </c>
      <c r="I50" s="44">
        <f>(C7/C$40)*100</f>
        <v>1.9284452602777704</v>
      </c>
      <c r="J50" s="44">
        <f>(D7/D$40)*100</f>
        <v>1.7142634786884465</v>
      </c>
      <c r="K50" s="44">
        <f>(E7/E$40)*100</f>
        <v>1.7470703664805722</v>
      </c>
      <c r="L50" s="44">
        <f>(F7/F$40)*100</f>
        <v>1.7977678496728724</v>
      </c>
    </row>
    <row r="51" spans="1:12" x14ac:dyDescent="0.2">
      <c r="A51" t="str">
        <f>A8</f>
        <v>Agriculture</v>
      </c>
      <c r="B51" s="40">
        <f t="shared" si="17"/>
        <v>6.1211869470333857</v>
      </c>
      <c r="C51" s="44">
        <f t="shared" si="17"/>
        <v>-20.244328097731177</v>
      </c>
      <c r="D51" s="40">
        <f t="shared" si="17"/>
        <v>0.69061376583217093</v>
      </c>
      <c r="E51" s="40">
        <f t="shared" si="17"/>
        <v>0.25911416999693238</v>
      </c>
      <c r="F51" s="44">
        <f t="shared" ref="F51:F83" si="18">IF(AND(F$5-D$5 &lt;&gt; 0,D8&lt;&gt;0,F8&lt;&gt;0),(EXP(LN(F8/D8)/(F$5-D$5))-1)*100,0)</f>
        <v>0.40274151535348857</v>
      </c>
      <c r="H51" s="40">
        <f t="shared" ref="H51:L54" si="19">(B8/B$7)*100</f>
        <v>50.26702269692921</v>
      </c>
      <c r="I51" s="40">
        <f t="shared" si="19"/>
        <v>51.454741379310406</v>
      </c>
      <c r="J51" s="40">
        <f t="shared" si="19"/>
        <v>47.152290548906393</v>
      </c>
      <c r="K51" s="40">
        <f t="shared" si="19"/>
        <v>46.766857820842297</v>
      </c>
      <c r="L51" s="40">
        <f t="shared" si="19"/>
        <v>45.178704393149722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34.878080731462461</v>
      </c>
      <c r="C52" s="44">
        <f t="shared" si="17"/>
        <v>-30.215827338129351</v>
      </c>
      <c r="D52" s="40">
        <f t="shared" si="17"/>
        <v>-2.378529921627881</v>
      </c>
      <c r="E52" s="40">
        <f t="shared" si="17"/>
        <v>-1.0993314417073963</v>
      </c>
      <c r="F52" s="44">
        <f t="shared" si="18"/>
        <v>-1.5275826350509725</v>
      </c>
      <c r="H52" s="40">
        <f t="shared" si="19"/>
        <v>0.93457943925233622</v>
      </c>
      <c r="I52" s="40">
        <f t="shared" si="19"/>
        <v>2.4964080459770033</v>
      </c>
      <c r="J52" s="40">
        <f t="shared" si="19"/>
        <v>2.001650846058602</v>
      </c>
      <c r="K52" s="40">
        <f t="shared" si="19"/>
        <v>1.7006130116669884</v>
      </c>
      <c r="L52" s="40">
        <f t="shared" si="19"/>
        <v>1.4333581533879403</v>
      </c>
    </row>
    <row r="53" spans="1:12" x14ac:dyDescent="0.2">
      <c r="A53" t="str">
        <f>A10</f>
        <v>Electricity and gas</v>
      </c>
      <c r="B53" s="40">
        <f t="shared" si="17"/>
        <v>15.526394451827151</v>
      </c>
      <c r="C53" s="44">
        <f t="shared" si="17"/>
        <v>28.070175438596181</v>
      </c>
      <c r="D53" s="40">
        <f t="shared" si="17"/>
        <v>-0.66635586996532936</v>
      </c>
      <c r="E53" s="40">
        <f t="shared" si="17"/>
        <v>8.4662557715575737E-2</v>
      </c>
      <c r="F53" s="44">
        <f t="shared" si="18"/>
        <v>-0.16630571007839601</v>
      </c>
      <c r="H53" s="40">
        <f t="shared" si="19"/>
        <v>3.5603026257231809</v>
      </c>
      <c r="I53" s="40">
        <f t="shared" si="19"/>
        <v>5.1185344827586201</v>
      </c>
      <c r="J53" s="40">
        <f t="shared" si="19"/>
        <v>7.5319851423854516</v>
      </c>
      <c r="K53" s="40">
        <f t="shared" si="19"/>
        <v>6.9804231757959094</v>
      </c>
      <c r="L53" s="40">
        <f t="shared" si="19"/>
        <v>6.6269545793000733</v>
      </c>
    </row>
    <row r="54" spans="1:12" x14ac:dyDescent="0.2">
      <c r="A54" t="str">
        <f>A11</f>
        <v>Water and sewerage</v>
      </c>
      <c r="B54" s="40">
        <f t="shared" si="17"/>
        <v>2.8967686874308063</v>
      </c>
      <c r="C54" s="44">
        <f t="shared" si="17"/>
        <v>-7.8982009653356222</v>
      </c>
      <c r="D54" s="40">
        <f t="shared" si="17"/>
        <v>1.4261056417671503</v>
      </c>
      <c r="E54" s="40">
        <f t="shared" si="17"/>
        <v>1.0941079299704004</v>
      </c>
      <c r="F54" s="44">
        <f t="shared" si="18"/>
        <v>1.2046529104664083</v>
      </c>
      <c r="H54" s="40">
        <f t="shared" si="19"/>
        <v>45.238095238095291</v>
      </c>
      <c r="I54" s="40">
        <f t="shared" si="19"/>
        <v>40.930316091953969</v>
      </c>
      <c r="J54" s="40">
        <f t="shared" si="19"/>
        <v>43.314073462649567</v>
      </c>
      <c r="K54" s="40">
        <f t="shared" si="19"/>
        <v>44.552105991694816</v>
      </c>
      <c r="L54" s="40">
        <f t="shared" si="19"/>
        <v>46.760982874162266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5.2231088027799633</v>
      </c>
      <c r="C56" s="44">
        <f t="shared" si="20"/>
        <v>-1.099566226167481</v>
      </c>
      <c r="D56" s="44">
        <f t="shared" si="20"/>
        <v>-1.1245611211234241</v>
      </c>
      <c r="E56" s="44">
        <f t="shared" si="20"/>
        <v>-1.187801134401345</v>
      </c>
      <c r="F56" s="44">
        <f t="shared" si="18"/>
        <v>-1.1667256254593528</v>
      </c>
      <c r="H56" s="44">
        <f>(B13/B$40)*100</f>
        <v>6.0857491194798161</v>
      </c>
      <c r="I56" s="44">
        <f>(C13/C$40)*100</f>
        <v>6.8666227963841653</v>
      </c>
      <c r="J56" s="44">
        <f>(D13/D$40)*100</f>
        <v>6.9362934977554831</v>
      </c>
      <c r="K56" s="44">
        <f>(E13/E$40)*100</f>
        <v>6.4016638107346147</v>
      </c>
      <c r="L56" s="44">
        <f>(F13/F$40)*100</f>
        <v>5.5027358064354228</v>
      </c>
    </row>
    <row r="57" spans="1:12" x14ac:dyDescent="0.2">
      <c r="A57" t="str">
        <f>A14</f>
        <v>Food drink and tobacco</v>
      </c>
      <c r="B57" s="40">
        <f t="shared" si="20"/>
        <v>14.352393543095786</v>
      </c>
      <c r="C57" s="44">
        <f t="shared" si="20"/>
        <v>-0.47722342733164114</v>
      </c>
      <c r="D57" s="40">
        <f t="shared" si="20"/>
        <v>2.2024778801146727</v>
      </c>
      <c r="E57" s="40">
        <f t="shared" si="20"/>
        <v>1.1962156390048051</v>
      </c>
      <c r="F57" s="44">
        <f t="shared" si="18"/>
        <v>1.5305307157514658</v>
      </c>
      <c r="H57" s="40">
        <f t="shared" ref="H57:L59" si="21">(B14/B$13)*100</f>
        <v>8.3348791195201795</v>
      </c>
      <c r="I57" s="40">
        <f t="shared" si="21"/>
        <v>11.626147483102992</v>
      </c>
      <c r="J57" s="40">
        <f t="shared" si="21"/>
        <v>11.699306405548759</v>
      </c>
      <c r="K57" s="40">
        <f t="shared" si="21"/>
        <v>13.804641122504044</v>
      </c>
      <c r="L57" s="40">
        <f t="shared" si="21"/>
        <v>17.521133613087621</v>
      </c>
    </row>
    <row r="58" spans="1:12" x14ac:dyDescent="0.2">
      <c r="A58" t="str">
        <f>A15</f>
        <v>Engineering</v>
      </c>
      <c r="B58" s="40">
        <f t="shared" si="20"/>
        <v>7.2974995964648182</v>
      </c>
      <c r="C58" s="44">
        <f t="shared" si="20"/>
        <v>-4.2996152975788178</v>
      </c>
      <c r="D58" s="40">
        <f t="shared" si="20"/>
        <v>-1.2063394571348418</v>
      </c>
      <c r="E58" s="40">
        <f t="shared" si="20"/>
        <v>-2.7064095222429918</v>
      </c>
      <c r="F58" s="44">
        <f t="shared" si="18"/>
        <v>-2.208934161742615</v>
      </c>
      <c r="H58" s="40">
        <f t="shared" si="21"/>
        <v>20.614604587893336</v>
      </c>
      <c r="I58" s="40">
        <f t="shared" si="21"/>
        <v>22.288913547866478</v>
      </c>
      <c r="J58" s="40">
        <f t="shared" si="21"/>
        <v>21.567727458180293</v>
      </c>
      <c r="K58" s="40">
        <f t="shared" si="21"/>
        <v>21.478683216405848</v>
      </c>
      <c r="L58" s="40">
        <f t="shared" si="21"/>
        <v>18.396886212978178</v>
      </c>
    </row>
    <row r="59" spans="1:12" x14ac:dyDescent="0.2">
      <c r="A59" t="str">
        <f>A16</f>
        <v>Rest of manufacturing</v>
      </c>
      <c r="B59" s="40">
        <f t="shared" si="20"/>
        <v>3.3344048730631792</v>
      </c>
      <c r="C59" s="44">
        <f t="shared" si="20"/>
        <v>-0.12975118302521738</v>
      </c>
      <c r="D59" s="40">
        <f t="shared" si="20"/>
        <v>-1.7294065872079378</v>
      </c>
      <c r="E59" s="40">
        <f t="shared" si="20"/>
        <v>-1.2851395243133057</v>
      </c>
      <c r="F59" s="44">
        <f t="shared" si="18"/>
        <v>-1.4334512610392536</v>
      </c>
      <c r="H59" s="40">
        <f t="shared" si="21"/>
        <v>71.050516292586479</v>
      </c>
      <c r="I59" s="40">
        <f t="shared" si="21"/>
        <v>66.084938969030532</v>
      </c>
      <c r="J59" s="40">
        <f t="shared" si="21"/>
        <v>66.732966136270946</v>
      </c>
      <c r="K59" s="40">
        <f t="shared" si="21"/>
        <v>64.716675661090122</v>
      </c>
      <c r="L59" s="40">
        <f t="shared" si="21"/>
        <v>64.081980173934198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8.1314363633472553</v>
      </c>
      <c r="C61" s="44">
        <f>IF(AND(D$5-C$5 &lt;&gt; 0,C18&lt;&gt;0,D18&lt;&gt;0),(EXP(LN(D18/C18)/(D$5-C$5))-1)*100,0)</f>
        <v>3.149298466617334</v>
      </c>
      <c r="D61" s="44">
        <f>IF(AND(E$5-D$5 &lt;&gt; 0,D18&lt;&gt;0,E18&lt;&gt;0),(EXP(LN(E18/D18)/(E$5-D$5))-1)*100,0)</f>
        <v>1.3773493744662746</v>
      </c>
      <c r="E61" s="44">
        <f>IF(AND(F$5-E$5 &lt;&gt; 0,E18&lt;&gt;0,F18&lt;&gt;0),(EXP(LN(F18/E18)/(F$5-E$5))-1)*100,0)</f>
        <v>0.81244883250699562</v>
      </c>
      <c r="F61" s="44">
        <f t="shared" si="18"/>
        <v>1.0003983918825732</v>
      </c>
      <c r="H61" s="44">
        <f>(B18/B$40)*100</f>
        <v>6.3363587103766177</v>
      </c>
      <c r="I61" s="44">
        <f>(C18/C$40)*100</f>
        <v>7.9731929484293325</v>
      </c>
      <c r="J61" s="44">
        <f>(D18/D$40)*100</f>
        <v>8.4001032944564109</v>
      </c>
      <c r="K61" s="44">
        <f>(E18/E$40)*100</f>
        <v>8.7844093748272787</v>
      </c>
      <c r="L61" s="44">
        <f>(F18/F$40)*100</f>
        <v>9.2264444555995979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2.1678477628951809</v>
      </c>
      <c r="C63" s="44">
        <f t="shared" si="22"/>
        <v>-2.0499722082529703</v>
      </c>
      <c r="D63" s="44">
        <f t="shared" si="22"/>
        <v>0.46397071164818726</v>
      </c>
      <c r="E63" s="44">
        <f t="shared" si="22"/>
        <v>0.35163012414904937</v>
      </c>
      <c r="F63" s="44">
        <f t="shared" si="18"/>
        <v>0.38906302179286811</v>
      </c>
      <c r="H63" s="44">
        <f>(B20/B$40)*100</f>
        <v>26.095758451488592</v>
      </c>
      <c r="I63" s="44">
        <f>(C20/C$40)*100</f>
        <v>26.170470681951997</v>
      </c>
      <c r="J63" s="44">
        <f>(D20/D$40)*100</f>
        <v>26.181960967430378</v>
      </c>
      <c r="K63" s="44">
        <f>(E20/E$40)*100</f>
        <v>26.168398651263058</v>
      </c>
      <c r="L63" s="44">
        <f>(F20/F$40)*100</f>
        <v>26.254371433830265</v>
      </c>
    </row>
    <row r="64" spans="1:12" x14ac:dyDescent="0.2">
      <c r="A64" t="str">
        <f>A21</f>
        <v>Wholesale and retail trade</v>
      </c>
      <c r="B64" s="40">
        <f t="shared" si="22"/>
        <v>1.4742520708056928</v>
      </c>
      <c r="C64" s="44">
        <f t="shared" si="22"/>
        <v>1.8181818181817189</v>
      </c>
      <c r="D64" s="40">
        <f t="shared" si="22"/>
        <v>0.28155040055646285</v>
      </c>
      <c r="E64" s="40">
        <f t="shared" si="22"/>
        <v>0.15398882053729857</v>
      </c>
      <c r="F64" s="44">
        <f t="shared" si="18"/>
        <v>0.19649130781937973</v>
      </c>
      <c r="H64" s="40">
        <f t="shared" ref="H64:L66" si="23">(B21/B$20)*100</f>
        <v>66.421052631578902</v>
      </c>
      <c r="I64" s="40">
        <f t="shared" si="23"/>
        <v>64.635663428707531</v>
      </c>
      <c r="J64" s="40">
        <f t="shared" si="23"/>
        <v>67.188196668152912</v>
      </c>
      <c r="K64" s="40">
        <f t="shared" si="23"/>
        <v>66.580413487180877</v>
      </c>
      <c r="L64" s="40">
        <f t="shared" si="23"/>
        <v>65.280681180849456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2.7032807588095009</v>
      </c>
      <c r="C65" s="44">
        <f t="shared" si="22"/>
        <v>-14.899942824470857</v>
      </c>
      <c r="D65" s="40">
        <f t="shared" si="22"/>
        <v>0.76227529114467618</v>
      </c>
      <c r="E65" s="40">
        <f t="shared" si="22"/>
        <v>4.1320237933262227E-2</v>
      </c>
      <c r="F65" s="44">
        <f t="shared" si="18"/>
        <v>0.28106359866733044</v>
      </c>
      <c r="H65" s="40">
        <f t="shared" si="23"/>
        <v>11.333813987022364</v>
      </c>
      <c r="I65" s="40">
        <f t="shared" si="23"/>
        <v>11.573277573383406</v>
      </c>
      <c r="J65" s="40">
        <f t="shared" si="23"/>
        <v>10.054990339534958</v>
      </c>
      <c r="K65" s="40">
        <f t="shared" si="23"/>
        <v>10.205159348348413</v>
      </c>
      <c r="L65" s="40">
        <f t="shared" si="23"/>
        <v>9.8939478917044852</v>
      </c>
    </row>
    <row r="66" spans="1:12" x14ac:dyDescent="0.2">
      <c r="A66" t="str">
        <f>A23</f>
        <v>Accommodation and food</v>
      </c>
      <c r="B66" s="40">
        <f t="shared" si="22"/>
        <v>3.8984179674244057</v>
      </c>
      <c r="C66" s="44">
        <f t="shared" si="22"/>
        <v>-6.3080602992717889</v>
      </c>
      <c r="D66" s="40">
        <f t="shared" si="22"/>
        <v>0.86480315112822392</v>
      </c>
      <c r="E66" s="40">
        <f t="shared" si="22"/>
        <v>1.0271749996767943</v>
      </c>
      <c r="F66" s="44">
        <f t="shared" si="18"/>
        <v>0.97302202806468507</v>
      </c>
      <c r="H66" s="40">
        <f t="shared" si="23"/>
        <v>22.245133381398727</v>
      </c>
      <c r="I66" s="40">
        <f t="shared" si="23"/>
        <v>23.791058997909058</v>
      </c>
      <c r="J66" s="40">
        <f t="shared" si="23"/>
        <v>22.756812992312128</v>
      </c>
      <c r="K66" s="40">
        <f t="shared" si="23"/>
        <v>23.214427164470706</v>
      </c>
      <c r="L66" s="40">
        <f t="shared" si="23"/>
        <v>24.825370927446063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1.0480956123328333</v>
      </c>
      <c r="C68" s="44">
        <f t="shared" si="24"/>
        <v>-3.5568472074173907</v>
      </c>
      <c r="D68" s="44">
        <f t="shared" si="24"/>
        <v>0.64843596679333704</v>
      </c>
      <c r="E68" s="44">
        <f t="shared" si="24"/>
        <v>0.55174292399060576</v>
      </c>
      <c r="F68" s="44">
        <f t="shared" si="18"/>
        <v>0.58396361239387851</v>
      </c>
      <c r="H68" s="44">
        <f>(B25/B$40)*100</f>
        <v>35.890604774376101</v>
      </c>
      <c r="I68" s="44">
        <f>(C25/C$40)*100</f>
        <v>34.441173414608798</v>
      </c>
      <c r="J68" s="44">
        <f>(D25/D$40)*100</f>
        <v>33.926215213292444</v>
      </c>
      <c r="K68" s="44">
        <f>(E25/E$40)*100</f>
        <v>34.221090597534662</v>
      </c>
      <c r="L68" s="44">
        <f>(F25/F$40)*100</f>
        <v>35.024346167361088</v>
      </c>
    </row>
    <row r="69" spans="1:12" x14ac:dyDescent="0.2">
      <c r="A69" t="str">
        <f>A26</f>
        <v>Media</v>
      </c>
      <c r="B69" s="40">
        <f t="shared" si="24"/>
        <v>-7.8408176355789339</v>
      </c>
      <c r="C69" s="44">
        <f t="shared" si="24"/>
        <v>12.953773831287151</v>
      </c>
      <c r="D69" s="40">
        <f t="shared" si="24"/>
        <v>-0.8513678702153249</v>
      </c>
      <c r="E69" s="40">
        <f t="shared" si="24"/>
        <v>-0.27608838130165347</v>
      </c>
      <c r="F69" s="44">
        <f t="shared" si="18"/>
        <v>-0.46821813360751197</v>
      </c>
      <c r="H69" s="40">
        <f t="shared" ref="H69:L71" si="25">(B26/B$25)*100</f>
        <v>5.5651079890962372</v>
      </c>
      <c r="I69" s="40">
        <f t="shared" si="25"/>
        <v>3.8504857102632788</v>
      </c>
      <c r="J69" s="40">
        <f t="shared" si="25"/>
        <v>4.50967102862207</v>
      </c>
      <c r="K69" s="40">
        <f t="shared" si="25"/>
        <v>4.1835344000807657</v>
      </c>
      <c r="L69" s="40">
        <f t="shared" si="25"/>
        <v>3.8515928070477128</v>
      </c>
    </row>
    <row r="70" spans="1:12" x14ac:dyDescent="0.2">
      <c r="A70" t="str">
        <f>A27</f>
        <v>Information technology</v>
      </c>
      <c r="B70" s="40">
        <f t="shared" si="24"/>
        <v>-0.5297078042558967</v>
      </c>
      <c r="C70" s="44">
        <f t="shared" si="24"/>
        <v>1.1334610472541806</v>
      </c>
      <c r="D70" s="40">
        <f t="shared" si="24"/>
        <v>0.98741031777742627</v>
      </c>
      <c r="E70" s="40">
        <f t="shared" si="24"/>
        <v>0.53688650214522848</v>
      </c>
      <c r="F70" s="44">
        <f t="shared" si="18"/>
        <v>0.68683734436916222</v>
      </c>
      <c r="H70" s="40">
        <f t="shared" si="25"/>
        <v>13.4168588802684</v>
      </c>
      <c r="I70" s="40">
        <f t="shared" si="25"/>
        <v>12.598298505661601</v>
      </c>
      <c r="J70" s="40">
        <f t="shared" si="25"/>
        <v>13.210990042229307</v>
      </c>
      <c r="K70" s="40">
        <f t="shared" si="25"/>
        <v>13.434960375548929</v>
      </c>
      <c r="L70" s="40">
        <f t="shared" si="25"/>
        <v>13.415123545261748</v>
      </c>
    </row>
    <row r="71" spans="1:12" x14ac:dyDescent="0.2">
      <c r="A71" t="str">
        <f>A28</f>
        <v>Finance and insurance</v>
      </c>
      <c r="B71" s="40">
        <f t="shared" si="24"/>
        <v>1.045290533633314</v>
      </c>
      <c r="C71" s="44">
        <f t="shared" si="24"/>
        <v>0.73407964764189426</v>
      </c>
      <c r="D71" s="40">
        <f t="shared" si="24"/>
        <v>-0.77339363852833021</v>
      </c>
      <c r="E71" s="40">
        <f t="shared" si="24"/>
        <v>-1.0543229198083814</v>
      </c>
      <c r="F71" s="44">
        <f t="shared" si="18"/>
        <v>-0.9607683112008103</v>
      </c>
      <c r="H71" s="40">
        <f t="shared" si="25"/>
        <v>5.4801845250576751</v>
      </c>
      <c r="I71" s="40">
        <f t="shared" si="25"/>
        <v>5.4795760342712398</v>
      </c>
      <c r="J71" s="40">
        <f t="shared" si="25"/>
        <v>5.7233720869610698</v>
      </c>
      <c r="K71" s="40">
        <f t="shared" si="25"/>
        <v>5.3303720155469261</v>
      </c>
      <c r="L71" s="40">
        <f t="shared" si="25"/>
        <v>4.5376368743908682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-4.6936651767195308</v>
      </c>
      <c r="C72" s="44">
        <f t="shared" si="27"/>
        <v>21.638701242100456</v>
      </c>
      <c r="D72" s="40">
        <f t="shared" si="27"/>
        <v>-2.1506920048419698E-2</v>
      </c>
      <c r="E72" s="40">
        <f t="shared" si="27"/>
        <v>1.1831809552685479</v>
      </c>
      <c r="F72" s="44">
        <f t="shared" si="18"/>
        <v>0.78001403508445311</v>
      </c>
      <c r="H72" s="40">
        <f t="shared" ref="H72:L72" si="28">(B29/B$25)*100</f>
        <v>5.831411197316001</v>
      </c>
      <c r="I72" s="40">
        <f t="shared" si="28"/>
        <v>4.6147503067114561</v>
      </c>
      <c r="J72" s="40">
        <f t="shared" si="28"/>
        <v>5.8203430478077252</v>
      </c>
      <c r="K72" s="40">
        <f t="shared" si="28"/>
        <v>5.629195901266983</v>
      </c>
      <c r="L72" s="40">
        <f t="shared" si="28"/>
        <v>5.9928529113875602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1.618594660867223</v>
      </c>
      <c r="C73" s="44">
        <f t="shared" si="29"/>
        <v>-7.1743772241990689</v>
      </c>
      <c r="D73" s="40">
        <f t="shared" si="29"/>
        <v>1.0180120319267072</v>
      </c>
      <c r="E73" s="40">
        <f t="shared" si="29"/>
        <v>0.68308727624284415</v>
      </c>
      <c r="F73" s="44">
        <f t="shared" si="18"/>
        <v>0.79460529691988135</v>
      </c>
      <c r="H73" s="40">
        <f t="shared" ref="H73:L73" si="30">(B30/B$25)*100</f>
        <v>27.628433633885475</v>
      </c>
      <c r="I73" s="40">
        <f t="shared" si="30"/>
        <v>28.257677842360302</v>
      </c>
      <c r="J73" s="40">
        <f t="shared" si="30"/>
        <v>27.197747771231946</v>
      </c>
      <c r="K73" s="40">
        <f t="shared" si="30"/>
        <v>27.70077229821808</v>
      </c>
      <c r="L73" s="40">
        <f t="shared" si="30"/>
        <v>28.064744214489135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6.6941080430300781</v>
      </c>
      <c r="C74" s="44">
        <f t="shared" si="31"/>
        <v>-9.9915594007176534</v>
      </c>
      <c r="D74" s="40">
        <f t="shared" si="31"/>
        <v>1.2008353187934473</v>
      </c>
      <c r="E74" s="40">
        <f t="shared" si="31"/>
        <v>0.88386933440798288</v>
      </c>
      <c r="F74" s="44">
        <f t="shared" si="18"/>
        <v>0.98941420281561943</v>
      </c>
      <c r="H74" s="40">
        <f>(B31/B$25)*100</f>
        <v>23.004822814007134</v>
      </c>
      <c r="I74" s="40">
        <f t="shared" ref="I74:L74" si="32">(C31/C$25)*100</f>
        <v>28.593552020273144</v>
      </c>
      <c r="J74" s="40">
        <f t="shared" si="32"/>
        <v>26.685782805901638</v>
      </c>
      <c r="K74" s="40">
        <f t="shared" si="32"/>
        <v>27.426177376205207</v>
      </c>
      <c r="L74" s="40">
        <f t="shared" si="32"/>
        <v>28.345659194710333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-2.7843198088868704</v>
      </c>
      <c r="C75" s="44">
        <f t="shared" si="33"/>
        <v>-0.65964912280682686</v>
      </c>
      <c r="D75" s="40">
        <f t="shared" si="33"/>
        <v>0.98085151491311695</v>
      </c>
      <c r="E75" s="40">
        <f t="shared" si="33"/>
        <v>0.61891208633297889</v>
      </c>
      <c r="F75" s="44">
        <f t="shared" si="18"/>
        <v>0.73941419052367952</v>
      </c>
      <c r="H75" s="40">
        <f t="shared" ref="H75:L75" si="34">(B32/B$25)*100</f>
        <v>8.3633885510589412</v>
      </c>
      <c r="I75" s="40">
        <f t="shared" si="34"/>
        <v>7.1649805917016929</v>
      </c>
      <c r="J75" s="40">
        <f t="shared" si="34"/>
        <v>7.3802200093842991</v>
      </c>
      <c r="K75" s="40">
        <f t="shared" si="34"/>
        <v>7.502902427944071</v>
      </c>
      <c r="L75" s="40">
        <f t="shared" si="34"/>
        <v>7.5531731926847412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-2.088505974828847</v>
      </c>
      <c r="C76" s="44">
        <f t="shared" si="35"/>
        <v>-3.238176395398551</v>
      </c>
      <c r="D76" s="40">
        <f t="shared" si="35"/>
        <v>-0.83960844469117557</v>
      </c>
      <c r="E76" s="40">
        <f t="shared" si="35"/>
        <v>-9.9189991577919301E-2</v>
      </c>
      <c r="F76" s="44">
        <f t="shared" si="18"/>
        <v>-0.34660840325559938</v>
      </c>
      <c r="H76" s="40">
        <f t="shared" ref="H76:L76" si="36">(B33/B$25)*100</f>
        <v>10.709792409310131</v>
      </c>
      <c r="I76" s="40">
        <f t="shared" si="36"/>
        <v>9.4406789887572842</v>
      </c>
      <c r="J76" s="40">
        <f t="shared" si="36"/>
        <v>9.4718732078619485</v>
      </c>
      <c r="K76" s="40">
        <f t="shared" si="36"/>
        <v>8.7920852051890463</v>
      </c>
      <c r="L76" s="40">
        <f t="shared" si="36"/>
        <v>8.2392172600279014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0.69914852917780657</v>
      </c>
      <c r="C78" s="44">
        <f t="shared" ref="C78:C83" si="38">IF(AND(D$5-C$5 &lt;&gt; 0,C35&lt;&gt;0,D35&lt;&gt;0),(EXP(LN(D35/C35)/(D$5-C$5))-1)*100,0)</f>
        <v>-1.1361026473335811</v>
      </c>
      <c r="D78" s="44">
        <f t="shared" si="37"/>
        <v>0.32986448479359609</v>
      </c>
      <c r="E78" s="44">
        <f t="shared" si="37"/>
        <v>0.10296307169521679</v>
      </c>
      <c r="F78" s="44">
        <f t="shared" si="18"/>
        <v>0.178539802030242</v>
      </c>
      <c r="H78" s="44">
        <f>(B35/B$40)*100</f>
        <v>23.900478641741177</v>
      </c>
      <c r="I78" s="44">
        <f>(C35/C$40)*100</f>
        <v>22.620094898347958</v>
      </c>
      <c r="J78" s="44">
        <f>(D35/D$40)*100</f>
        <v>22.841163548376848</v>
      </c>
      <c r="K78" s="44">
        <f>(E35/E$40)*100</f>
        <v>22.677367199159804</v>
      </c>
      <c r="L78" s="44">
        <f>(F35/F$40)*100</f>
        <v>22.194334287100745</v>
      </c>
    </row>
    <row r="79" spans="1:12" x14ac:dyDescent="0.2">
      <c r="A79" t="str">
        <f>A36</f>
        <v>Public admin. and defence</v>
      </c>
      <c r="B79" s="40">
        <f t="shared" si="37"/>
        <v>-1.5339634421766113</v>
      </c>
      <c r="C79" s="44">
        <f t="shared" si="38"/>
        <v>1.0833840535602324</v>
      </c>
      <c r="D79" s="40">
        <f t="shared" si="37"/>
        <v>0.63025204782778399</v>
      </c>
      <c r="E79" s="40">
        <f t="shared" si="37"/>
        <v>-0.18593359599140546</v>
      </c>
      <c r="F79" s="44">
        <f t="shared" si="18"/>
        <v>8.5390080300196125E-2</v>
      </c>
      <c r="H79" s="40">
        <f>(B36/B$35)*100</f>
        <v>13.758737955790684</v>
      </c>
      <c r="I79" s="40">
        <f t="shared" ref="I79:L81" si="39">(C36/C$35)*100</f>
        <v>12.578279309764055</v>
      </c>
      <c r="J79" s="40">
        <f t="shared" si="39"/>
        <v>12.860660688565687</v>
      </c>
      <c r="K79" s="40">
        <f t="shared" si="39"/>
        <v>13.054341036851946</v>
      </c>
      <c r="L79" s="40">
        <f t="shared" si="39"/>
        <v>12.682448733413739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-0.11026379361438465</v>
      </c>
      <c r="C80" s="44">
        <f t="shared" si="38"/>
        <v>-2.6190293054380365</v>
      </c>
      <c r="D80" s="40">
        <f t="shared" si="40"/>
        <v>-0.10289309066703334</v>
      </c>
      <c r="E80" s="40">
        <f t="shared" si="40"/>
        <v>0.18619757094342493</v>
      </c>
      <c r="F80" s="44">
        <f t="shared" si="18"/>
        <v>8.9741181438429685E-2</v>
      </c>
      <c r="H80" s="40">
        <f>(B37/B$35)*100</f>
        <v>41.118773222495065</v>
      </c>
      <c r="I80" s="40">
        <f t="shared" si="39"/>
        <v>39.812588997259212</v>
      </c>
      <c r="J80" s="40">
        <f t="shared" si="39"/>
        <v>39.215412969071814</v>
      </c>
      <c r="K80" s="40">
        <f t="shared" si="39"/>
        <v>38.37692905348792</v>
      </c>
      <c r="L80" s="40">
        <f t="shared" si="39"/>
        <v>38.697225572979519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2.058716438657493</v>
      </c>
      <c r="C81" s="44">
        <f t="shared" si="38"/>
        <v>-0.48240818164279053</v>
      </c>
      <c r="D81" s="40">
        <f t="shared" si="40"/>
        <v>0.59840536984745452</v>
      </c>
      <c r="E81" s="40">
        <f t="shared" si="40"/>
        <v>0.11359218113971004</v>
      </c>
      <c r="F81" s="44">
        <f t="shared" si="18"/>
        <v>0.27493641344382702</v>
      </c>
      <c r="H81" s="40">
        <f>(B38/B$35)*100</f>
        <v>45.122488821714256</v>
      </c>
      <c r="I81" s="40">
        <f t="shared" si="39"/>
        <v>47.609131692976739</v>
      </c>
      <c r="J81" s="40">
        <f t="shared" si="39"/>
        <v>47.923926342362499</v>
      </c>
      <c r="K81" s="40">
        <f t="shared" si="39"/>
        <v>48.568729909660149</v>
      </c>
      <c r="L81" s="40">
        <f t="shared" si="39"/>
        <v>48.620325693606723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2.0948516243296744</v>
      </c>
      <c r="C83" s="206">
        <f t="shared" si="38"/>
        <v>-2.0929588196585414</v>
      </c>
      <c r="D83" s="43">
        <f>IF(AND(E$5-D$5 &lt;&gt; 0,D40&lt;&gt;0,E40&lt;&gt;0),(EXP(LN(E40/D40)/(E$5-D$5))-1)*100,0)</f>
        <v>0.47438206144150286</v>
      </c>
      <c r="E83" s="43">
        <f>IF(AND(F$5-E$5 &lt;&gt; 0,E40&lt;&gt;0,F40&lt;&gt;0),(EXP(LN(F40/E40)/(F$5-E$5))-1)*100,0)</f>
        <v>0.31872037196463143</v>
      </c>
      <c r="F83" s="206">
        <f t="shared" si="18"/>
        <v>0.37058078759095725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1.5196398389672128</v>
      </c>
      <c r="C89" s="44">
        <f>IF(AND(F$5-D$5 &lt;&gt; 0,D7&lt;&gt;0,F7&lt;&gt;0),(EXP(LN(F7/D7)/(F$5-D$5))-1)*100,0)</f>
        <v>0.68934281311590073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0.22913785766007777</v>
      </c>
      <c r="C90" s="44">
        <f t="shared" ref="C90:C122" si="43">IF(AND(F$5-D$5 &lt;&gt; 0,D8&lt;&gt;0,F8&lt;&gt;0),(EXP(LN(F8/D8)/(F$5-D$5))-1)*100,0)</f>
        <v>0.40274151535348857</v>
      </c>
    </row>
    <row r="91" spans="1:12" x14ac:dyDescent="0.2">
      <c r="A91" s="30" t="str">
        <f t="shared" si="41"/>
        <v>Mining and quarrying</v>
      </c>
      <c r="B91" s="44">
        <f t="shared" si="42"/>
        <v>18.223684104215554</v>
      </c>
      <c r="C91" s="44">
        <f t="shared" si="43"/>
        <v>-1.5275826350509725</v>
      </c>
    </row>
    <row r="92" spans="1:12" x14ac:dyDescent="0.2">
      <c r="A92" s="30" t="str">
        <f t="shared" si="41"/>
        <v>Electricity and gas</v>
      </c>
      <c r="B92" s="44">
        <f t="shared" si="42"/>
        <v>17.93279091203679</v>
      </c>
      <c r="C92" s="44">
        <f t="shared" si="43"/>
        <v>-0.16630571007839601</v>
      </c>
    </row>
    <row r="93" spans="1:12" x14ac:dyDescent="0.2">
      <c r="A93" s="30" t="str">
        <f t="shared" si="41"/>
        <v>Water and sewerage</v>
      </c>
      <c r="B93" s="44">
        <f t="shared" si="42"/>
        <v>0.64101589290477268</v>
      </c>
      <c r="C93" s="44">
        <f t="shared" si="43"/>
        <v>1.2046529104664083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3.9270362294384631</v>
      </c>
      <c r="C95" s="44">
        <f t="shared" si="43"/>
        <v>-1.1667256254593528</v>
      </c>
    </row>
    <row r="96" spans="1:12" x14ac:dyDescent="0.2">
      <c r="A96" s="30" t="str">
        <f t="shared" si="41"/>
        <v>Food drink and tobacco</v>
      </c>
      <c r="B96" s="44">
        <f t="shared" si="42"/>
        <v>11.219440061215003</v>
      </c>
      <c r="C96" s="44">
        <f t="shared" si="43"/>
        <v>1.5305307157514658</v>
      </c>
    </row>
    <row r="97" spans="1:3" x14ac:dyDescent="0.2">
      <c r="A97" s="30" t="str">
        <f t="shared" si="41"/>
        <v>Engineering</v>
      </c>
      <c r="B97" s="44">
        <f t="shared" si="42"/>
        <v>4.8707606221551902</v>
      </c>
      <c r="C97" s="44">
        <f t="shared" si="43"/>
        <v>-2.208934161742615</v>
      </c>
    </row>
    <row r="98" spans="1:3" x14ac:dyDescent="0.2">
      <c r="A98" s="30" t="str">
        <f t="shared" si="41"/>
        <v>Rest of manufacturing</v>
      </c>
      <c r="B98" s="44">
        <f t="shared" si="42"/>
        <v>2.6320917717665537</v>
      </c>
      <c r="C98" s="44">
        <f t="shared" si="43"/>
        <v>-1.4334512610392536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7.1161200476399511</v>
      </c>
      <c r="C100" s="44">
        <f t="shared" si="43"/>
        <v>1.0003983918825732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1.3099984054285585</v>
      </c>
      <c r="C102" s="44">
        <f t="shared" si="43"/>
        <v>0.38906302179286811</v>
      </c>
    </row>
    <row r="103" spans="1:3" x14ac:dyDescent="0.2">
      <c r="A103" s="30" t="str">
        <f t="shared" si="41"/>
        <v>Wholesale and retail trade</v>
      </c>
      <c r="B103" s="44">
        <f t="shared" si="42"/>
        <v>1.5429449541575213</v>
      </c>
      <c r="C103" s="44">
        <f t="shared" si="43"/>
        <v>0.19649130781937973</v>
      </c>
    </row>
    <row r="104" spans="1:3" x14ac:dyDescent="0.2">
      <c r="A104" s="30" t="str">
        <f t="shared" si="41"/>
        <v>Transport and storage</v>
      </c>
      <c r="B104" s="44">
        <f t="shared" si="42"/>
        <v>-1.086988645836473</v>
      </c>
      <c r="C104" s="44">
        <f t="shared" si="43"/>
        <v>0.28106359866733044</v>
      </c>
    </row>
    <row r="105" spans="1:3" x14ac:dyDescent="0.2">
      <c r="A105" s="30" t="str">
        <f t="shared" si="41"/>
        <v>Accommodation and food</v>
      </c>
      <c r="B105" s="44">
        <f t="shared" si="42"/>
        <v>1.771832346829405</v>
      </c>
      <c r="C105" s="44">
        <f t="shared" si="43"/>
        <v>0.97302202806468507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0.10984439088022047</v>
      </c>
      <c r="C107" s="44">
        <f t="shared" si="43"/>
        <v>0.58396361239387851</v>
      </c>
    </row>
    <row r="108" spans="1:3" x14ac:dyDescent="0.2">
      <c r="A108" s="30" t="str">
        <f t="shared" si="41"/>
        <v>Media</v>
      </c>
      <c r="B108" s="44">
        <f t="shared" si="42"/>
        <v>-4.0133047448642101</v>
      </c>
      <c r="C108" s="44">
        <f t="shared" si="43"/>
        <v>-0.46821813360751197</v>
      </c>
    </row>
    <row r="109" spans="1:3" x14ac:dyDescent="0.2">
      <c r="A109" s="30" t="str">
        <f t="shared" si="41"/>
        <v>Information technology</v>
      </c>
      <c r="B109" s="44">
        <f t="shared" si="42"/>
        <v>-0.1992766623288178</v>
      </c>
      <c r="C109" s="44">
        <f t="shared" si="43"/>
        <v>0.68683734436916222</v>
      </c>
    </row>
    <row r="110" spans="1:3" x14ac:dyDescent="0.2">
      <c r="A110" s="30" t="str">
        <f t="shared" si="41"/>
        <v>Finance and insurance</v>
      </c>
      <c r="B110" s="44">
        <f t="shared" si="42"/>
        <v>0.98297153418649419</v>
      </c>
      <c r="C110" s="44">
        <f t="shared" si="43"/>
        <v>-0.9607683112008103</v>
      </c>
    </row>
    <row r="111" spans="1:3" x14ac:dyDescent="0.2">
      <c r="A111" s="30" t="str">
        <f t="shared" si="41"/>
        <v>Real estate</v>
      </c>
      <c r="B111" s="44">
        <f t="shared" si="42"/>
        <v>7.1813359501704532E-2</v>
      </c>
      <c r="C111" s="44">
        <f t="shared" si="43"/>
        <v>0.78001403508445311</v>
      </c>
    </row>
    <row r="112" spans="1:3" x14ac:dyDescent="0.2">
      <c r="A112" s="30" t="str">
        <f t="shared" si="41"/>
        <v>Professional services</v>
      </c>
      <c r="B112" s="44">
        <f t="shared" si="42"/>
        <v>-0.204232638838997</v>
      </c>
      <c r="C112" s="44">
        <f t="shared" si="43"/>
        <v>0.79460529691988135</v>
      </c>
    </row>
    <row r="113" spans="1:3" x14ac:dyDescent="0.2">
      <c r="A113" s="30" t="str">
        <f t="shared" si="41"/>
        <v>Support services</v>
      </c>
      <c r="B113" s="44">
        <f t="shared" si="42"/>
        <v>3.1261957385352312</v>
      </c>
      <c r="C113" s="44">
        <f t="shared" si="43"/>
        <v>0.98941420281561943</v>
      </c>
    </row>
    <row r="114" spans="1:3" x14ac:dyDescent="0.2">
      <c r="A114" s="30" t="str">
        <f t="shared" si="41"/>
        <v>Arts and entertainment</v>
      </c>
      <c r="B114" s="44">
        <f t="shared" si="42"/>
        <v>-2.3630525045880035</v>
      </c>
      <c r="C114" s="44">
        <f t="shared" si="43"/>
        <v>0.73941419052367952</v>
      </c>
    </row>
    <row r="115" spans="1:3" x14ac:dyDescent="0.2">
      <c r="A115" s="30" t="str">
        <f t="shared" si="41"/>
        <v>Other services</v>
      </c>
      <c r="B115" s="44">
        <f t="shared" si="42"/>
        <v>-2.3195276789018338</v>
      </c>
      <c r="C115" s="44">
        <f t="shared" si="43"/>
        <v>-0.34660840325559938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0.32939284559472259</v>
      </c>
      <c r="C117" s="44">
        <f t="shared" si="43"/>
        <v>0.178539802030242</v>
      </c>
    </row>
    <row r="118" spans="1:3" x14ac:dyDescent="0.2">
      <c r="A118" s="30" t="str">
        <f t="shared" si="41"/>
        <v>Public admin. and defence</v>
      </c>
      <c r="B118" s="44">
        <f t="shared" si="42"/>
        <v>-1.0159725782566409</v>
      </c>
      <c r="C118" s="44">
        <f t="shared" si="43"/>
        <v>8.5390080300196125E-2</v>
      </c>
    </row>
    <row r="119" spans="1:3" x14ac:dyDescent="0.2">
      <c r="A119" s="30" t="str">
        <f t="shared" si="41"/>
        <v>Education</v>
      </c>
      <c r="B119" s="44">
        <f t="shared" si="42"/>
        <v>-0.61713489805441668</v>
      </c>
      <c r="C119" s="44">
        <f t="shared" si="43"/>
        <v>8.9741181438429685E-2</v>
      </c>
    </row>
    <row r="120" spans="1:3" x14ac:dyDescent="0.2">
      <c r="A120" s="30" t="str">
        <f t="shared" si="41"/>
        <v>Health and social work</v>
      </c>
      <c r="B120" s="44">
        <f t="shared" si="42"/>
        <v>1.5453529077900097</v>
      </c>
      <c r="C120" s="44">
        <f t="shared" si="43"/>
        <v>0.27493641344382702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1.2431989711301883</v>
      </c>
      <c r="C122" s="206">
        <f t="shared" si="43"/>
        <v>0.37058078759095725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Buckinghamshire Thames Valley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97.074990785168509</v>
      </c>
      <c r="C9" s="299" t="str">
        <f>CONCATENATE("(",ROUND((B9/$H11)*100,1),")")</f>
        <v>(34.3)</v>
      </c>
      <c r="D9" s="249">
        <f>SUM(D30,D51,D72,D93,D114,D135,D156,D177,D198,D219,D240,D261,D282,D303,D324,D345,D366,D387,D408,D429,D450,D471)</f>
        <v>25.077540769602457</v>
      </c>
      <c r="E9" s="299" t="str">
        <f>CONCATENATE("(",ROUND((D9/$H11)*100,1),")")</f>
        <v>(8.9)</v>
      </c>
      <c r="F9" s="249">
        <f>SUM(F30,F51,F72,F93,F114,F135,F156,F177,F198,F219,F240,F261,F282,F303,F324,F345,F366,F387,F408,F429,F450,F471)</f>
        <v>22.562430461579265</v>
      </c>
      <c r="G9" s="299" t="str">
        <f>CONCATENATE("(",ROUND((F9/$H11)*100,1),")")</f>
        <v>(8)</v>
      </c>
      <c r="H9" s="249">
        <f>SUM(H30,H51,H72,H93,H114,H135,H156,H177,H198,H219,H240,H261,H282,H303,H324,H345,H366,H387,H408,H429,H450,H471)</f>
        <v>144.71496201635023</v>
      </c>
      <c r="I9" s="299" t="str">
        <f>CONCATENATE("(",ROUND((H9/$H11)*100,1),")")</f>
        <v>(51.2)</v>
      </c>
      <c r="K9" s="249">
        <f>B14-B9</f>
        <v>1.899188499880438</v>
      </c>
      <c r="L9" s="249">
        <f>D14-D9</f>
        <v>0.87509696302481998</v>
      </c>
      <c r="M9" s="249">
        <f>F14-F9</f>
        <v>1.0568643654404966</v>
      </c>
      <c r="N9" s="249">
        <f>SUM(K9:M9)</f>
        <v>3.8311498283457546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63.59826334888232</v>
      </c>
      <c r="C10" s="299" t="str">
        <f>CONCATENATE("(",ROUND((B10/$H11)*100,1),")")</f>
        <v>(22.5)</v>
      </c>
      <c r="D10" s="249">
        <f t="shared" ref="D10" si="1">SUM(D31,D52,D73,D94,D115,D136,D157,D178,D199,D220,D241,D262,D283,D304,D325,D346,D367,D388,D409,D430,D451,D472)</f>
        <v>58.11812230572783</v>
      </c>
      <c r="E10" s="299" t="str">
        <f>CONCATENATE("(",ROUND((D10/$H11)*100,1),")")</f>
        <v>(20.6)</v>
      </c>
      <c r="F10" s="249">
        <f t="shared" ref="F10" si="2">SUM(F31,F52,F73,F94,F115,F136,F157,F178,F199,F220,F241,F262,F283,F304,F325,F346,F367,F388,F409,F430,F451,F472)</f>
        <v>16.255652329039535</v>
      </c>
      <c r="G10" s="299" t="str">
        <f>CONCATENATE("(",ROUND((F10/$H11)*100,1),")")</f>
        <v>(5.8)</v>
      </c>
      <c r="H10" s="249">
        <f t="shared" ref="H10" si="3">SUM(H31,H52,H73,H94,H115,H136,H157,H178,H199,H220,H241,H262,H283,H304,H325,H346,H367,H388,H409,H430,H451,H472)</f>
        <v>137.9720379836497</v>
      </c>
      <c r="I10" s="299" t="str">
        <f>CONCATENATE("(",ROUND((H10/$H11)*100,1),")")</f>
        <v>(48.8)</v>
      </c>
      <c r="K10" s="249">
        <f t="shared" ref="K10:K11" si="4">B15-B10</f>
        <v>2.4608650732189474</v>
      </c>
      <c r="L10" s="249">
        <f t="shared" ref="L10:L11" si="5">D15-D10</f>
        <v>4.2002286224686713E-2</v>
      </c>
      <c r="M10" s="249">
        <f t="shared" ref="M10:M11" si="6">F15-F10</f>
        <v>0.4349828122107624</v>
      </c>
      <c r="N10" s="249">
        <f t="shared" ref="N10:N11" si="7">SUM(K10:M10)</f>
        <v>2.9378501716543965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160.67325413405086</v>
      </c>
      <c r="C11" s="299" t="str">
        <f>CONCATENATE("(",ROUND((B11/$H11)*100,1),")")</f>
        <v>(56.8)</v>
      </c>
      <c r="D11" s="249">
        <f t="shared" ref="D11" si="8">SUM(D32,D53,D74,D95,D116,D137,D158,D179,D200,D221,D242,D263,D284,D305,D326,D347,D368,D389,D410,D431,D452,D473)</f>
        <v>83.195663075330287</v>
      </c>
      <c r="E11" s="299" t="str">
        <f>CONCATENATE("(",ROUND((D11/$H11)*100,1),")")</f>
        <v>(29.4)</v>
      </c>
      <c r="F11" s="249">
        <f t="shared" ref="F11" si="9">SUM(F32,F53,F74,F95,F116,F137,F158,F179,F200,F221,F242,F263,F284,F305,F326,F347,F368,F389,F410,F431,F452,F473)</f>
        <v>38.818082790618803</v>
      </c>
      <c r="G11" s="299" t="str">
        <f>CONCATENATE("(",ROUND((F11/$H11)*100,1),")")</f>
        <v>(13.7)</v>
      </c>
      <c r="H11" s="249">
        <f t="shared" ref="H11" si="10">SUM(H32,H53,H74,H95,H116,H137,H158,H179,H200,H221,H242,H263,H284,H305,H326,H347,H368,H389,H410,H431,H452,H473)</f>
        <v>282.68699999999995</v>
      </c>
      <c r="I11" s="299" t="str">
        <f>CONCATENATE("(",ROUND((H11/$H11)*100,1),")")</f>
        <v>(100)</v>
      </c>
      <c r="K11" s="249">
        <f t="shared" si="4"/>
        <v>4.3600535730993499</v>
      </c>
      <c r="L11" s="249">
        <f t="shared" si="5"/>
        <v>0.91709924924951736</v>
      </c>
      <c r="M11" s="249">
        <f t="shared" si="6"/>
        <v>1.4918471776512519</v>
      </c>
      <c r="N11" s="249">
        <f t="shared" si="7"/>
        <v>6.7690000000001191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98.974179285048947</v>
      </c>
      <c r="C14" s="299" t="str">
        <f>CONCATENATE("(",ROUND((B14/$H16)*100,1),")")</f>
        <v>(34.2)</v>
      </c>
      <c r="D14" s="249">
        <f t="shared" ref="D14" si="11">SUM(D35,D56,D77,D98,D119,D140,D161,D182,D203,D224,D245,D266,D287,D308,D329,D350,D371,D392,D413,D434,D455,D476)</f>
        <v>25.952637732627277</v>
      </c>
      <c r="E14" s="299" t="str">
        <f>CONCATENATE("(",ROUND((D14/$H16)*100,1),")")</f>
        <v>(9)</v>
      </c>
      <c r="F14" s="249">
        <f t="shared" ref="F14" si="12">SUM(F35,F56,F77,F98,F119,F140,F161,F182,F203,F224,F245,F266,F287,F308,F329,F350,F371,F392,F413,F434,F455,F476)</f>
        <v>23.619294827019761</v>
      </c>
      <c r="G14" s="299" t="str">
        <f>CONCATENATE("(",ROUND((F14/$H16)*100,1),")")</f>
        <v>(8.2)</v>
      </c>
      <c r="H14" s="249">
        <f t="shared" ref="H14" si="13">SUM(H35,H56,H77,H98,H119,H140,H161,H182,H203,H224,H245,H266,H287,H308,H329,H350,H371,H392,H413,H434,H455,H476)</f>
        <v>148.54611184469599</v>
      </c>
      <c r="I14" s="299" t="str">
        <f>CONCATENATE("(",ROUND((H14/$H16)*100,1),")")</f>
        <v>(51.3)</v>
      </c>
      <c r="K14" s="249">
        <f>B19-B14</f>
        <v>1.5830334250264571</v>
      </c>
      <c r="L14" s="249">
        <f>D19-D14</f>
        <v>1.5660959206108309</v>
      </c>
      <c r="M14" s="249">
        <f>F19-F14</f>
        <v>1.6455135849420977</v>
      </c>
      <c r="N14" s="249">
        <f>SUM(K14:M14)</f>
        <v>4.7946429305793856</v>
      </c>
    </row>
    <row r="15" spans="1:17" x14ac:dyDescent="0.2">
      <c r="A15" s="282" t="s">
        <v>365</v>
      </c>
      <c r="B15" s="249">
        <f t="shared" si="0"/>
        <v>66.059128422101267</v>
      </c>
      <c r="C15" s="299" t="str">
        <f>CONCATENATE("(",ROUND((B15/$H16)*100,1),")")</f>
        <v>(22.8)</v>
      </c>
      <c r="D15" s="249">
        <f t="shared" ref="D15" si="14">SUM(D36,D57,D78,D99,D120,D141,D162,D183,D204,D225,D246,D267,D288,D309,D330,D351,D372,D393,D414,D435,D456,D477)</f>
        <v>58.160124591952517</v>
      </c>
      <c r="E15" s="299" t="str">
        <f>CONCATENATE("(",ROUND((D15/$H16)*100,1),")")</f>
        <v>(20.1)</v>
      </c>
      <c r="F15" s="249">
        <f t="shared" ref="F15" si="15">SUM(F36,F57,F78,F99,F120,F141,F162,F183,F204,F225,F246,F267,F288,F309,F330,F351,F372,F393,F414,F435,F456,F477)</f>
        <v>16.690635141250297</v>
      </c>
      <c r="G15" s="299" t="str">
        <f>CONCATENATE("(",ROUND((F15/$H16)*100,1),")")</f>
        <v>(5.8)</v>
      </c>
      <c r="H15" s="249">
        <f t="shared" ref="H15" si="16">SUM(H36,H57,H78,H99,H120,H141,H162,H183,H204,H225,H246,H267,H288,H309,H330,H351,H372,H393,H414,H435,H456,H477)</f>
        <v>140.90988815530409</v>
      </c>
      <c r="I15" s="299" t="str">
        <f>CONCATENATE("(",ROUND((H15/$H16)*100,1),")")</f>
        <v>(48.7)</v>
      </c>
      <c r="K15" s="249">
        <f t="shared" ref="K15:K16" si="17">B20-B15</f>
        <v>4.0403907491347582</v>
      </c>
      <c r="L15" s="249">
        <f t="shared" ref="L15:L16" si="18">D20-D15</f>
        <v>-0.43576159797119374</v>
      </c>
      <c r="M15" s="249">
        <f t="shared" ref="M15:M16" si="19">F20-F15</f>
        <v>0.95972791825698778</v>
      </c>
      <c r="N15" s="249">
        <f t="shared" ref="N15:N16" si="20">SUM(K15:M15)</f>
        <v>4.5643570694205522</v>
      </c>
    </row>
    <row r="16" spans="1:17" x14ac:dyDescent="0.2">
      <c r="A16" s="282" t="s">
        <v>363</v>
      </c>
      <c r="B16" s="249">
        <f t="shared" si="0"/>
        <v>165.03330770715021</v>
      </c>
      <c r="C16" s="299" t="str">
        <f>CONCATENATE("(",ROUND((B16/$H16)*100,1),")")</f>
        <v>(57)</v>
      </c>
      <c r="D16" s="249">
        <f t="shared" ref="D16" si="21">SUM(D37,D58,D79,D100,D121,D142,D163,D184,D205,D226,D247,D268,D289,D310,D331,D352,D373,D394,D415,D436,D457,D478)</f>
        <v>84.112762324579805</v>
      </c>
      <c r="E16" s="299" t="str">
        <f>CONCATENATE("(",ROUND((D16/$H16)*100,1),")")</f>
        <v>(29.1)</v>
      </c>
      <c r="F16" s="249">
        <f t="shared" ref="F16" si="22">SUM(F37,F58,F79,F100,F121,F142,F163,F184,F205,F226,F247,F268,F289,F310,F331,F352,F373,F394,F415,F436,F457,F478)</f>
        <v>40.309929968270055</v>
      </c>
      <c r="G16" s="299" t="str">
        <f>CONCATENATE("(",ROUND((F16/$H16)*100,1),")")</f>
        <v>(13.9)</v>
      </c>
      <c r="H16" s="249">
        <f t="shared" ref="H16" si="23">SUM(H37,H58,H79,H100,H121,H142,H163,H184,H205,H226,H247,H268,H289,H310,H331,H352,H373,H394,H415,H436,H457,H478)</f>
        <v>289.45600000000007</v>
      </c>
      <c r="I16" s="299" t="str">
        <f>CONCATENATE("(",ROUND((H16/$H16)*100,1),")")</f>
        <v>(100)</v>
      </c>
      <c r="K16" s="249">
        <f t="shared" si="17"/>
        <v>5.6234241741612152</v>
      </c>
      <c r="L16" s="249">
        <f t="shared" si="18"/>
        <v>1.1303343226396265</v>
      </c>
      <c r="M16" s="249">
        <f t="shared" si="19"/>
        <v>2.6052415031990819</v>
      </c>
      <c r="N16" s="249">
        <f t="shared" si="20"/>
        <v>9.3589999999999236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100.5572127100754</v>
      </c>
      <c r="C19" s="299" t="str">
        <f>CONCATENATE("(",ROUND((B19/$H21)*100,1),")")</f>
        <v>(33.7)</v>
      </c>
      <c r="D19" s="249">
        <f t="shared" ref="D19" si="24">SUM(D40,D61,D82,D103,D124,D145,D166,D187,D208,D229,D250,D271,D292,D313,D334,D355,D376,D397,D418,D439,D460,D481)</f>
        <v>27.518733653238108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25.264808411961859</v>
      </c>
      <c r="G19" s="299" t="str">
        <f>CONCATENATE("(",ROUND((F19/$H21)*100,1),")")</f>
        <v>(8.5)</v>
      </c>
      <c r="H19" s="249">
        <f t="shared" ref="H19" si="26">SUM(H40,H61,H82,H103,H124,H145,H166,H187,H208,H229,H250,H271,H292,H313,H334,H355,H376,H397,H418,H439,H460,H481)</f>
        <v>153.34075477527543</v>
      </c>
      <c r="I19" s="299" t="str">
        <f>CONCATENATE("(",ROUND((H19/$H21)*100,1),")")</f>
        <v>(51.3)</v>
      </c>
      <c r="K19" s="249">
        <f>B19-B9</f>
        <v>3.4822219249068951</v>
      </c>
      <c r="L19" s="249">
        <f>D19-D9</f>
        <v>2.4411928836356509</v>
      </c>
      <c r="M19" s="249">
        <f>F19-F9</f>
        <v>2.7023779503825942</v>
      </c>
      <c r="N19" s="249">
        <f>SUM(K19:M19)</f>
        <v>8.6257927589251402</v>
      </c>
    </row>
    <row r="20" spans="1:14" x14ac:dyDescent="0.2">
      <c r="A20" s="282" t="s">
        <v>365</v>
      </c>
      <c r="B20" s="249">
        <f t="shared" si="0"/>
        <v>70.099519171236025</v>
      </c>
      <c r="C20" s="299" t="str">
        <f>CONCATENATE("(",ROUND((B20/$H21)*100,1),")")</f>
        <v>(23.5)</v>
      </c>
      <c r="D20" s="249">
        <f t="shared" ref="D20" si="27">SUM(D41,D62,D83,D104,D125,D146,D167,D188,D209,D230,D251,D272,D293,D314,D335,D356,D377,D398,D419,D440,D461,D482)</f>
        <v>57.724362993981323</v>
      </c>
      <c r="E20" s="299" t="str">
        <f>CONCATENATE("(",ROUND((D20/$H21)*100,1),")")</f>
        <v>(19.3)</v>
      </c>
      <c r="F20" s="249">
        <f t="shared" ref="F20" si="28">SUM(F41,F62,F83,F104,F125,F146,F167,F188,F209,F230,F251,F272,F293,F314,F335,F356,F377,F398,F419,F440,F461,F482)</f>
        <v>17.650363059507285</v>
      </c>
      <c r="G20" s="299" t="str">
        <f>CONCATENATE("(",ROUND((F20/$H21)*100,1),")")</f>
        <v>(5.9)</v>
      </c>
      <c r="H20" s="249">
        <f t="shared" ref="H20" si="29">SUM(H41,H62,H83,H104,H125,H146,H167,H188,H209,H230,H251,H272,H293,H314,H335,H356,H377,H398,H419,H440,H461,H482)</f>
        <v>145.47424522472463</v>
      </c>
      <c r="I20" s="299" t="str">
        <f>CONCATENATE("(",ROUND((H20/$H21)*100,1),")")</f>
        <v>(48.7)</v>
      </c>
      <c r="K20" s="249">
        <f t="shared" ref="K20:K21" si="30">B20-B10</f>
        <v>6.5012558223537056</v>
      </c>
      <c r="L20" s="249">
        <f t="shared" ref="L20:L21" si="31">D20-D10</f>
        <v>-0.39375931174650702</v>
      </c>
      <c r="M20" s="249">
        <f t="shared" ref="M20:M21" si="32">F20-F10</f>
        <v>1.3947107304677502</v>
      </c>
      <c r="N20" s="249">
        <f t="shared" ref="N20:N21" si="33">SUM(K20:M20)</f>
        <v>7.5022072410749487</v>
      </c>
    </row>
    <row r="21" spans="1:14" x14ac:dyDescent="0.2">
      <c r="A21" s="282" t="s">
        <v>363</v>
      </c>
      <c r="B21" s="249">
        <f t="shared" si="0"/>
        <v>170.65673188131143</v>
      </c>
      <c r="C21" s="299" t="str">
        <f>CONCATENATE("(",ROUND((B21/$H21)*100,1),")")</f>
        <v>(57.1)</v>
      </c>
      <c r="D21" s="249">
        <f t="shared" ref="D21" si="34">SUM(D42,D63,D84,D105,D126,D147,D168,D189,D210,D231,D252,D273,D294,D315,D336,D357,D378,D399,D420,D441,D462,D483)</f>
        <v>85.243096647219431</v>
      </c>
      <c r="E21" s="299" t="str">
        <f>CONCATENATE("(",ROUND((D21/$H21)*100,1),")")</f>
        <v>(28.5)</v>
      </c>
      <c r="F21" s="249">
        <f>SUM(F42,F63,F84,F105,F126,F147,F168,F189,F210,F231,F252,F273,F294,F315,F336,F357,F378,F399,F420,F441,F462,F483)</f>
        <v>42.915171471469137</v>
      </c>
      <c r="G21" s="299" t="str">
        <f>CONCATENATE("(",ROUND((F21/$H21)*100,1),")")</f>
        <v>(14.4)</v>
      </c>
      <c r="H21" s="249">
        <f t="shared" ref="H21" si="35">SUM(H42,H63,H84,H105,H126,H147,H168,H189,H210,H231,H252,H273,H294,H315,H336,H357,H378,H399,H420,H441,H462,H483)</f>
        <v>298.815</v>
      </c>
      <c r="I21" s="299" t="str">
        <f>CONCATENATE("(",ROUND((H21/$H21)*100,1),")")</f>
        <v>(100)</v>
      </c>
      <c r="K21" s="249">
        <f t="shared" si="30"/>
        <v>9.9834777472605651</v>
      </c>
      <c r="L21" s="249">
        <f t="shared" si="31"/>
        <v>2.0474335718891439</v>
      </c>
      <c r="M21" s="249">
        <f t="shared" si="32"/>
        <v>4.0970886808503337</v>
      </c>
      <c r="N21" s="249">
        <f t="shared" si="33"/>
        <v>16.128000000000043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1.0456353612396672</v>
      </c>
      <c r="C30" s="299" t="str">
        <f>CONCATENATE("(",ROUND((B30/$H32)*100,1),")")</f>
        <v>(45.8)</v>
      </c>
      <c r="D30" s="302">
        <f>'Ind T6'!M9</f>
        <v>3.0398076136067013E-3</v>
      </c>
      <c r="E30" s="299" t="str">
        <f>CONCATENATE("(",ROUND((D30/$H32)*100,1),")")</f>
        <v>(0.1)</v>
      </c>
      <c r="F30" s="302">
        <f>'Ind T6'!N9</f>
        <v>0.31689994371232366</v>
      </c>
      <c r="G30" s="299" t="str">
        <f>CONCATENATE("(",ROUND((F30/$H32)*100,1),")")</f>
        <v>(13.9)</v>
      </c>
      <c r="H30" s="302">
        <f>SUM(B30,D30,F30)</f>
        <v>1.3655751125655975</v>
      </c>
      <c r="I30" s="299" t="str">
        <f>CONCATENATE("(",ROUND((H30/$H32)*100,1),")")</f>
        <v>(59.8)</v>
      </c>
      <c r="K30" s="302">
        <f>B35-B30</f>
        <v>6.29017696117391E-2</v>
      </c>
      <c r="L30" s="302">
        <f>D35-D30</f>
        <v>5.7807609404531175E-5</v>
      </c>
      <c r="M30" s="302">
        <f>F35-F30</f>
        <v>-1.5860922488070139E-3</v>
      </c>
      <c r="N30" s="302">
        <f>SUM(K30:M30)</f>
        <v>6.137348497233662E-2</v>
      </c>
    </row>
    <row r="31" spans="1:14" x14ac:dyDescent="0.2">
      <c r="A31" s="282" t="s">
        <v>365</v>
      </c>
      <c r="B31" s="302">
        <f>'Ind T6'!L8</f>
        <v>0.51869640298853759</v>
      </c>
      <c r="C31" s="299" t="str">
        <f>CONCATENATE("(",ROUND((B31/$H32)*100,1),")")</f>
        <v>(22.7)</v>
      </c>
      <c r="D31" s="302">
        <f>'Ind T6'!M8</f>
        <v>0.23862489767086392</v>
      </c>
      <c r="E31" s="299" t="str">
        <f>CONCATENATE("(",ROUND((D31/$H32)*100,1),")")</f>
        <v>(10.4)</v>
      </c>
      <c r="F31" s="302">
        <f>'Ind T6'!N8</f>
        <v>0.16210358677500775</v>
      </c>
      <c r="G31" s="299" t="str">
        <f>CONCATENATE("(",ROUND((F31/$H32)*100,1),")")</f>
        <v>(7.1)</v>
      </c>
      <c r="H31" s="302">
        <f t="shared" ref="H31" si="36">SUM(B31,D31,F31)</f>
        <v>0.91942488743440931</v>
      </c>
      <c r="I31" s="299" t="str">
        <f>CONCATENATE("(",ROUND((H31/$H32)*100,1),")")</f>
        <v>(40.2)</v>
      </c>
      <c r="K31" s="302">
        <f t="shared" ref="K31:K32" si="37">B36-B31</f>
        <v>1.3333622970837511E-2</v>
      </c>
      <c r="L31" s="302">
        <f t="shared" ref="L31:L32" si="38">D36-D31</f>
        <v>-1.3358824681486137E-3</v>
      </c>
      <c r="M31" s="302">
        <f t="shared" ref="M31:M32" si="39">F36-F31</f>
        <v>6.6287745249639096E-3</v>
      </c>
      <c r="N31" s="302">
        <f t="shared" ref="N31:N32" si="40">SUM(K31:M31)</f>
        <v>1.8626515027652807E-2</v>
      </c>
    </row>
    <row r="32" spans="1:14" x14ac:dyDescent="0.2">
      <c r="A32" s="282" t="s">
        <v>363</v>
      </c>
      <c r="B32" s="302">
        <f>SUM(B30:B31)</f>
        <v>1.5643317642282049</v>
      </c>
      <c r="C32" s="299" t="str">
        <f>CONCATENATE("(",ROUND((B32/$H32)*100,1),")")</f>
        <v>(68.5)</v>
      </c>
      <c r="D32" s="302">
        <f>SUM(D30:D31)</f>
        <v>0.24166470528447062</v>
      </c>
      <c r="E32" s="299" t="str">
        <f>CONCATENATE("(",ROUND((D32/$H32)*100,1),")")</f>
        <v>(10.6)</v>
      </c>
      <c r="F32" s="302">
        <f>SUM(F30:F31)</f>
        <v>0.47900353048733141</v>
      </c>
      <c r="G32" s="299" t="str">
        <f>CONCATENATE("(",ROUND((F32/$H32)*100,1),")")</f>
        <v>(21)</v>
      </c>
      <c r="H32" s="302">
        <f>SUM(H30:H31)</f>
        <v>2.2850000000000068</v>
      </c>
      <c r="I32" s="299" t="str">
        <f>CONCATENATE("(",ROUND((H32/$H32)*100,1),")")</f>
        <v>(100)</v>
      </c>
      <c r="K32" s="302">
        <f t="shared" si="37"/>
        <v>7.62353925825765E-2</v>
      </c>
      <c r="L32" s="302">
        <f t="shared" si="38"/>
        <v>-1.278074858744066E-3</v>
      </c>
      <c r="M32" s="302">
        <f t="shared" si="39"/>
        <v>5.0426822761568957E-3</v>
      </c>
      <c r="N32" s="302">
        <f t="shared" si="40"/>
        <v>7.999999999998933E-2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1.1085371308514063</v>
      </c>
      <c r="C35" s="299" t="str">
        <f>CONCATENATE("(",ROUND((B35/$H37)*100,1),")")</f>
        <v>(46.9)</v>
      </c>
      <c r="D35" s="302">
        <f>'Ind T6'!R9</f>
        <v>3.0976152230112325E-3</v>
      </c>
      <c r="E35" s="299" t="str">
        <f>CONCATENATE("(",ROUND((D35/$H37)*100,1),")")</f>
        <v>(0.1)</v>
      </c>
      <c r="F35" s="302">
        <f>'Ind T6'!S9</f>
        <v>0.31531385146351665</v>
      </c>
      <c r="G35" s="299" t="str">
        <f>CONCATENATE("(",ROUND((F35/$H37)*100,1),")")</f>
        <v>(13.3)</v>
      </c>
      <c r="H35" s="302">
        <f>SUM(B35,D35,F35)</f>
        <v>1.4269485975379341</v>
      </c>
      <c r="I35" s="299" t="str">
        <f>CONCATENATE("(",ROUND((H35/$H37)*100,1),")")</f>
        <v>(60.3)</v>
      </c>
      <c r="K35" s="302">
        <f>B40-B35</f>
        <v>9.5450485776192195E-2</v>
      </c>
      <c r="L35" s="302">
        <f>D40-D35</f>
        <v>5.372651018753288E-5</v>
      </c>
      <c r="M35" s="302">
        <f>F40-F35</f>
        <v>-2.2939368448544606E-2</v>
      </c>
      <c r="N35" s="302">
        <f>SUM(K35:M35)</f>
        <v>7.2564843837835125E-2</v>
      </c>
    </row>
    <row r="36" spans="1:14" x14ac:dyDescent="0.2">
      <c r="A36" s="282" t="s">
        <v>365</v>
      </c>
      <c r="B36" s="302">
        <f>'Ind T6'!Q8</f>
        <v>0.5320300259593751</v>
      </c>
      <c r="C36" s="299" t="str">
        <f>CONCATENATE("(",ROUND((B36/$H37)*100,1),")")</f>
        <v>(22.5)</v>
      </c>
      <c r="D36" s="302">
        <f>'Ind T6'!R8</f>
        <v>0.23728901520271531</v>
      </c>
      <c r="E36" s="299" t="str">
        <f>CONCATENATE("(",ROUND((D36/$H37)*100,1),")")</f>
        <v>(10)</v>
      </c>
      <c r="F36" s="302">
        <f>'Ind T6'!S8</f>
        <v>0.16873236129997166</v>
      </c>
      <c r="G36" s="299" t="str">
        <f>CONCATENATE("(",ROUND((F36/$H37)*100,1),")")</f>
        <v>(7.1)</v>
      </c>
      <c r="H36" s="302">
        <f t="shared" ref="H36" si="41">SUM(B36,D36,F36)</f>
        <v>0.93805140246206209</v>
      </c>
      <c r="I36" s="299" t="str">
        <f>CONCATENATE("(",ROUND((H36/$H37)*100,1),")")</f>
        <v>(39.7)</v>
      </c>
      <c r="K36" s="302">
        <f t="shared" ref="K36:K37" si="42">B41-B36</f>
        <v>4.8836877177638183E-4</v>
      </c>
      <c r="L36" s="302">
        <f t="shared" ref="L36:L37" si="43">D41-D36</f>
        <v>-1.6403302978791195E-2</v>
      </c>
      <c r="M36" s="302">
        <f t="shared" ref="M36:M37" si="44">F41-F36</f>
        <v>5.3500903691819646E-3</v>
      </c>
      <c r="N36" s="302">
        <f t="shared" ref="N36:N37" si="45">SUM(K36:M36)</f>
        <v>-1.0564843837832849E-2</v>
      </c>
    </row>
    <row r="37" spans="1:14" x14ac:dyDescent="0.2">
      <c r="A37" s="282" t="s">
        <v>363</v>
      </c>
      <c r="B37" s="302">
        <f>SUM(B35:B36)</f>
        <v>1.6405671568107814</v>
      </c>
      <c r="C37" s="299" t="str">
        <f>CONCATENATE("(",ROUND((B37/$H37)*100,1),")")</f>
        <v>(69.4)</v>
      </c>
      <c r="D37" s="302">
        <f>SUM(D35:D36)</f>
        <v>0.24038663042572656</v>
      </c>
      <c r="E37" s="299" t="str">
        <f>CONCATENATE("(",ROUND((D37/$H37)*100,1),")")</f>
        <v>(10.2)</v>
      </c>
      <c r="F37" s="302">
        <f>SUM(F35:F36)</f>
        <v>0.4840462127634883</v>
      </c>
      <c r="G37" s="299" t="str">
        <f>CONCATENATE("(",ROUND((F37/$H37)*100,1),")")</f>
        <v>(20.5)</v>
      </c>
      <c r="H37" s="302">
        <f>SUM(H35:H36)</f>
        <v>2.3649999999999962</v>
      </c>
      <c r="I37" s="299" t="str">
        <f>CONCATENATE("(",ROUND((H37/$H37)*100,1),")")</f>
        <v>(100)</v>
      </c>
      <c r="K37" s="302">
        <f t="shared" si="42"/>
        <v>9.5938854547968466E-2</v>
      </c>
      <c r="L37" s="302">
        <f t="shared" si="43"/>
        <v>-1.6349576468603688E-2</v>
      </c>
      <c r="M37" s="302">
        <f t="shared" si="44"/>
        <v>-1.7589278079362669E-2</v>
      </c>
      <c r="N37" s="302">
        <f t="shared" si="45"/>
        <v>6.2000000000002109E-2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1.2039876166275985</v>
      </c>
      <c r="C40" s="299" t="str">
        <f>CONCATENATE("(",ROUND((B40/$H42)*100,1),")")</f>
        <v>(49.6)</v>
      </c>
      <c r="D40" s="302">
        <f>'Ind T6'!W9</f>
        <v>3.1513417331987654E-3</v>
      </c>
      <c r="E40" s="299" t="str">
        <f>CONCATENATE("(",ROUND((D40/$H42)*100,1),")")</f>
        <v>(0.1)</v>
      </c>
      <c r="F40" s="302">
        <f>'Ind T6'!X9</f>
        <v>0.29237448301497204</v>
      </c>
      <c r="G40" s="299" t="str">
        <f>CONCATENATE("(",ROUND((F40/$H42)*100,1),")")</f>
        <v>(12)</v>
      </c>
      <c r="H40" s="302">
        <f>SUM(B40,D40,F40)</f>
        <v>1.4995134413757691</v>
      </c>
      <c r="I40" s="299" t="str">
        <f>CONCATENATE("(",ROUND((H40/$H42)*100,1),")")</f>
        <v>(61.8)</v>
      </c>
      <c r="K40" s="302">
        <f>B40-B30</f>
        <v>0.1583522553879313</v>
      </c>
      <c r="L40" s="302">
        <f>D40-D30</f>
        <v>1.1153411959206406E-4</v>
      </c>
      <c r="M40" s="302">
        <f>F40-F30</f>
        <v>-2.452546069735162E-2</v>
      </c>
      <c r="N40" s="302">
        <f>SUM(K40:M40)</f>
        <v>0.13393832881017173</v>
      </c>
    </row>
    <row r="41" spans="1:14" x14ac:dyDescent="0.2">
      <c r="A41" s="282" t="s">
        <v>365</v>
      </c>
      <c r="B41" s="302">
        <f>'Ind T6'!V8</f>
        <v>0.53251839473115148</v>
      </c>
      <c r="C41" s="299" t="str">
        <f>CONCATENATE("(",ROUND((B41/$H42)*100,1),")")</f>
        <v>(21.9)</v>
      </c>
      <c r="D41" s="302">
        <f>'Ind T6'!W8</f>
        <v>0.22088571222392411</v>
      </c>
      <c r="E41" s="299" t="str">
        <f>CONCATENATE("(",ROUND((D41/$H42)*100,1),")")</f>
        <v>(9.1)</v>
      </c>
      <c r="F41" s="302">
        <f>'Ind T6'!X8</f>
        <v>0.17408245166915362</v>
      </c>
      <c r="G41" s="299" t="str">
        <f>CONCATENATE("(",ROUND((F41/$H42)*100,1),")")</f>
        <v>(7.2)</v>
      </c>
      <c r="H41" s="302">
        <f t="shared" ref="H41" si="46">SUM(B41,D41,F41)</f>
        <v>0.92748655862422924</v>
      </c>
      <c r="I41" s="299" t="str">
        <f>CONCATENATE("(",ROUND((H41/$H42)*100,1),")")</f>
        <v>(38.2)</v>
      </c>
      <c r="K41" s="302">
        <f t="shared" ref="K41:K42" si="47">B41-B31</f>
        <v>1.3821991742613893E-2</v>
      </c>
      <c r="L41" s="302">
        <f t="shared" ref="L41:L42" si="48">D41-D31</f>
        <v>-1.7739185446939809E-2</v>
      </c>
      <c r="M41" s="302">
        <f t="shared" ref="M41:M42" si="49">F41-F31</f>
        <v>1.1978864894145874E-2</v>
      </c>
      <c r="N41" s="302">
        <f t="shared" ref="N41:N42" si="50">SUM(K41:M41)</f>
        <v>8.0616711898199578E-3</v>
      </c>
    </row>
    <row r="42" spans="1:14" x14ac:dyDescent="0.2">
      <c r="A42" s="282" t="s">
        <v>363</v>
      </c>
      <c r="B42" s="302">
        <f>SUM(B40:B41)</f>
        <v>1.7365060113587498</v>
      </c>
      <c r="C42" s="299" t="str">
        <f>CONCATENATE("(",ROUND((B42/$H42)*100,1),")")</f>
        <v>(71.5)</v>
      </c>
      <c r="D42" s="302">
        <f>SUM(D40:D41)</f>
        <v>0.22403705395712287</v>
      </c>
      <c r="E42" s="299" t="str">
        <f>CONCATENATE("(",ROUND((D42/$H42)*100,1),")")</f>
        <v>(9.2)</v>
      </c>
      <c r="F42" s="302">
        <f>SUM(F40:F41)</f>
        <v>0.46645693468412563</v>
      </c>
      <c r="G42" s="299" t="str">
        <f>CONCATENATE("(",ROUND((F42/$H42)*100,1),")")</f>
        <v>(19.2)</v>
      </c>
      <c r="H42" s="302">
        <f>SUM(H40:H41)</f>
        <v>2.4269999999999983</v>
      </c>
      <c r="I42" s="299" t="str">
        <f>CONCATENATE("(",ROUND((H42/$H42)*100,1),")")</f>
        <v>(100)</v>
      </c>
      <c r="K42" s="302">
        <f t="shared" si="47"/>
        <v>0.17217424713054497</v>
      </c>
      <c r="L42" s="302">
        <f t="shared" si="48"/>
        <v>-1.7627651327347754E-2</v>
      </c>
      <c r="M42" s="302">
        <f t="shared" si="49"/>
        <v>-1.2546595803205773E-2</v>
      </c>
      <c r="N42" s="302">
        <f t="shared" si="50"/>
        <v>0.14199999999999144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5.2533663366385659E-2</v>
      </c>
      <c r="C51" s="299" t="str">
        <f>CONCATENATE("(",ROUND((B51/$H53)*100,1),")")</f>
        <v>(54.2)</v>
      </c>
      <c r="D51" s="302">
        <f>'Ind T6'!M18</f>
        <v>3.8415841584325046E-4</v>
      </c>
      <c r="E51" s="299" t="str">
        <f>CONCATENATE("(",ROUND((D51/$H53)*100,1),")")</f>
        <v>(0.4)</v>
      </c>
      <c r="F51" s="302">
        <f>'Ind T6'!N18</f>
        <v>3.2877557755773799E-2</v>
      </c>
      <c r="G51" s="299" t="str">
        <f>CONCATENATE("(",ROUND((F51/$H53)*100,1),")")</f>
        <v>(33.9)</v>
      </c>
      <c r="H51" s="302">
        <f>SUM(B51,D51,F51)</f>
        <v>8.5795379538002703E-2</v>
      </c>
      <c r="I51" s="299" t="str">
        <f>CONCATENATE("(",ROUND((H51/$H53)*100,1),")")</f>
        <v>(88.4)</v>
      </c>
      <c r="K51" s="302">
        <f>B56-B51</f>
        <v>-5.9648695632273235E-3</v>
      </c>
      <c r="L51" s="302">
        <f>D56-D51</f>
        <v>-3.5209688436121879E-5</v>
      </c>
      <c r="M51" s="302">
        <f>F56-F51</f>
        <v>-3.7244777117559635E-3</v>
      </c>
      <c r="N51" s="302">
        <f>SUM(K51:M51)</f>
        <v>-9.724556963419409E-3</v>
      </c>
    </row>
    <row r="52" spans="1:14" x14ac:dyDescent="0.2">
      <c r="A52" s="282" t="s">
        <v>365</v>
      </c>
      <c r="B52" s="302">
        <f>'Ind T6'!L17</f>
        <v>9.0277227722115813E-3</v>
      </c>
      <c r="C52" s="299" t="str">
        <f>CONCATENATE("(",ROUND((B52/$H53)*100,1),")")</f>
        <v>(9.3)</v>
      </c>
      <c r="D52" s="302">
        <f>'Ind T6'!M17</f>
        <v>2.1768976897856957E-3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1.1204620461997277E-2</v>
      </c>
      <c r="I52" s="299" t="str">
        <f>CONCATENATE("(",ROUND((H52/$H53)*100,1),")")</f>
        <v>(11.6)</v>
      </c>
      <c r="K52" s="302">
        <f t="shared" ref="K52:K53" si="52">B57-B52</f>
        <v>-1.0653472649320393E-3</v>
      </c>
      <c r="L52" s="302">
        <f t="shared" ref="L52:L53" si="53">D57-D52</f>
        <v>-2.1009577164874836E-4</v>
      </c>
      <c r="M52" s="302">
        <f t="shared" ref="M52:M53" si="54">F57-F52</f>
        <v>0</v>
      </c>
      <c r="N52" s="302">
        <f t="shared" ref="N52:N53" si="55">SUM(K52:M52)</f>
        <v>-1.2754430365807877E-3</v>
      </c>
    </row>
    <row r="53" spans="1:14" x14ac:dyDescent="0.2">
      <c r="A53" s="282" t="s">
        <v>363</v>
      </c>
      <c r="B53" s="302">
        <f>SUM(B51:B52)</f>
        <v>6.1561386138597241E-2</v>
      </c>
      <c r="C53" s="299" t="str">
        <f>CONCATENATE("(",ROUND((B53/$H53)*100,1),")")</f>
        <v>(63.5)</v>
      </c>
      <c r="D53" s="302">
        <f>SUM(D51:D52)</f>
        <v>2.5610561056289461E-3</v>
      </c>
      <c r="E53" s="299" t="str">
        <f>CONCATENATE("(",ROUND((D53/$H53)*100,1),")")</f>
        <v>(2.6)</v>
      </c>
      <c r="F53" s="302">
        <f>SUM(F51:F52)</f>
        <v>3.2877557755773799E-2</v>
      </c>
      <c r="G53" s="299" t="str">
        <f>CONCATENATE("(",ROUND((F53/$H53)*100,1),")")</f>
        <v>(33.9)</v>
      </c>
      <c r="H53" s="302">
        <f>SUM(H51:H52)</f>
        <v>9.6999999999999975E-2</v>
      </c>
      <c r="I53" s="299" t="str">
        <f>CONCATENATE("(",ROUND((H53/$H53)*100,1),")")</f>
        <v>(100)</v>
      </c>
      <c r="K53" s="302">
        <f t="shared" si="52"/>
        <v>-7.0302168281593663E-3</v>
      </c>
      <c r="L53" s="302">
        <f t="shared" si="53"/>
        <v>-2.4530546008487029E-4</v>
      </c>
      <c r="M53" s="302">
        <f t="shared" si="54"/>
        <v>-3.7244777117559635E-3</v>
      </c>
      <c r="N53" s="302">
        <f t="shared" si="55"/>
        <v>-1.1000000000000201E-2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4.6568793803158336E-2</v>
      </c>
      <c r="C56" s="299" t="str">
        <f>CONCATENATE("(",ROUND((B56/$H58)*100,1),")")</f>
        <v>(54.1)</v>
      </c>
      <c r="D56" s="302">
        <f>'Ind T6'!R18</f>
        <v>3.4894872740712858E-4</v>
      </c>
      <c r="E56" s="299" t="str">
        <f>CONCATENATE("(",ROUND((D56/$H58)*100,1),")")</f>
        <v>(0.4)</v>
      </c>
      <c r="F56" s="302">
        <f>'Ind T6'!S18</f>
        <v>2.9153080044017836E-2</v>
      </c>
      <c r="G56" s="299" t="str">
        <f>CONCATENATE("(",ROUND((F56/$H58)*100,1),")")</f>
        <v>(33.9)</v>
      </c>
      <c r="H56" s="302">
        <f>SUM(B56,D56,F56)</f>
        <v>7.6070822574583308E-2</v>
      </c>
      <c r="I56" s="299" t="str">
        <f>CONCATENATE("(",ROUND((H56/$H58)*100,1),")")</f>
        <v>(88.5)</v>
      </c>
      <c r="K56" s="302">
        <f>B61-B56</f>
        <v>-3.9392558492419294E-3</v>
      </c>
      <c r="L56" s="302">
        <f>D61-D56</f>
        <v>4.7371483743503416E-7</v>
      </c>
      <c r="M56" s="302">
        <f>F61-F56</f>
        <v>-4.0581955556743508E-3</v>
      </c>
      <c r="N56" s="302">
        <f>SUM(K56:M56)</f>
        <v>-7.9969776900788454E-3</v>
      </c>
    </row>
    <row r="57" spans="1:14" x14ac:dyDescent="0.2">
      <c r="A57" s="282" t="s">
        <v>365</v>
      </c>
      <c r="B57" s="302">
        <f>'Ind T6'!Q17</f>
        <v>7.962375507279542E-3</v>
      </c>
      <c r="C57" s="299" t="str">
        <f>CONCATENATE("(",ROUND((B57/$H58)*100,1),")")</f>
        <v>(9.3)</v>
      </c>
      <c r="D57" s="302">
        <f>'Ind T6'!R17</f>
        <v>1.9668019181369473E-3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9.9291774254164893E-3</v>
      </c>
      <c r="I57" s="299" t="str">
        <f>CONCATENATE("(",ROUND((H57/$H58)*100,1),")")</f>
        <v>(11.5)</v>
      </c>
      <c r="K57" s="302">
        <f t="shared" ref="K57:K58" si="57">B62-B57</f>
        <v>-9.1039530927961021E-4</v>
      </c>
      <c r="L57" s="302">
        <f t="shared" ref="L57:L58" si="58">D62-D57</f>
        <v>-9.2627000641334932E-5</v>
      </c>
      <c r="M57" s="302">
        <f t="shared" ref="M57:M58" si="59">F62-F57</f>
        <v>0</v>
      </c>
      <c r="N57" s="302">
        <f t="shared" ref="N57:N58" si="60">SUM(K57:M57)</f>
        <v>-1.0030223099209451E-3</v>
      </c>
    </row>
    <row r="58" spans="1:14" x14ac:dyDescent="0.2">
      <c r="A58" s="282" t="s">
        <v>363</v>
      </c>
      <c r="B58" s="302">
        <f>SUM(B56:B57)</f>
        <v>5.4531169310437874E-2</v>
      </c>
      <c r="C58" s="299" t="str">
        <f>CONCATENATE("(",ROUND((B58/$H58)*100,1),")")</f>
        <v>(63.4)</v>
      </c>
      <c r="D58" s="302">
        <f>SUM(D56:D57)</f>
        <v>2.3157506455440758E-3</v>
      </c>
      <c r="E58" s="299" t="str">
        <f>CONCATENATE("(",ROUND((D58/$H58)*100,1),")")</f>
        <v>(2.7)</v>
      </c>
      <c r="F58" s="302">
        <f>SUM(F56:F57)</f>
        <v>2.9153080044017836E-2</v>
      </c>
      <c r="G58" s="299" t="str">
        <f>CONCATENATE("(",ROUND((F58/$H58)*100,1),")")</f>
        <v>(33.9)</v>
      </c>
      <c r="H58" s="302">
        <f>SUM(H56:H57)</f>
        <v>8.5999999999999799E-2</v>
      </c>
      <c r="I58" s="299" t="str">
        <f>CONCATENATE("(",ROUND((H58/$H58)*100,1),")")</f>
        <v>(100)</v>
      </c>
      <c r="K58" s="302">
        <f t="shared" si="57"/>
        <v>-4.8496511585215396E-3</v>
      </c>
      <c r="L58" s="302">
        <f t="shared" si="58"/>
        <v>-9.2153285803899844E-5</v>
      </c>
      <c r="M58" s="302">
        <f t="shared" si="59"/>
        <v>-4.0581955556743508E-3</v>
      </c>
      <c r="N58" s="302">
        <f t="shared" si="60"/>
        <v>-8.9999999999997894E-3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4.2629537953916406E-2</v>
      </c>
      <c r="C61" s="299" t="str">
        <f>CONCATENATE("(",ROUND((B61/$H63)*100,1),")")</f>
        <v>(55.4)</v>
      </c>
      <c r="D61" s="302">
        <f>'Ind T6'!W18</f>
        <v>3.4942244224456362E-4</v>
      </c>
      <c r="E61" s="299" t="str">
        <f>CONCATENATE("(",ROUND((D61/$H63)*100,1),")")</f>
        <v>(0.5)</v>
      </c>
      <c r="F61" s="302">
        <f>'Ind T6'!X18</f>
        <v>2.5094884488343485E-2</v>
      </c>
      <c r="G61" s="299" t="str">
        <f>CONCATENATE("(",ROUND((F61/$H63)*100,1),")")</f>
        <v>(32.6)</v>
      </c>
      <c r="H61" s="302">
        <f>SUM(B61,D61,F61)</f>
        <v>6.807384488450445E-2</v>
      </c>
      <c r="I61" s="299" t="str">
        <f>CONCATENATE("(",ROUND((H61/$H63)*100,1),")")</f>
        <v>(88.4)</v>
      </c>
      <c r="K61" s="302">
        <f>B61-B51</f>
        <v>-9.9041254124692529E-3</v>
      </c>
      <c r="L61" s="302">
        <f>D61-D51</f>
        <v>-3.4735973598686845E-5</v>
      </c>
      <c r="M61" s="302">
        <f>F61-F51</f>
        <v>-7.7826732674303144E-3</v>
      </c>
      <c r="N61" s="302">
        <f>SUM(K61:M61)</f>
        <v>-1.7721534653498253E-2</v>
      </c>
    </row>
    <row r="62" spans="1:14" x14ac:dyDescent="0.2">
      <c r="A62" s="282" t="s">
        <v>365</v>
      </c>
      <c r="B62" s="302">
        <f>'Ind T6'!V17</f>
        <v>7.0519801979999318E-3</v>
      </c>
      <c r="C62" s="299" t="str">
        <f>CONCATENATE("(",ROUND((B62/$H63)*100,1),")")</f>
        <v>(9.2)</v>
      </c>
      <c r="D62" s="302">
        <f>'Ind T6'!W17</f>
        <v>1.8741749174956124E-3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8.9261551154955435E-3</v>
      </c>
      <c r="I62" s="299" t="str">
        <f>CONCATENATE("(",ROUND((H62/$H63)*100,1),")")</f>
        <v>(11.6)</v>
      </c>
      <c r="K62" s="302">
        <f t="shared" ref="K62:K63" si="62">B62-B52</f>
        <v>-1.9757425742116495E-3</v>
      </c>
      <c r="L62" s="302">
        <f t="shared" ref="L62:L63" si="63">D62-D52</f>
        <v>-3.0272277229008329E-4</v>
      </c>
      <c r="M62" s="302">
        <f t="shared" ref="M62:M63" si="64">F62-F52</f>
        <v>0</v>
      </c>
      <c r="N62" s="302">
        <f t="shared" ref="N62:N63" si="65">SUM(K62:M62)</f>
        <v>-2.278465346501733E-3</v>
      </c>
    </row>
    <row r="63" spans="1:14" x14ac:dyDescent="0.2">
      <c r="A63" s="282" t="s">
        <v>363</v>
      </c>
      <c r="B63" s="302">
        <f>SUM(B61:B62)</f>
        <v>4.9681518151916335E-2</v>
      </c>
      <c r="C63" s="299" t="str">
        <f>CONCATENATE("(",ROUND((B63/$H63)*100,1),")")</f>
        <v>(64.5)</v>
      </c>
      <c r="D63" s="302">
        <f>SUM(D61:D62)</f>
        <v>2.2235973597401759E-3</v>
      </c>
      <c r="E63" s="299" t="str">
        <f>CONCATENATE("(",ROUND((D63/$H63)*100,1),")")</f>
        <v>(2.9)</v>
      </c>
      <c r="F63" s="302">
        <f>SUM(F61:F62)</f>
        <v>2.5094884488343485E-2</v>
      </c>
      <c r="G63" s="299" t="str">
        <f>CONCATENATE("(",ROUND((F63/$H63)*100,1),")")</f>
        <v>(32.6)</v>
      </c>
      <c r="H63" s="302">
        <f>SUM(H61:H62)</f>
        <v>7.6999999999999999E-2</v>
      </c>
      <c r="I63" s="299" t="str">
        <f>CONCATENATE("(",ROUND((H63/$H63)*100,1),")")</f>
        <v>(100)</v>
      </c>
      <c r="K63" s="302">
        <f t="shared" si="62"/>
        <v>-1.1879867986680906E-2</v>
      </c>
      <c r="L63" s="302">
        <f t="shared" si="63"/>
        <v>-3.3745874588877013E-4</v>
      </c>
      <c r="M63" s="302">
        <f t="shared" si="64"/>
        <v>-7.7826732674303144E-3</v>
      </c>
      <c r="N63" s="302">
        <f t="shared" si="65"/>
        <v>-1.999999999999999E-2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1.2207126213585409</v>
      </c>
      <c r="C72" s="299" t="str">
        <f>CONCATENATE("(",ROUND((B72/$H74)*100,1),")")</f>
        <v>(53.2)</v>
      </c>
      <c r="D72" s="302">
        <f>'Ind T6'!M27</f>
        <v>9.4834951455396846E-2</v>
      </c>
      <c r="E72" s="299" t="str">
        <f>CONCATENATE("(",ROUND((D72/$H74)*100,1),")")</f>
        <v>(4.1)</v>
      </c>
      <c r="F72" s="302">
        <f>'Ind T6'!N27</f>
        <v>4.69145631065922E-2</v>
      </c>
      <c r="G72" s="299" t="str">
        <f>CONCATENATE("(",ROUND((F72/$H74)*100,1),")")</f>
        <v>(2)</v>
      </c>
      <c r="H72" s="302">
        <f>SUM(B72,D72,F72)</f>
        <v>1.3624621359205298</v>
      </c>
      <c r="I72" s="299" t="str">
        <f>CONCATENATE("(",ROUND((H72/$H74)*100,1),")")</f>
        <v>(59.4)</v>
      </c>
      <c r="K72" s="302">
        <f>B77-B72</f>
        <v>0.12022971809682659</v>
      </c>
      <c r="L72" s="302">
        <f>D77-D72</f>
        <v>1.0467025637729888E-2</v>
      </c>
      <c r="M72" s="302">
        <f>F77-F72</f>
        <v>5.6271154294050968E-3</v>
      </c>
      <c r="N72" s="302">
        <f>SUM(K72:M72)</f>
        <v>0.13632385916396156</v>
      </c>
    </row>
    <row r="73" spans="1:14" x14ac:dyDescent="0.2">
      <c r="A73" s="282" t="s">
        <v>365</v>
      </c>
      <c r="B73" s="302">
        <f>'Ind T6'!L26</f>
        <v>0.55564660193691617</v>
      </c>
      <c r="C73" s="299" t="str">
        <f>CONCATENATE("(",ROUND((B73/$H74)*100,1),")")</f>
        <v>(24.2)</v>
      </c>
      <c r="D73" s="302">
        <f>'Ind T6'!M26</f>
        <v>0.30375922330893684</v>
      </c>
      <c r="E73" s="299" t="str">
        <f>CONCATENATE("(",ROUND((D73/$H74)*100,1),")")</f>
        <v>(13.2)</v>
      </c>
      <c r="F73" s="302">
        <f>'Ind T6'!N26</f>
        <v>7.2132038833622916E-2</v>
      </c>
      <c r="G73" s="299" t="str">
        <f>CONCATENATE("(",ROUND((F73/$H74)*100,1),")")</f>
        <v>(3.1)</v>
      </c>
      <c r="H73" s="302">
        <f t="shared" ref="H73" si="66">SUM(B73,D73,F73)</f>
        <v>0.93153786407947592</v>
      </c>
      <c r="I73" s="299" t="str">
        <f>CONCATENATE("(",ROUND((H73/$H74)*100,1),")")</f>
        <v>(40.6)</v>
      </c>
      <c r="K73" s="302">
        <f t="shared" ref="K73:K74" si="67">B78-B73</f>
        <v>8.4545694801998694E-2</v>
      </c>
      <c r="L73" s="302">
        <f t="shared" ref="L73:L74" si="68">D78-D73</f>
        <v>3.2915610046872212E-2</v>
      </c>
      <c r="M73" s="302">
        <f t="shared" ref="M73:M74" si="69">F78-F73</f>
        <v>1.0214835987158694E-2</v>
      </c>
      <c r="N73" s="302">
        <f t="shared" ref="N73:N74" si="70">SUM(K73:M73)</f>
        <v>0.1276761408360296</v>
      </c>
    </row>
    <row r="74" spans="1:14" x14ac:dyDescent="0.2">
      <c r="A74" s="282" t="s">
        <v>363</v>
      </c>
      <c r="B74" s="302">
        <f>SUM(B72:B73)</f>
        <v>1.776359223295457</v>
      </c>
      <c r="C74" s="299" t="str">
        <f>CONCATENATE("(",ROUND((B74/$H74)*100,1),")")</f>
        <v>(77.4)</v>
      </c>
      <c r="D74" s="302">
        <f>SUM(D72:D73)</f>
        <v>0.39859417476433368</v>
      </c>
      <c r="E74" s="299" t="str">
        <f>CONCATENATE("(",ROUND((D74/$H74)*100,1),")")</f>
        <v>(17.4)</v>
      </c>
      <c r="F74" s="302">
        <f>SUM(F72:F73)</f>
        <v>0.11904660194021512</v>
      </c>
      <c r="G74" s="299" t="str">
        <f>CONCATENATE("(",ROUND((F74/$H74)*100,1),")")</f>
        <v>(5.2)</v>
      </c>
      <c r="H74" s="302">
        <f>SUM(H72:H73)</f>
        <v>2.2940000000000058</v>
      </c>
      <c r="I74" s="299" t="str">
        <f>CONCATENATE("(",ROUND((H74/$H74)*100,1),")")</f>
        <v>(100)</v>
      </c>
      <c r="K74" s="302">
        <f t="shared" si="67"/>
        <v>0.20477541289882528</v>
      </c>
      <c r="L74" s="302">
        <f t="shared" si="68"/>
        <v>4.33826356846021E-2</v>
      </c>
      <c r="M74" s="302">
        <f t="shared" si="69"/>
        <v>1.584195141656379E-2</v>
      </c>
      <c r="N74" s="302">
        <f t="shared" si="70"/>
        <v>0.26399999999999119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1.3409423394553674</v>
      </c>
      <c r="C77" s="299" t="str">
        <f>CONCATENATE("(",ROUND((B77/$H79)*100,1),")")</f>
        <v>(52.4)</v>
      </c>
      <c r="D77" s="302">
        <f>'Ind T6'!R27</f>
        <v>0.10530197709312673</v>
      </c>
      <c r="E77" s="299" t="str">
        <f>CONCATENATE("(",ROUND((D77/$H79)*100,1),")")</f>
        <v>(4.1)</v>
      </c>
      <c r="F77" s="302">
        <f>'Ind T6'!S27</f>
        <v>5.2541678535997297E-2</v>
      </c>
      <c r="G77" s="299" t="str">
        <f>CONCATENATE("(",ROUND((F77/$H79)*100,1),")")</f>
        <v>(2.1)</v>
      </c>
      <c r="H77" s="302">
        <f>SUM(B77,D77,F77)</f>
        <v>1.4987859950844915</v>
      </c>
      <c r="I77" s="299" t="str">
        <f>CONCATENATE("(",ROUND((H77/$H79)*100,1),")")</f>
        <v>(58.6)</v>
      </c>
      <c r="K77" s="302">
        <f>B82-B77</f>
        <v>0.12659870983560517</v>
      </c>
      <c r="L77" s="302">
        <f>D82-D77</f>
        <v>1.2554087207780187E-2</v>
      </c>
      <c r="M77" s="302">
        <f>F82-F77</f>
        <v>8.3469221673220656E-3</v>
      </c>
      <c r="N77" s="302">
        <f>SUM(K77:M77)</f>
        <v>0.14749971921070743</v>
      </c>
    </row>
    <row r="78" spans="1:14" x14ac:dyDescent="0.2">
      <c r="A78" s="282" t="s">
        <v>365</v>
      </c>
      <c r="B78" s="302">
        <f>'Ind T6'!Q26</f>
        <v>0.64019229673891487</v>
      </c>
      <c r="C78" s="299" t="str">
        <f>CONCATENATE("(",ROUND((B78/$H79)*100,1),")")</f>
        <v>(25)</v>
      </c>
      <c r="D78" s="302">
        <f>'Ind T6'!R26</f>
        <v>0.33667483335580906</v>
      </c>
      <c r="E78" s="299" t="str">
        <f>CONCATENATE("(",ROUND((D78/$H79)*100,1),")")</f>
        <v>(13.2)</v>
      </c>
      <c r="F78" s="302">
        <f>'Ind T6'!S26</f>
        <v>8.234687482078161E-2</v>
      </c>
      <c r="G78" s="299" t="str">
        <f>CONCATENATE("(",ROUND((F78/$H79)*100,1),")")</f>
        <v>(3.2)</v>
      </c>
      <c r="H78" s="302">
        <f t="shared" ref="H78" si="71">SUM(B78,D78,F78)</f>
        <v>1.0592140049155054</v>
      </c>
      <c r="I78" s="299" t="str">
        <f>CONCATENATE("(",ROUND((H78/$H79)*100,1),")")</f>
        <v>(41.4)</v>
      </c>
      <c r="K78" s="302">
        <f t="shared" ref="K78:K79" si="72">B83-B78</f>
        <v>0.12479935729626768</v>
      </c>
      <c r="L78" s="302">
        <f t="shared" ref="L78:L79" si="73">D83-D78</f>
        <v>3.7164898543146196E-2</v>
      </c>
      <c r="M78" s="302">
        <f t="shared" ref="M78:M79" si="74">F83-F78</f>
        <v>1.3536024949885206E-2</v>
      </c>
      <c r="N78" s="302">
        <f t="shared" ref="N78:N79" si="75">SUM(K78:M78)</f>
        <v>0.17550028078929908</v>
      </c>
    </row>
    <row r="79" spans="1:14" x14ac:dyDescent="0.2">
      <c r="A79" s="282" t="s">
        <v>363</v>
      </c>
      <c r="B79" s="302">
        <f>SUM(B77:B78)</f>
        <v>1.9811346361942823</v>
      </c>
      <c r="C79" s="299" t="str">
        <f>CONCATENATE("(",ROUND((B79/$H79)*100,1),")")</f>
        <v>(77.4)</v>
      </c>
      <c r="D79" s="302">
        <f>SUM(D77:D78)</f>
        <v>0.44197681044893578</v>
      </c>
      <c r="E79" s="299" t="str">
        <f>CONCATENATE("(",ROUND((D79/$H79)*100,1),")")</f>
        <v>(17.3)</v>
      </c>
      <c r="F79" s="302">
        <f>SUM(F77:F78)</f>
        <v>0.13488855335677891</v>
      </c>
      <c r="G79" s="299" t="str">
        <f>CONCATENATE("(",ROUND((F79/$H79)*100,1),")")</f>
        <v>(5.3)</v>
      </c>
      <c r="H79" s="302">
        <f>SUM(H77:H78)</f>
        <v>2.5579999999999972</v>
      </c>
      <c r="I79" s="299" t="str">
        <f>CONCATENATE("(",ROUND((H79/$H79)*100,1),")")</f>
        <v>(100)</v>
      </c>
      <c r="K79" s="302">
        <f t="shared" si="72"/>
        <v>0.25139806713187274</v>
      </c>
      <c r="L79" s="302">
        <f t="shared" si="73"/>
        <v>4.971898575092637E-2</v>
      </c>
      <c r="M79" s="302">
        <f t="shared" si="74"/>
        <v>2.1882947117207285E-2</v>
      </c>
      <c r="N79" s="302">
        <f t="shared" si="75"/>
        <v>0.32300000000000639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1.4675410492909726</v>
      </c>
      <c r="C82" s="299" t="str">
        <f>CONCATENATE("(",ROUND((B82/$H84)*100,1),")")</f>
        <v>(50.9)</v>
      </c>
      <c r="D82" s="302">
        <f>'Ind T6'!W27</f>
        <v>0.11785606430090692</v>
      </c>
      <c r="E82" s="299" t="str">
        <f>CONCATENATE("(",ROUND((D82/$H84)*100,1),")")</f>
        <v>(4.1)</v>
      </c>
      <c r="F82" s="302">
        <f>'Ind T6'!X27</f>
        <v>6.0888600703319362E-2</v>
      </c>
      <c r="G82" s="299" t="str">
        <f>CONCATENATE("(",ROUND((F82/$H84)*100,1),")")</f>
        <v>(2.1)</v>
      </c>
      <c r="H82" s="302">
        <f>SUM(B82,D82,F82)</f>
        <v>1.646285714295199</v>
      </c>
      <c r="I82" s="299" t="str">
        <f>CONCATENATE("(",ROUND((H82/$H84)*100,1),")")</f>
        <v>(57.1)</v>
      </c>
      <c r="K82" s="302">
        <f>B82-B72</f>
        <v>0.24682842793243176</v>
      </c>
      <c r="L82" s="302">
        <f>D82-D72</f>
        <v>2.3021112845510075E-2</v>
      </c>
      <c r="M82" s="302">
        <f>F82-F72</f>
        <v>1.3974037596727162E-2</v>
      </c>
      <c r="N82" s="302">
        <f>SUM(K82:M82)</f>
        <v>0.28382357837466898</v>
      </c>
    </row>
    <row r="83" spans="1:14" x14ac:dyDescent="0.2">
      <c r="A83" s="282" t="s">
        <v>365</v>
      </c>
      <c r="B83" s="302">
        <f>'Ind T6'!V26</f>
        <v>0.76499165403518254</v>
      </c>
      <c r="C83" s="299" t="str">
        <f>CONCATENATE("(",ROUND((B83/$H84)*100,1),")")</f>
        <v>(26.6)</v>
      </c>
      <c r="D83" s="302">
        <f>'Ind T6'!W26</f>
        <v>0.37383973189895525</v>
      </c>
      <c r="E83" s="299" t="str">
        <f>CONCATENATE("(",ROUND((D83/$H84)*100,1),")")</f>
        <v>(13)</v>
      </c>
      <c r="F83" s="302">
        <f>'Ind T6'!X26</f>
        <v>9.5882899770666816E-2</v>
      </c>
      <c r="G83" s="299" t="str">
        <f>CONCATENATE("(",ROUND((F83/$H84)*100,1),")")</f>
        <v>(3.3)</v>
      </c>
      <c r="H83" s="302">
        <f t="shared" ref="H83" si="76">SUM(B83,D83,F83)</f>
        <v>1.2347142857048046</v>
      </c>
      <c r="I83" s="299" t="str">
        <f>CONCATENATE("(",ROUND((H83/$H84)*100,1),")")</f>
        <v>(42.9)</v>
      </c>
      <c r="K83" s="302">
        <f t="shared" ref="K83:K84" si="77">B83-B73</f>
        <v>0.20934505209826637</v>
      </c>
      <c r="L83" s="302">
        <f t="shared" ref="L83:L84" si="78">D83-D73</f>
        <v>7.0080508590018409E-2</v>
      </c>
      <c r="M83" s="302">
        <f t="shared" ref="M83:M84" si="79">F83-F73</f>
        <v>2.3750860937043899E-2</v>
      </c>
      <c r="N83" s="302">
        <f t="shared" ref="N83:N84" si="80">SUM(K83:M83)</f>
        <v>0.30317642162532865</v>
      </c>
    </row>
    <row r="84" spans="1:14" x14ac:dyDescent="0.2">
      <c r="A84" s="282" t="s">
        <v>363</v>
      </c>
      <c r="B84" s="302">
        <f>SUM(B82:B83)</f>
        <v>2.2325327033261551</v>
      </c>
      <c r="C84" s="299" t="str">
        <f>CONCATENATE("(",ROUND((B84/$H84)*100,1),")")</f>
        <v>(77.5)</v>
      </c>
      <c r="D84" s="302">
        <f>SUM(D82:D83)</f>
        <v>0.49169579619986215</v>
      </c>
      <c r="E84" s="299" t="str">
        <f>CONCATENATE("(",ROUND((D84/$H84)*100,1),")")</f>
        <v>(17.1)</v>
      </c>
      <c r="F84" s="302">
        <f>SUM(F82:F83)</f>
        <v>0.15677150047398619</v>
      </c>
      <c r="G84" s="299" t="str">
        <f>CONCATENATE("(",ROUND((F84/$H84)*100,1),")")</f>
        <v>(5.4)</v>
      </c>
      <c r="H84" s="302">
        <f>SUM(H82:H83)</f>
        <v>2.8810000000000038</v>
      </c>
      <c r="I84" s="299" t="str">
        <f>CONCATENATE("(",ROUND((H84/$H84)*100,1),")")</f>
        <v>(100)</v>
      </c>
      <c r="K84" s="302">
        <f t="shared" si="77"/>
        <v>0.45617348003069802</v>
      </c>
      <c r="L84" s="302">
        <f t="shared" si="78"/>
        <v>9.310162143552847E-2</v>
      </c>
      <c r="M84" s="302">
        <f t="shared" si="79"/>
        <v>3.7724898533771076E-2</v>
      </c>
      <c r="N84" s="302">
        <f t="shared" si="80"/>
        <v>0.58699999999999752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2.9051207423979757</v>
      </c>
      <c r="C93" s="299" t="str">
        <f>CONCATENATE("(",ROUND((B93/$H95)*100,1),")")</f>
        <v>(68.7)</v>
      </c>
      <c r="D93" s="302">
        <f>'Ind T6'!M36</f>
        <v>9.4722733690122865E-2</v>
      </c>
      <c r="E93" s="299" t="str">
        <f>CONCATENATE("(",ROUND((D93/$H95)*100,1),")")</f>
        <v>(2.2)</v>
      </c>
      <c r="F93" s="302">
        <f>'Ind T6'!N36</f>
        <v>0.15051150067757446</v>
      </c>
      <c r="G93" s="299" t="str">
        <f>CONCATENATE("(",ROUND((F93/$H95)*100,1),")")</f>
        <v>(3.6)</v>
      </c>
      <c r="H93" s="302">
        <f>SUM(B93,D93,F93)</f>
        <v>3.1503549767656729</v>
      </c>
      <c r="I93" s="299" t="str">
        <f>CONCATENATE("(",ROUND((H93/$H95)*100,1),")")</f>
        <v>(74.5)</v>
      </c>
      <c r="K93" s="302">
        <f>B98-B93</f>
        <v>-0.15259507759542945</v>
      </c>
      <c r="L93" s="302">
        <f>D98-D93</f>
        <v>-3.2836489661279278E-3</v>
      </c>
      <c r="M93" s="302">
        <f>F98-F93</f>
        <v>-1.0461327118329311E-3</v>
      </c>
      <c r="N93" s="302">
        <f>SUM(K93:M93)</f>
        <v>-0.15692485927339031</v>
      </c>
    </row>
    <row r="94" spans="1:14" x14ac:dyDescent="0.2">
      <c r="A94" s="282" t="s">
        <v>365</v>
      </c>
      <c r="B94" s="302">
        <f>'Ind T6'!L35</f>
        <v>0.73116248014031904</v>
      </c>
      <c r="C94" s="299" t="str">
        <f>CONCATENATE("(",ROUND((B94/$H95)*100,1),")")</f>
        <v>(17.3)</v>
      </c>
      <c r="D94" s="302">
        <f>'Ind T6'!M35</f>
        <v>0.24336838932112587</v>
      </c>
      <c r="E94" s="299" t="str">
        <f>CONCATENATE("(",ROUND((D94/$H95)*100,1),")")</f>
        <v>(5.8)</v>
      </c>
      <c r="F94" s="302">
        <f>'Ind T6'!N35</f>
        <v>0.10411415377288341</v>
      </c>
      <c r="G94" s="299" t="str">
        <f>CONCATENATE("(",ROUND((F94/$H95)*100,1),")")</f>
        <v>(2.5)</v>
      </c>
      <c r="H94" s="302">
        <f t="shared" ref="H94" si="81">SUM(B94,D94,F94)</f>
        <v>1.0786450232343283</v>
      </c>
      <c r="I94" s="299" t="str">
        <f>CONCATENATE("(",ROUND((H94/$H95)*100,1),")")</f>
        <v>(25.5)</v>
      </c>
      <c r="K94" s="302">
        <f t="shared" ref="K94:K95" si="82">B99-B94</f>
        <v>-7.3982517241809487E-2</v>
      </c>
      <c r="L94" s="302">
        <f t="shared" ref="L94:L95" si="83">D99-D94</f>
        <v>-1.347846971116165E-2</v>
      </c>
      <c r="M94" s="302">
        <f t="shared" ref="M94:M95" si="84">F99-F94</f>
        <v>-4.6141537736404808E-3</v>
      </c>
      <c r="N94" s="302">
        <f t="shared" ref="N94:N95" si="85">SUM(K94:M94)</f>
        <v>-9.2075140726611618E-2</v>
      </c>
    </row>
    <row r="95" spans="1:14" x14ac:dyDescent="0.2">
      <c r="A95" s="282" t="s">
        <v>363</v>
      </c>
      <c r="B95" s="302">
        <f>SUM(B93:B94)</f>
        <v>3.6362832225382946</v>
      </c>
      <c r="C95" s="299" t="str">
        <f>CONCATENATE("(",ROUND((B95/$H95)*100,1),")")</f>
        <v>(86)</v>
      </c>
      <c r="D95" s="302">
        <f>SUM(D93:D94)</f>
        <v>0.33809112301124872</v>
      </c>
      <c r="E95" s="299" t="str">
        <f>CONCATENATE("(",ROUND((D95/$H95)*100,1),")")</f>
        <v>(8)</v>
      </c>
      <c r="F95" s="302">
        <f>SUM(F93:F94)</f>
        <v>0.25462565445045787</v>
      </c>
      <c r="G95" s="299" t="str">
        <f>CONCATENATE("(",ROUND((F95/$H95)*100,1),")")</f>
        <v>(6)</v>
      </c>
      <c r="H95" s="302">
        <f>SUM(H93:H94)</f>
        <v>4.229000000000001</v>
      </c>
      <c r="I95" s="299" t="str">
        <f>CONCATENATE("(",ROUND((H95/$H95)*100,1),")")</f>
        <v>(100)</v>
      </c>
      <c r="K95" s="302">
        <f t="shared" si="82"/>
        <v>-0.22657759483723883</v>
      </c>
      <c r="L95" s="302">
        <f t="shared" si="83"/>
        <v>-1.676211867728955E-2</v>
      </c>
      <c r="M95" s="302">
        <f t="shared" si="84"/>
        <v>-5.6602864854733981E-3</v>
      </c>
      <c r="N95" s="302">
        <f t="shared" si="85"/>
        <v>-0.24900000000000178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2.7525256648025462</v>
      </c>
      <c r="C98" s="299" t="str">
        <f>CONCATENATE("(",ROUND((B98/$H100)*100,1),")")</f>
        <v>(69.2)</v>
      </c>
      <c r="D98" s="302">
        <f>'Ind T6'!R36</f>
        <v>9.1439084723994937E-2</v>
      </c>
      <c r="E98" s="299" t="str">
        <f>CONCATENATE("(",ROUND((D98/$H100)*100,1),")")</f>
        <v>(2.3)</v>
      </c>
      <c r="F98" s="302">
        <f>'Ind T6'!S36</f>
        <v>0.14946536796574153</v>
      </c>
      <c r="G98" s="299" t="str">
        <f>CONCATENATE("(",ROUND((F98/$H100)*100,1),")")</f>
        <v>(3.8)</v>
      </c>
      <c r="H98" s="302">
        <f>SUM(B98,D98,F98)</f>
        <v>2.9934301174922826</v>
      </c>
      <c r="I98" s="299" t="str">
        <f>CONCATENATE("(",ROUND((H98/$H100)*100,1),")")</f>
        <v>(75.2)</v>
      </c>
      <c r="K98" s="302">
        <f>B103-B98</f>
        <v>-0.65079003788251466</v>
      </c>
      <c r="L98" s="302">
        <f>D103-D98</f>
        <v>-1.8221526256354592E-2</v>
      </c>
      <c r="M98" s="302">
        <f>F103-F98</f>
        <v>-2.6532183376208093E-2</v>
      </c>
      <c r="N98" s="302">
        <f>SUM(K98:M98)</f>
        <v>-0.6955437475150773</v>
      </c>
    </row>
    <row r="99" spans="1:14" x14ac:dyDescent="0.2">
      <c r="A99" s="282" t="s">
        <v>365</v>
      </c>
      <c r="B99" s="302">
        <f>'Ind T6'!Q35</f>
        <v>0.65717996289850955</v>
      </c>
      <c r="C99" s="299" t="str">
        <f>CONCATENATE("(",ROUND((B99/$H100)*100,1),")")</f>
        <v>(16.5)</v>
      </c>
      <c r="D99" s="302">
        <f>'Ind T6'!R35</f>
        <v>0.22988991960996422</v>
      </c>
      <c r="E99" s="299" t="str">
        <f>CONCATENATE("(",ROUND((D99/$H100)*100,1),")")</f>
        <v>(5.8)</v>
      </c>
      <c r="F99" s="302">
        <f>'Ind T6'!S35</f>
        <v>9.949999999924293E-2</v>
      </c>
      <c r="G99" s="299" t="str">
        <f>CONCATENATE("(",ROUND((F99/$H100)*100,1),")")</f>
        <v>(2.5)</v>
      </c>
      <c r="H99" s="302">
        <f t="shared" ref="H99" si="86">SUM(B99,D99,F99)</f>
        <v>0.98656988250771671</v>
      </c>
      <c r="I99" s="299" t="str">
        <f>CONCATENATE("(",ROUND((H99/$H100)*100,1),")")</f>
        <v>(24.8)</v>
      </c>
      <c r="K99" s="302">
        <f t="shared" ref="K99:K100" si="87">B104-B99</f>
        <v>-0.1856950431821946</v>
      </c>
      <c r="L99" s="302">
        <f t="shared" ref="L99:L100" si="88">D104-D99</f>
        <v>-5.5855097505714629E-2</v>
      </c>
      <c r="M99" s="302">
        <f t="shared" ref="M99:M100" si="89">F104-F99</f>
        <v>-1.7906111797003105E-2</v>
      </c>
      <c r="N99" s="302">
        <f t="shared" ref="N99:N100" si="90">SUM(K99:M99)</f>
        <v>-0.25945625248491233</v>
      </c>
    </row>
    <row r="100" spans="1:14" x14ac:dyDescent="0.2">
      <c r="A100" s="282" t="s">
        <v>363</v>
      </c>
      <c r="B100" s="302">
        <f>SUM(B98:B99)</f>
        <v>3.4097056277010558</v>
      </c>
      <c r="C100" s="299" t="str">
        <f>CONCATENATE("(",ROUND((B100/$H100)*100,1),")")</f>
        <v>(85.7)</v>
      </c>
      <c r="D100" s="302">
        <f>SUM(D98:D99)</f>
        <v>0.32132900433395917</v>
      </c>
      <c r="E100" s="299" t="str">
        <f>CONCATENATE("(",ROUND((D100/$H100)*100,1),")")</f>
        <v>(8.1)</v>
      </c>
      <c r="F100" s="302">
        <f>SUM(F98:F99)</f>
        <v>0.24896536796498447</v>
      </c>
      <c r="G100" s="299" t="str">
        <f>CONCATENATE("(",ROUND((F100/$H100)*100,1),")")</f>
        <v>(6.3)</v>
      </c>
      <c r="H100" s="302">
        <f>SUM(H98:H99)</f>
        <v>3.9799999999999995</v>
      </c>
      <c r="I100" s="299" t="str">
        <f>CONCATENATE("(",ROUND((H100/$H100)*100,1),")")</f>
        <v>(100)</v>
      </c>
      <c r="K100" s="302">
        <f t="shared" si="87"/>
        <v>-0.83648508106470931</v>
      </c>
      <c r="L100" s="302">
        <f t="shared" si="88"/>
        <v>-7.4076623762069249E-2</v>
      </c>
      <c r="M100" s="302">
        <f t="shared" si="89"/>
        <v>-4.4438295173211212E-2</v>
      </c>
      <c r="N100" s="302">
        <f t="shared" si="90"/>
        <v>-0.95499999999998975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2.1017356269200316</v>
      </c>
      <c r="C103" s="299" t="str">
        <f>CONCATENATE("(",ROUND((B103/$H105)*100,1),")")</f>
        <v>(69.5)</v>
      </c>
      <c r="D103" s="302">
        <f>'Ind T6'!W36</f>
        <v>7.3217558467640345E-2</v>
      </c>
      <c r="E103" s="299" t="str">
        <f>CONCATENATE("(",ROUND((D103/$H105)*100,1),")")</f>
        <v>(2.4)</v>
      </c>
      <c r="F103" s="302">
        <f>'Ind T6'!X36</f>
        <v>0.12293318458953344</v>
      </c>
      <c r="G103" s="299" t="str">
        <f>CONCATENATE("(",ROUND((F103/$H105)*100,1),")")</f>
        <v>(4.1)</v>
      </c>
      <c r="H103" s="302">
        <f>SUM(B103,D103,F103)</f>
        <v>2.2978863699772054</v>
      </c>
      <c r="I103" s="299" t="str">
        <f>CONCATENATE("(",ROUND((H103/$H105)*100,1),")")</f>
        <v>(76)</v>
      </c>
      <c r="K103" s="302">
        <f>B103-B93</f>
        <v>-0.80338511547794411</v>
      </c>
      <c r="L103" s="302">
        <f>D103-D93</f>
        <v>-2.150517522248252E-2</v>
      </c>
      <c r="M103" s="302">
        <f>F103-F93</f>
        <v>-2.7578316088041024E-2</v>
      </c>
      <c r="N103" s="302">
        <f>SUM(K103:M103)</f>
        <v>-0.8524686067884677</v>
      </c>
    </row>
    <row r="104" spans="1:14" x14ac:dyDescent="0.2">
      <c r="A104" s="282" t="s">
        <v>365</v>
      </c>
      <c r="B104" s="302">
        <f>'Ind T6'!V35</f>
        <v>0.47148491971631495</v>
      </c>
      <c r="C104" s="299" t="str">
        <f>CONCATENATE("(",ROUND((B104/$H105)*100,1),")")</f>
        <v>(15.6)</v>
      </c>
      <c r="D104" s="302">
        <f>'Ind T6'!W35</f>
        <v>0.17403482210424959</v>
      </c>
      <c r="E104" s="299" t="str">
        <f>CONCATENATE("(",ROUND((D104/$H105)*100,1),")")</f>
        <v>(5.8)</v>
      </c>
      <c r="F104" s="302">
        <f>'Ind T6'!X35</f>
        <v>8.1593888202239825E-2</v>
      </c>
      <c r="G104" s="299" t="str">
        <f>CONCATENATE("(",ROUND((F104/$H105)*100,1),")")</f>
        <v>(2.7)</v>
      </c>
      <c r="H104" s="302">
        <f t="shared" ref="H104" si="91">SUM(B104,D104,F104)</f>
        <v>0.72711363002280427</v>
      </c>
      <c r="I104" s="299" t="str">
        <f>CONCATENATE("(",ROUND((H104/$H105)*100,1),")")</f>
        <v>(24)</v>
      </c>
      <c r="K104" s="302">
        <f t="shared" ref="K104:K105" si="92">B104-B94</f>
        <v>-0.25967756042400408</v>
      </c>
      <c r="L104" s="302">
        <f t="shared" ref="L104:L105" si="93">D104-D94</f>
        <v>-6.933356721687628E-2</v>
      </c>
      <c r="M104" s="302">
        <f t="shared" ref="M104:M105" si="94">F104-F94</f>
        <v>-2.2520265570643586E-2</v>
      </c>
      <c r="N104" s="302">
        <f t="shared" ref="N104:N105" si="95">SUM(K104:M104)</f>
        <v>-0.35153139321152393</v>
      </c>
    </row>
    <row r="105" spans="1:14" x14ac:dyDescent="0.2">
      <c r="A105" s="282" t="s">
        <v>363</v>
      </c>
      <c r="B105" s="302">
        <f>SUM(B103:B104)</f>
        <v>2.5732205466363465</v>
      </c>
      <c r="C105" s="299" t="str">
        <f>CONCATENATE("(",ROUND((B105/$H105)*100,1),")")</f>
        <v>(85.1)</v>
      </c>
      <c r="D105" s="302">
        <f>SUM(D103:D104)</f>
        <v>0.24725238057188992</v>
      </c>
      <c r="E105" s="299" t="str">
        <f>CONCATENATE("(",ROUND((D105/$H105)*100,1),")")</f>
        <v>(8.2)</v>
      </c>
      <c r="F105" s="302">
        <f>SUM(F103:F104)</f>
        <v>0.20452707279177326</v>
      </c>
      <c r="G105" s="299" t="str">
        <f>CONCATENATE("(",ROUND((F105/$H105)*100,1),")")</f>
        <v>(6.8)</v>
      </c>
      <c r="H105" s="302">
        <f>SUM(H103:H104)</f>
        <v>3.0250000000000097</v>
      </c>
      <c r="I105" s="299" t="str">
        <f>CONCATENATE("(",ROUND((H105/$H105)*100,1),")")</f>
        <v>(100)</v>
      </c>
      <c r="K105" s="302">
        <f t="shared" si="92"/>
        <v>-1.0630626759019481</v>
      </c>
      <c r="L105" s="302">
        <f t="shared" si="93"/>
        <v>-9.0838742439358799E-2</v>
      </c>
      <c r="M105" s="302">
        <f t="shared" si="94"/>
        <v>-5.009858165868461E-2</v>
      </c>
      <c r="N105" s="302">
        <f t="shared" si="95"/>
        <v>-1.2039999999999915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8.6210592165541833</v>
      </c>
      <c r="C114" s="299" t="str">
        <f>CONCATENATE("(",ROUND((B114/$H116)*100,1),")")</f>
        <v>(65.9)</v>
      </c>
      <c r="D114" s="302">
        <f>'Ind T6'!M45</f>
        <v>0.3666216050435594</v>
      </c>
      <c r="E114" s="299" t="str">
        <f>CONCATENATE("(",ROUND((D114/$H116)*100,1),")")</f>
        <v>(2.8)</v>
      </c>
      <c r="F114" s="302">
        <f>'Ind T6'!N45</f>
        <v>0.87183835069002491</v>
      </c>
      <c r="G114" s="299" t="str">
        <f>CONCATENATE("(",ROUND((F114/$H116)*100,1),")")</f>
        <v>(6.7)</v>
      </c>
      <c r="H114" s="302">
        <f>SUM(B114,D114,F114)</f>
        <v>9.8595191722877669</v>
      </c>
      <c r="I114" s="299" t="str">
        <f>CONCATENATE("(",ROUND((H114/$H116)*100,1),")")</f>
        <v>(75.3)</v>
      </c>
      <c r="K114" s="302">
        <f>B119-B114</f>
        <v>-0.73088054424207005</v>
      </c>
      <c r="L114" s="302">
        <f>D119-D114</f>
        <v>-2.9257142398116331E-2</v>
      </c>
      <c r="M114" s="302">
        <f>F119-F114</f>
        <v>-7.1500585966719155E-2</v>
      </c>
      <c r="N114" s="302">
        <f>SUM(K114:M114)</f>
        <v>-0.83163827260690548</v>
      </c>
    </row>
    <row r="115" spans="1:14" x14ac:dyDescent="0.2">
      <c r="A115" s="282" t="s">
        <v>365</v>
      </c>
      <c r="B115" s="302">
        <f>'Ind T6'!L44</f>
        <v>2.0133084637967573</v>
      </c>
      <c r="C115" s="299" t="str">
        <f>CONCATENATE("(",ROUND((B115/$H116)*100,1),")")</f>
        <v>(15.4)</v>
      </c>
      <c r="D115" s="302">
        <f>'Ind T6'!M44</f>
        <v>0.81116953191604158</v>
      </c>
      <c r="E115" s="299" t="str">
        <f>CONCATENATE("(",ROUND((D115/$H116)*100,1),")")</f>
        <v>(6.2)</v>
      </c>
      <c r="F115" s="302">
        <f>'Ind T6'!N44</f>
        <v>0.40100283199944142</v>
      </c>
      <c r="G115" s="299" t="str">
        <f>CONCATENATE("(",ROUND((F115/$H116)*100,1),")")</f>
        <v>(3.1)</v>
      </c>
      <c r="H115" s="302">
        <f t="shared" ref="H115" si="96">SUM(B115,D115,F115)</f>
        <v>3.2254808277122402</v>
      </c>
      <c r="I115" s="299" t="str">
        <f>CONCATENATE("(",ROUND((H115/$H116)*100,1),")")</f>
        <v>(24.7)</v>
      </c>
      <c r="K115" s="302">
        <f t="shared" ref="K115:K116" si="97">B120-B115</f>
        <v>-0.15589976013149642</v>
      </c>
      <c r="L115" s="302">
        <f t="shared" ref="L115:L116" si="98">D120-D115</f>
        <v>-6.1456134754207858E-2</v>
      </c>
      <c r="M115" s="302">
        <f t="shared" ref="M115:M116" si="99">F120-F115</f>
        <v>-4.4005832507413856E-2</v>
      </c>
      <c r="N115" s="302">
        <f t="shared" ref="N115:N116" si="100">SUM(K115:M115)</f>
        <v>-0.26136172739311814</v>
      </c>
    </row>
    <row r="116" spans="1:14" x14ac:dyDescent="0.2">
      <c r="A116" s="282" t="s">
        <v>363</v>
      </c>
      <c r="B116" s="302">
        <f>SUM(B114:B115)</f>
        <v>10.634367680350941</v>
      </c>
      <c r="C116" s="299" t="str">
        <f>CONCATENATE("(",ROUND((B116/$H116)*100,1),")")</f>
        <v>(81.3)</v>
      </c>
      <c r="D116" s="302">
        <f>SUM(D114:D115)</f>
        <v>1.177791136959601</v>
      </c>
      <c r="E116" s="299" t="str">
        <f>CONCATENATE("(",ROUND((D116/$H116)*100,1),")")</f>
        <v>(9)</v>
      </c>
      <c r="F116" s="302">
        <f>SUM(F114:F115)</f>
        <v>1.2728411826894663</v>
      </c>
      <c r="G116" s="299" t="str">
        <f>CONCATENATE("(",ROUND((F116/$H116)*100,1),")")</f>
        <v>(9.7)</v>
      </c>
      <c r="H116" s="302">
        <f>SUM(H114:H115)</f>
        <v>13.085000000000008</v>
      </c>
      <c r="I116" s="299" t="str">
        <f>CONCATENATE("(",ROUND((H116/$H116)*100,1),")")</f>
        <v>(100)</v>
      </c>
      <c r="K116" s="302">
        <f t="shared" si="97"/>
        <v>-0.88678030437356625</v>
      </c>
      <c r="L116" s="302">
        <f t="shared" si="98"/>
        <v>-9.0713277152324245E-2</v>
      </c>
      <c r="M116" s="302">
        <f t="shared" si="99"/>
        <v>-0.11550641847413301</v>
      </c>
      <c r="N116" s="302">
        <f t="shared" si="100"/>
        <v>-1.0930000000000235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7.8901786723121132</v>
      </c>
      <c r="C119" s="299" t="str">
        <f>CONCATENATE("(",ROUND((B119/$H121)*100,1),")")</f>
        <v>(65.8)</v>
      </c>
      <c r="D119" s="302">
        <f>'Ind T6'!R45</f>
        <v>0.33736446264544306</v>
      </c>
      <c r="E119" s="299" t="str">
        <f>CONCATENATE("(",ROUND((D119/$H121)*100,1),")")</f>
        <v>(2.8)</v>
      </c>
      <c r="F119" s="302">
        <f>'Ind T6'!S45</f>
        <v>0.80033776472330576</v>
      </c>
      <c r="G119" s="299" t="str">
        <f>CONCATENATE("(",ROUND((F119/$H121)*100,1),")")</f>
        <v>(6.7)</v>
      </c>
      <c r="H119" s="302">
        <f>SUM(B119,D119,F119)</f>
        <v>9.0278808996808628</v>
      </c>
      <c r="I119" s="299" t="str">
        <f>CONCATENATE("(",ROUND((H119/$H121)*100,1),")")</f>
        <v>(75.3)</v>
      </c>
      <c r="K119" s="302">
        <f>B124-B119</f>
        <v>-1.0403659085147732</v>
      </c>
      <c r="L119" s="302">
        <f>D124-D119</f>
        <v>-3.88523282716986E-2</v>
      </c>
      <c r="M119" s="302">
        <f>F124-F119</f>
        <v>-7.0734806590316168E-2</v>
      </c>
      <c r="N119" s="302">
        <f>SUM(K119:M119)</f>
        <v>-1.1499530433767879</v>
      </c>
    </row>
    <row r="120" spans="1:14" x14ac:dyDescent="0.2">
      <c r="A120" s="282" t="s">
        <v>365</v>
      </c>
      <c r="B120" s="302">
        <f>'Ind T6'!Q44</f>
        <v>1.8574087036652609</v>
      </c>
      <c r="C120" s="299" t="str">
        <f>CONCATENATE("(",ROUND((B120/$H121)*100,1),")")</f>
        <v>(15.5)</v>
      </c>
      <c r="D120" s="302">
        <f>'Ind T6'!R44</f>
        <v>0.74971339716183372</v>
      </c>
      <c r="E120" s="299" t="str">
        <f>CONCATENATE("(",ROUND((D120/$H121)*100,1),")")</f>
        <v>(6.3)</v>
      </c>
      <c r="F120" s="302">
        <f>'Ind T6'!S44</f>
        <v>0.35699699949202757</v>
      </c>
      <c r="G120" s="299" t="str">
        <f>CONCATENATE("(",ROUND((F120/$H121)*100,1),")")</f>
        <v>(3)</v>
      </c>
      <c r="H120" s="302">
        <f t="shared" ref="H120" si="101">SUM(B120,D120,F120)</f>
        <v>2.9641191003191221</v>
      </c>
      <c r="I120" s="299" t="str">
        <f>CONCATENATE("(",ROUND((H120/$H121)*100,1),")")</f>
        <v>(24.7)</v>
      </c>
      <c r="K120" s="302">
        <f t="shared" ref="K120:K121" si="102">B125-B120</f>
        <v>-0.18721456596038766</v>
      </c>
      <c r="L120" s="302">
        <f t="shared" ref="L120:L121" si="103">D125-D120</f>
        <v>-7.5443134351320329E-2</v>
      </c>
      <c r="M120" s="302">
        <f t="shared" ref="M120:M121" si="104">F125-F120</f>
        <v>-4.2389256311467949E-2</v>
      </c>
      <c r="N120" s="302">
        <f t="shared" ref="N120:N121" si="105">SUM(K120:M120)</f>
        <v>-0.30504695662317594</v>
      </c>
    </row>
    <row r="121" spans="1:14" x14ac:dyDescent="0.2">
      <c r="A121" s="282" t="s">
        <v>363</v>
      </c>
      <c r="B121" s="302">
        <f>SUM(B119:B120)</f>
        <v>9.7475873759773748</v>
      </c>
      <c r="C121" s="299" t="str">
        <f>CONCATENATE("(",ROUND((B121/$H121)*100,1),")")</f>
        <v>(81.3)</v>
      </c>
      <c r="D121" s="302">
        <f>SUM(D119:D120)</f>
        <v>1.0870778598072768</v>
      </c>
      <c r="E121" s="299" t="str">
        <f>CONCATENATE("(",ROUND((D121/$H121)*100,1),")")</f>
        <v>(9.1)</v>
      </c>
      <c r="F121" s="302">
        <f>SUM(F119:F120)</f>
        <v>1.1573347642153333</v>
      </c>
      <c r="G121" s="299" t="str">
        <f>CONCATENATE("(",ROUND((F121/$H121)*100,1),")")</f>
        <v>(9.7)</v>
      </c>
      <c r="H121" s="302">
        <f>SUM(H119:H120)</f>
        <v>11.991999999999985</v>
      </c>
      <c r="I121" s="299" t="str">
        <f>CONCATENATE("(",ROUND((H121/$H121)*100,1),")")</f>
        <v>(100)</v>
      </c>
      <c r="K121" s="302">
        <f t="shared" si="102"/>
        <v>-1.2275804744751611</v>
      </c>
      <c r="L121" s="302">
        <f t="shared" si="103"/>
        <v>-0.11429546262301893</v>
      </c>
      <c r="M121" s="302">
        <f t="shared" si="104"/>
        <v>-0.11312406290178423</v>
      </c>
      <c r="N121" s="302">
        <f t="shared" si="105"/>
        <v>-1.4549999999999641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6.8498127637973401</v>
      </c>
      <c r="C124" s="299" t="str">
        <f>CONCATENATE("(",ROUND((B124/$H126)*100,1),")")</f>
        <v>(65)</v>
      </c>
      <c r="D124" s="302">
        <f>'Ind T6'!W45</f>
        <v>0.29851213437374446</v>
      </c>
      <c r="E124" s="299" t="str">
        <f>CONCATENATE("(",ROUND((D124/$H126)*100,1),")")</f>
        <v>(2.8)</v>
      </c>
      <c r="F124" s="302">
        <f>'Ind T6'!X45</f>
        <v>0.72960295813298959</v>
      </c>
      <c r="G124" s="299" t="str">
        <f>CONCATENATE("(",ROUND((F124/$H126)*100,1),")")</f>
        <v>(6.9)</v>
      </c>
      <c r="H124" s="302">
        <f>SUM(B124,D124,F124)</f>
        <v>7.8779278563040744</v>
      </c>
      <c r="I124" s="299" t="str">
        <f>CONCATENATE("(",ROUND((H124/$H126)*100,1),")")</f>
        <v>(74.8)</v>
      </c>
      <c r="K124" s="302">
        <f>B124-B114</f>
        <v>-1.7712464527568432</v>
      </c>
      <c r="L124" s="302">
        <f>D124-D114</f>
        <v>-6.8109470669814931E-2</v>
      </c>
      <c r="M124" s="302">
        <f>F124-F114</f>
        <v>-0.14223539255703532</v>
      </c>
      <c r="N124" s="302">
        <f>SUM(K124:M124)</f>
        <v>-1.9815913159836933</v>
      </c>
    </row>
    <row r="125" spans="1:14" x14ac:dyDescent="0.2">
      <c r="A125" s="282" t="s">
        <v>365</v>
      </c>
      <c r="B125" s="302">
        <f>'Ind T6'!V44</f>
        <v>1.6701941377048732</v>
      </c>
      <c r="C125" s="299" t="str">
        <f>CONCATENATE("(",ROUND((B125/$H126)*100,1),")")</f>
        <v>(15.9)</v>
      </c>
      <c r="D125" s="302">
        <f>'Ind T6'!W44</f>
        <v>0.67427026281051339</v>
      </c>
      <c r="E125" s="299" t="str">
        <f>CONCATENATE("(",ROUND((D125/$H126)*100,1),")")</f>
        <v>(6.4)</v>
      </c>
      <c r="F125" s="302">
        <f>'Ind T6'!X44</f>
        <v>0.31460774318055962</v>
      </c>
      <c r="G125" s="299" t="str">
        <f>CONCATENATE("(",ROUND((F125/$H126)*100,1),")")</f>
        <v>(3)</v>
      </c>
      <c r="H125" s="302">
        <f t="shared" ref="H125" si="106">SUM(B125,D125,F125)</f>
        <v>2.6590721436959459</v>
      </c>
      <c r="I125" s="299" t="str">
        <f>CONCATENATE("(",ROUND((H125/$H126)*100,1),")")</f>
        <v>(25.2)</v>
      </c>
      <c r="K125" s="302">
        <f t="shared" ref="K125:K126" si="107">B125-B115</f>
        <v>-0.34311432609188408</v>
      </c>
      <c r="L125" s="302">
        <f t="shared" ref="L125:L126" si="108">D125-D115</f>
        <v>-0.13689926910552819</v>
      </c>
      <c r="M125" s="302">
        <f t="shared" ref="M125:M126" si="109">F125-F115</f>
        <v>-8.6395088818881804E-2</v>
      </c>
      <c r="N125" s="302">
        <f t="shared" ref="N125:N126" si="110">SUM(K125:M125)</f>
        <v>-0.56640868401629407</v>
      </c>
    </row>
    <row r="126" spans="1:14" x14ac:dyDescent="0.2">
      <c r="A126" s="282" t="s">
        <v>363</v>
      </c>
      <c r="B126" s="302">
        <f>SUM(B124:B125)</f>
        <v>8.5200069015022137</v>
      </c>
      <c r="C126" s="299" t="str">
        <f>CONCATENATE("(",ROUND((B126/$H126)*100,1),")")</f>
        <v>(80.9)</v>
      </c>
      <c r="D126" s="302">
        <f>SUM(D124:D125)</f>
        <v>0.97278239718425785</v>
      </c>
      <c r="E126" s="299" t="str">
        <f>CONCATENATE("(",ROUND((D126/$H126)*100,1),")")</f>
        <v>(9.2)</v>
      </c>
      <c r="F126" s="302">
        <f>SUM(F124:F125)</f>
        <v>1.0442107013135491</v>
      </c>
      <c r="G126" s="299" t="str">
        <f>CONCATENATE("(",ROUND((F126/$H126)*100,1),")")</f>
        <v>(9.9)</v>
      </c>
      <c r="H126" s="302">
        <f>SUM(H124:H125)</f>
        <v>10.53700000000002</v>
      </c>
      <c r="I126" s="299" t="str">
        <f>CONCATENATE("(",ROUND((H126/$H126)*100,1),")")</f>
        <v>(100)</v>
      </c>
      <c r="K126" s="302">
        <f t="shared" si="107"/>
        <v>-2.1143607788487273</v>
      </c>
      <c r="L126" s="302">
        <f t="shared" si="108"/>
        <v>-0.20500873977534317</v>
      </c>
      <c r="M126" s="302">
        <f t="shared" si="109"/>
        <v>-0.22863048137591724</v>
      </c>
      <c r="N126" s="302">
        <f t="shared" si="110"/>
        <v>-2.5479999999999876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0.23785744190838279</v>
      </c>
      <c r="C135" s="299" t="str">
        <f>CONCATENATE("(",ROUND((B135/$H137)*100,1),")")</f>
        <v>(65.2)</v>
      </c>
      <c r="D135" s="302">
        <f>'Ind T6'!M54</f>
        <v>3.6522922336270414E-3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0.24150973414200982</v>
      </c>
      <c r="I135" s="299" t="str">
        <f>CONCATENATE("(",ROUND((H135/$H137)*100,1),")")</f>
        <v>(66.2)</v>
      </c>
      <c r="K135" s="302">
        <f>B140-B135</f>
        <v>-8.5364956749599818E-3</v>
      </c>
      <c r="L135" s="302">
        <f>D140-D135</f>
        <v>-5.3969653003672468E-5</v>
      </c>
      <c r="M135" s="302">
        <f>F140-F135</f>
        <v>0</v>
      </c>
      <c r="N135" s="302">
        <f>SUM(K135:M135)</f>
        <v>-8.5904653279636548E-3</v>
      </c>
    </row>
    <row r="136" spans="1:14" x14ac:dyDescent="0.2">
      <c r="A136" s="282" t="s">
        <v>365</v>
      </c>
      <c r="B136" s="302">
        <f>'Ind T6'!L53</f>
        <v>7.309168934493257E-2</v>
      </c>
      <c r="C136" s="299" t="str">
        <f>CONCATENATE("(",ROUND((B136/$H137)*100,1),")")</f>
        <v>(20)</v>
      </c>
      <c r="D136" s="302">
        <f>'Ind T6'!M53</f>
        <v>1.9896587817238548E-2</v>
      </c>
      <c r="E136" s="299" t="str">
        <f>CONCATENATE("(",ROUND((D136/$H137)*100,1),")")</f>
        <v>(5.5)</v>
      </c>
      <c r="F136" s="302">
        <f>'Ind T6'!N53</f>
        <v>3.0501988695819514E-2</v>
      </c>
      <c r="G136" s="299" t="str">
        <f>CONCATENATE("(",ROUND((F136/$H137)*100,1),")")</f>
        <v>(8.4)</v>
      </c>
      <c r="H136" s="302">
        <f t="shared" ref="H136" si="111">SUM(B136,D136,F136)</f>
        <v>0.12349026585799064</v>
      </c>
      <c r="I136" s="299" t="str">
        <f>CONCATENATE("(",ROUND((H136/$H137)*100,1),")")</f>
        <v>(33.8)</v>
      </c>
      <c r="K136" s="302">
        <f t="shared" ref="K136:K137" si="112">B141-B136</f>
        <v>-1.5048076222712869E-3</v>
      </c>
      <c r="L136" s="302">
        <f t="shared" ref="L136:L137" si="113">D141-D136</f>
        <v>-5.8407168731820086E-4</v>
      </c>
      <c r="M136" s="302">
        <f t="shared" ref="M136:M137" si="114">F141-F136</f>
        <v>-1.3206553624474475E-3</v>
      </c>
      <c r="N136" s="302">
        <f t="shared" ref="N136:N137" si="115">SUM(K136:M136)</f>
        <v>-3.4095346720369353E-3</v>
      </c>
    </row>
    <row r="137" spans="1:14" x14ac:dyDescent="0.2">
      <c r="A137" s="282" t="s">
        <v>363</v>
      </c>
      <c r="B137" s="302">
        <f>SUM(B135:B136)</f>
        <v>0.31094913125331536</v>
      </c>
      <c r="C137" s="299" t="str">
        <f>CONCATENATE("(",ROUND((B137/$H137)*100,1),")")</f>
        <v>(85.2)</v>
      </c>
      <c r="D137" s="302">
        <f>SUM(D135:D136)</f>
        <v>2.3548880050865591E-2</v>
      </c>
      <c r="E137" s="299" t="str">
        <f>CONCATENATE("(",ROUND((D137/$H137)*100,1),")")</f>
        <v>(6.5)</v>
      </c>
      <c r="F137" s="302">
        <f>SUM(F135:F136)</f>
        <v>3.0501988695819514E-2</v>
      </c>
      <c r="G137" s="299" t="str">
        <f>CONCATENATE("(",ROUND((F137/$H137)*100,1),")")</f>
        <v>(8.4)</v>
      </c>
      <c r="H137" s="302">
        <f>SUM(H135:H136)</f>
        <v>0.36500000000000044</v>
      </c>
      <c r="I137" s="299" t="str">
        <f>CONCATENATE("(",ROUND((H137/$H137)*100,1),")")</f>
        <v>(100)</v>
      </c>
      <c r="K137" s="302">
        <f t="shared" si="112"/>
        <v>-1.0041303297231297E-2</v>
      </c>
      <c r="L137" s="302">
        <f t="shared" si="113"/>
        <v>-6.3804134032187376E-4</v>
      </c>
      <c r="M137" s="302">
        <f t="shared" si="114"/>
        <v>-1.3206553624474475E-3</v>
      </c>
      <c r="N137" s="302">
        <f t="shared" si="115"/>
        <v>-1.2000000000000618E-2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0.22932094623342281</v>
      </c>
      <c r="C140" s="299" t="str">
        <f>CONCATENATE("(",ROUND((B140/$H142)*100,1),")")</f>
        <v>(65)</v>
      </c>
      <c r="D140" s="302">
        <f>'Ind T6'!R54</f>
        <v>3.598322580623369E-3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0.23291926881404618</v>
      </c>
      <c r="I140" s="299" t="str">
        <f>CONCATENATE("(",ROUND((H140/$H142)*100,1),")")</f>
        <v>(66)</v>
      </c>
      <c r="K140" s="302">
        <f>B145-B140</f>
        <v>2.426062051325284E-4</v>
      </c>
      <c r="L140" s="302">
        <f>D145-D140</f>
        <v>1.5977640223004434E-4</v>
      </c>
      <c r="M140" s="302">
        <f>F145-F140</f>
        <v>0</v>
      </c>
      <c r="N140" s="302">
        <f>SUM(K140:M140)</f>
        <v>4.0238260736257274E-4</v>
      </c>
    </row>
    <row r="141" spans="1:14" x14ac:dyDescent="0.2">
      <c r="A141" s="282" t="s">
        <v>365</v>
      </c>
      <c r="B141" s="302">
        <f>'Ind T6'!Q53</f>
        <v>7.1586881722661283E-2</v>
      </c>
      <c r="C141" s="299" t="str">
        <f>CONCATENATE("(",ROUND((B141/$H142)*100,1),")")</f>
        <v>(20.3)</v>
      </c>
      <c r="D141" s="302">
        <f>'Ind T6'!R53</f>
        <v>1.9312516129920347E-2</v>
      </c>
      <c r="E141" s="299" t="str">
        <f>CONCATENATE("(",ROUND((D141/$H142)*100,1),")")</f>
        <v>(5.5)</v>
      </c>
      <c r="F141" s="302">
        <f>'Ind T6'!S53</f>
        <v>2.9181333333372066E-2</v>
      </c>
      <c r="G141" s="299" t="str">
        <f>CONCATENATE("(",ROUND((F141/$H142)*100,1),")")</f>
        <v>(8.3)</v>
      </c>
      <c r="H141" s="302">
        <f t="shared" ref="H141" si="116">SUM(B141,D141,F141)</f>
        <v>0.12008073118595371</v>
      </c>
      <c r="I141" s="299" t="str">
        <f>CONCATENATE("(",ROUND((H141/$H142)*100,1),")")</f>
        <v>(34)</v>
      </c>
      <c r="K141" s="302">
        <f t="shared" ref="K141:K142" si="117">B146-B141</f>
        <v>2.3883298341246528E-3</v>
      </c>
      <c r="L141" s="302">
        <f t="shared" ref="L141:L142" si="118">D146-D141</f>
        <v>2.6915751745187899E-4</v>
      </c>
      <c r="M141" s="302">
        <f t="shared" ref="M141:M142" si="119">F146-F141</f>
        <v>-5.9869958938741502E-5</v>
      </c>
      <c r="N141" s="302">
        <f t="shared" ref="N141:N142" si="120">SUM(K141:M141)</f>
        <v>2.5976173926377903E-3</v>
      </c>
    </row>
    <row r="142" spans="1:14" x14ac:dyDescent="0.2">
      <c r="A142" s="282" t="s">
        <v>363</v>
      </c>
      <c r="B142" s="302">
        <f>SUM(B140:B141)</f>
        <v>0.30090782795608406</v>
      </c>
      <c r="C142" s="299" t="str">
        <f>CONCATENATE("(",ROUND((B142/$H142)*100,1),")")</f>
        <v>(85.2)</v>
      </c>
      <c r="D142" s="302">
        <f>SUM(D140:D141)</f>
        <v>2.2910838710543717E-2</v>
      </c>
      <c r="E142" s="299" t="str">
        <f>CONCATENATE("(",ROUND((D142/$H142)*100,1),")")</f>
        <v>(6.5)</v>
      </c>
      <c r="F142" s="302">
        <f>SUM(F140:F141)</f>
        <v>2.9181333333372066E-2</v>
      </c>
      <c r="G142" s="299" t="str">
        <f>CONCATENATE("(",ROUND((F142/$H142)*100,1),")")</f>
        <v>(8.3)</v>
      </c>
      <c r="H142" s="302">
        <f>SUM(H140:H141)</f>
        <v>0.35299999999999987</v>
      </c>
      <c r="I142" s="299" t="str">
        <f>CONCATENATE("(",ROUND((H142/$H142)*100,1),")")</f>
        <v>(100)</v>
      </c>
      <c r="K142" s="302">
        <f t="shared" si="117"/>
        <v>2.6309360392572367E-3</v>
      </c>
      <c r="L142" s="302">
        <f t="shared" si="118"/>
        <v>4.2893391968192376E-4</v>
      </c>
      <c r="M142" s="302">
        <f t="shared" si="119"/>
        <v>-5.9869958938741502E-5</v>
      </c>
      <c r="N142" s="302">
        <f t="shared" si="120"/>
        <v>3.000000000000419E-3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0.22956355243855533</v>
      </c>
      <c r="C145" s="299" t="str">
        <f>CONCATENATE("(",ROUND((B145/$H147)*100,1),")")</f>
        <v>(64.5)</v>
      </c>
      <c r="D145" s="302">
        <f>'Ind T6'!W54</f>
        <v>3.7580989828534133E-3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0.23332165142140876</v>
      </c>
      <c r="I145" s="299" t="str">
        <f>CONCATENATE("(",ROUND((H145/$H147)*100,1),")")</f>
        <v>(65.5)</v>
      </c>
      <c r="K145" s="302">
        <f>B145-B135</f>
        <v>-8.2938894698274535E-3</v>
      </c>
      <c r="L145" s="302">
        <f>D145-D135</f>
        <v>1.0580674922637187E-4</v>
      </c>
      <c r="M145" s="302">
        <f>F145-F135</f>
        <v>0</v>
      </c>
      <c r="N145" s="302">
        <f>SUM(K145:M145)</f>
        <v>-8.1880827206010816E-3</v>
      </c>
    </row>
    <row r="146" spans="1:14" x14ac:dyDescent="0.2">
      <c r="A146" s="282" t="s">
        <v>365</v>
      </c>
      <c r="B146" s="302">
        <f>'Ind T6'!V53</f>
        <v>7.3975211556785936E-2</v>
      </c>
      <c r="C146" s="299" t="str">
        <f>CONCATENATE("(",ROUND((B146/$H147)*100,1),")")</f>
        <v>(20.8)</v>
      </c>
      <c r="D146" s="302">
        <f>'Ind T6'!W53</f>
        <v>1.9581673647372226E-2</v>
      </c>
      <c r="E146" s="299" t="str">
        <f>CONCATENATE("(",ROUND((D146/$H147)*100,1),")")</f>
        <v>(5.5)</v>
      </c>
      <c r="F146" s="302">
        <f>'Ind T6'!X53</f>
        <v>2.9121463374433325E-2</v>
      </c>
      <c r="G146" s="299" t="str">
        <f>CONCATENATE("(",ROUND((F146/$H147)*100,1),")")</f>
        <v>(8.2)</v>
      </c>
      <c r="H146" s="302">
        <f t="shared" ref="H146" si="121">SUM(B146,D146,F146)</f>
        <v>0.1226783485785915</v>
      </c>
      <c r="I146" s="299" t="str">
        <f>CONCATENATE("(",ROUND((H146/$H147)*100,1),")")</f>
        <v>(34.5)</v>
      </c>
      <c r="K146" s="302">
        <f t="shared" ref="K146:K147" si="122">B146-B136</f>
        <v>8.8352221185336588E-4</v>
      </c>
      <c r="L146" s="302">
        <f t="shared" ref="L146:L147" si="123">D146-D136</f>
        <v>-3.1491416986632187E-4</v>
      </c>
      <c r="M146" s="302">
        <f t="shared" ref="M146:M147" si="124">F146-F136</f>
        <v>-1.380525321386189E-3</v>
      </c>
      <c r="N146" s="302">
        <f t="shared" ref="N146:N147" si="125">SUM(K146:M146)</f>
        <v>-8.1191727939914499E-4</v>
      </c>
    </row>
    <row r="147" spans="1:14" x14ac:dyDescent="0.2">
      <c r="A147" s="282" t="s">
        <v>363</v>
      </c>
      <c r="B147" s="302">
        <f>SUM(B145:B146)</f>
        <v>0.3035387639953413</v>
      </c>
      <c r="C147" s="299" t="str">
        <f>CONCATENATE("(",ROUND((B147/$H147)*100,1),")")</f>
        <v>(85.3)</v>
      </c>
      <c r="D147" s="302">
        <f>SUM(D145:D146)</f>
        <v>2.3339772630225641E-2</v>
      </c>
      <c r="E147" s="299" t="str">
        <f>CONCATENATE("(",ROUND((D147/$H147)*100,1),")")</f>
        <v>(6.6)</v>
      </c>
      <c r="F147" s="302">
        <f>SUM(F145:F146)</f>
        <v>2.9121463374433325E-2</v>
      </c>
      <c r="G147" s="299" t="str">
        <f>CONCATENATE("(",ROUND((F147/$H147)*100,1),")")</f>
        <v>(8.2)</v>
      </c>
      <c r="H147" s="302">
        <f>SUM(H145:H146)</f>
        <v>0.35600000000000026</v>
      </c>
      <c r="I147" s="299" t="str">
        <f>CONCATENATE("(",ROUND((H147/$H147)*100,1),")")</f>
        <v>(100)</v>
      </c>
      <c r="K147" s="302">
        <f t="shared" si="122"/>
        <v>-7.4103672579740598E-3</v>
      </c>
      <c r="L147" s="302">
        <f t="shared" si="123"/>
        <v>-2.0910742063995E-4</v>
      </c>
      <c r="M147" s="302">
        <f t="shared" si="124"/>
        <v>-1.380525321386189E-3</v>
      </c>
      <c r="N147" s="302">
        <f t="shared" si="125"/>
        <v>-9.0000000000001988E-3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1.4135604600006924</v>
      </c>
      <c r="C156" s="299" t="str">
        <f>CONCATENATE("(",ROUND((B156/$H158)*100,1),")")</f>
        <v>(67.3)</v>
      </c>
      <c r="D156" s="302">
        <f>'Ind T6'!M63</f>
        <v>0.19460367006678295</v>
      </c>
      <c r="E156" s="299" t="str">
        <f>CONCATENATE("(",ROUND((D156/$H158)*100,1),")")</f>
        <v>(9.3)</v>
      </c>
      <c r="F156" s="302">
        <f>'Ind T6'!N63</f>
        <v>9.0502743249983267E-2</v>
      </c>
      <c r="G156" s="299" t="str">
        <f>CONCATENATE("(",ROUND((F156/$H158)*100,1),")")</f>
        <v>(4.3)</v>
      </c>
      <c r="H156" s="302">
        <f>SUM(B156,D156,F156)</f>
        <v>1.6986668733174586</v>
      </c>
      <c r="I156" s="299" t="str">
        <f>CONCATENATE("(",ROUND((H156/$H158)*100,1),")")</f>
        <v>(80.9)</v>
      </c>
      <c r="K156" s="302">
        <f>B161-B156</f>
        <v>9.2491035828727863E-2</v>
      </c>
      <c r="L156" s="302">
        <f>D161-D156</f>
        <v>1.5077488517777515E-2</v>
      </c>
      <c r="M156" s="302">
        <f>F161-F156</f>
        <v>2.9633156585393422E-3</v>
      </c>
      <c r="N156" s="302">
        <f>SUM(K156:M156)</f>
        <v>0.11053184000504472</v>
      </c>
    </row>
    <row r="157" spans="1:14" x14ac:dyDescent="0.2">
      <c r="A157" s="282" t="s">
        <v>365</v>
      </c>
      <c r="B157" s="302">
        <f>'Ind T6'!L62</f>
        <v>0.31867896221140363</v>
      </c>
      <c r="C157" s="299" t="str">
        <f>CONCATENATE("(",ROUND((B157/$H158)*100,1),")")</f>
        <v>(15.2)</v>
      </c>
      <c r="D157" s="302">
        <f>'Ind T6'!M62</f>
        <v>7.6449118130383353E-2</v>
      </c>
      <c r="E157" s="299" t="str">
        <f>CONCATENATE("(",ROUND((D157/$H158)*100,1),")")</f>
        <v>(3.6)</v>
      </c>
      <c r="F157" s="302">
        <f>'Ind T6'!N62</f>
        <v>5.2050463407527217E-3</v>
      </c>
      <c r="G157" s="299" t="str">
        <f>CONCATENATE("(",ROUND((F157/$H158)*100,1),")")</f>
        <v>(0.2)</v>
      </c>
      <c r="H157" s="302">
        <f t="shared" ref="H157" si="126">SUM(B157,D157,F157)</f>
        <v>0.40033312668253968</v>
      </c>
      <c r="I157" s="299" t="str">
        <f>CONCATENATE("(",ROUND((H157/$H158)*100,1),")")</f>
        <v>(19.1)</v>
      </c>
      <c r="K157" s="302">
        <f t="shared" ref="K157:K158" si="127">B162-B157</f>
        <v>3.6596057264589754E-2</v>
      </c>
      <c r="L157" s="302">
        <f t="shared" ref="L157:L158" si="128">D162-D157</f>
        <v>6.5523820284410783E-3</v>
      </c>
      <c r="M157" s="302">
        <f t="shared" ref="M157:M158" si="129">F162-F157</f>
        <v>3.1972070193068015E-4</v>
      </c>
      <c r="N157" s="302">
        <f t="shared" ref="N157:N158" si="130">SUM(K157:M157)</f>
        <v>4.3468159994961515E-2</v>
      </c>
    </row>
    <row r="158" spans="1:14" x14ac:dyDescent="0.2">
      <c r="A158" s="282" t="s">
        <v>363</v>
      </c>
      <c r="B158" s="302">
        <f>SUM(B156:B157)</f>
        <v>1.732239422212096</v>
      </c>
      <c r="C158" s="299" t="str">
        <f>CONCATENATE("(",ROUND((B158/$H158)*100,1),")")</f>
        <v>(82.5)</v>
      </c>
      <c r="D158" s="302">
        <f>SUM(D156:D157)</f>
        <v>0.27105278819716627</v>
      </c>
      <c r="E158" s="299" t="str">
        <f>CONCATENATE("(",ROUND((D158/$H158)*100,1),")")</f>
        <v>(12.9)</v>
      </c>
      <c r="F158" s="302">
        <f>SUM(F156:F157)</f>
        <v>9.5707789590735989E-2</v>
      </c>
      <c r="G158" s="299" t="str">
        <f>CONCATENATE("(",ROUND((F158/$H158)*100,1),")")</f>
        <v>(4.6)</v>
      </c>
      <c r="H158" s="302">
        <f>SUM(H156:H157)</f>
        <v>2.0989999999999984</v>
      </c>
      <c r="I158" s="299" t="str">
        <f>CONCATENATE("(",ROUND((H158/$H158)*100,1),")")</f>
        <v>(100)</v>
      </c>
      <c r="K158" s="302">
        <f t="shared" si="127"/>
        <v>0.12908709309331745</v>
      </c>
      <c r="L158" s="302">
        <f t="shared" si="128"/>
        <v>2.1629870546218621E-2</v>
      </c>
      <c r="M158" s="302">
        <f t="shared" si="129"/>
        <v>3.283036360470018E-3</v>
      </c>
      <c r="N158" s="302">
        <f t="shared" si="130"/>
        <v>0.15400000000000608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1.5060514958294202</v>
      </c>
      <c r="C161" s="299" t="str">
        <f>CONCATENATE("(",ROUND((B161/$H163)*100,1),")")</f>
        <v>(66.8)</v>
      </c>
      <c r="D161" s="302">
        <f>'Ind T6'!R63</f>
        <v>0.20968115858456046</v>
      </c>
      <c r="E161" s="299" t="str">
        <f>CONCATENATE("(",ROUND((D161/$H163)*100,1),")")</f>
        <v>(9.3)</v>
      </c>
      <c r="F161" s="302">
        <f>'Ind T6'!S63</f>
        <v>9.3466058908522609E-2</v>
      </c>
      <c r="G161" s="299" t="str">
        <f>CONCATENATE("(",ROUND((F161/$H163)*100,1),")")</f>
        <v>(4.1)</v>
      </c>
      <c r="H161" s="302">
        <f>SUM(B161,D161,F161)</f>
        <v>1.8091987133225031</v>
      </c>
      <c r="I161" s="299" t="str">
        <f>CONCATENATE("(",ROUND((H161/$H163)*100,1),")")</f>
        <v>(80.3)</v>
      </c>
      <c r="K161" s="302">
        <f>B166-B161</f>
        <v>0.14925036515191792</v>
      </c>
      <c r="L161" s="302">
        <f>D166-D161</f>
        <v>2.4382285136735432E-2</v>
      </c>
      <c r="M161" s="302">
        <f>F166-F161</f>
        <v>2.363794225341595E-3</v>
      </c>
      <c r="N161" s="302">
        <f>SUM(K161:M161)</f>
        <v>0.17599644451399493</v>
      </c>
    </row>
    <row r="162" spans="1:14" x14ac:dyDescent="0.2">
      <c r="A162" s="282" t="s">
        <v>365</v>
      </c>
      <c r="B162" s="302">
        <f>'Ind T6'!Q62</f>
        <v>0.35527501947599338</v>
      </c>
      <c r="C162" s="299" t="str">
        <f>CONCATENATE("(",ROUND((B162/$H163)*100,1),")")</f>
        <v>(15.8)</v>
      </c>
      <c r="D162" s="302">
        <f>'Ind T6'!R62</f>
        <v>8.3001500158824432E-2</v>
      </c>
      <c r="E162" s="299" t="str">
        <f>CONCATENATE("(",ROUND((D162/$H163)*100,1),")")</f>
        <v>(3.7)</v>
      </c>
      <c r="F162" s="302">
        <f>'Ind T6'!S62</f>
        <v>5.5247670426834018E-3</v>
      </c>
      <c r="G162" s="299" t="str">
        <f>CONCATENATE("(",ROUND((F162/$H163)*100,1),")")</f>
        <v>(0.2)</v>
      </c>
      <c r="H162" s="302">
        <f t="shared" ref="H162" si="131">SUM(B162,D162,F162)</f>
        <v>0.44380128667750124</v>
      </c>
      <c r="I162" s="299" t="str">
        <f>CONCATENATE("(",ROUND((H162/$H163)*100,1),")")</f>
        <v>(19.7)</v>
      </c>
      <c r="K162" s="302">
        <f t="shared" ref="K162:K163" si="132">B167-B162</f>
        <v>7.1031668182456764E-2</v>
      </c>
      <c r="L162" s="302">
        <f t="shared" ref="L162:L163" si="133">D167-D162</f>
        <v>1.1531602594912135E-2</v>
      </c>
      <c r="M162" s="302">
        <f t="shared" ref="M162:M163" si="134">F167-F162</f>
        <v>4.4028470863002097E-4</v>
      </c>
      <c r="N162" s="302">
        <f t="shared" ref="N162:N163" si="135">SUM(K162:M162)</f>
        <v>8.3003555485998914E-2</v>
      </c>
    </row>
    <row r="163" spans="1:14" x14ac:dyDescent="0.2">
      <c r="A163" s="282" t="s">
        <v>363</v>
      </c>
      <c r="B163" s="302">
        <f>SUM(B161:B162)</f>
        <v>1.8613265153054135</v>
      </c>
      <c r="C163" s="299" t="str">
        <f>CONCATENATE("(",ROUND((B163/$H163)*100,1),")")</f>
        <v>(82.6)</v>
      </c>
      <c r="D163" s="302">
        <f>SUM(D161:D162)</f>
        <v>0.29268265874338489</v>
      </c>
      <c r="E163" s="299" t="str">
        <f>CONCATENATE("(",ROUND((D163/$H163)*100,1),")")</f>
        <v>(13)</v>
      </c>
      <c r="F163" s="302">
        <f>SUM(F161:F162)</f>
        <v>9.8990825951206007E-2</v>
      </c>
      <c r="G163" s="299" t="str">
        <f>CONCATENATE("(",ROUND((F163/$H163)*100,1),")")</f>
        <v>(4.4)</v>
      </c>
      <c r="H163" s="302">
        <f>SUM(H161:H162)</f>
        <v>2.2530000000000046</v>
      </c>
      <c r="I163" s="299" t="str">
        <f>CONCATENATE("(",ROUND((H163/$H163)*100,1),")")</f>
        <v>(100)</v>
      </c>
      <c r="K163" s="302">
        <f t="shared" si="132"/>
        <v>0.2202820333343749</v>
      </c>
      <c r="L163" s="302">
        <f t="shared" si="133"/>
        <v>3.5913887731647554E-2</v>
      </c>
      <c r="M163" s="302">
        <f t="shared" si="134"/>
        <v>2.8040789339716238E-3</v>
      </c>
      <c r="N163" s="302">
        <f t="shared" si="135"/>
        <v>0.25899999999999407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1.6553018609813381</v>
      </c>
      <c r="C166" s="299" t="str">
        <f>CONCATENATE("(",ROUND((B166/$H168)*100,1),")")</f>
        <v>(65.9)</v>
      </c>
      <c r="D166" s="302">
        <f>'Ind T6'!W63</f>
        <v>0.23406344372129589</v>
      </c>
      <c r="E166" s="299" t="str">
        <f>CONCATENATE("(",ROUND((D166/$H168)*100,1),")")</f>
        <v>(9.3)</v>
      </c>
      <c r="F166" s="302">
        <f>'Ind T6'!X63</f>
        <v>9.5829853133864204E-2</v>
      </c>
      <c r="G166" s="299" t="str">
        <f>CONCATENATE("(",ROUND((F166/$H168)*100,1),")")</f>
        <v>(3.8)</v>
      </c>
      <c r="H166" s="302">
        <f>SUM(B166,D166,F166)</f>
        <v>1.9851951578364981</v>
      </c>
      <c r="I166" s="299" t="str">
        <f>CONCATENATE("(",ROUND((H166/$H168)*100,1),")")</f>
        <v>(79)</v>
      </c>
      <c r="K166" s="302">
        <f>B166-B156</f>
        <v>0.24174140098064578</v>
      </c>
      <c r="L166" s="302">
        <f>D166-D156</f>
        <v>3.9459773654512947E-2</v>
      </c>
      <c r="M166" s="302">
        <f>F166-F156</f>
        <v>5.3271098838809372E-3</v>
      </c>
      <c r="N166" s="302">
        <f>SUM(K166:M166)</f>
        <v>0.28652828451903967</v>
      </c>
    </row>
    <row r="167" spans="1:14" x14ac:dyDescent="0.2">
      <c r="A167" s="282" t="s">
        <v>365</v>
      </c>
      <c r="B167" s="302">
        <f>'Ind T6'!V62</f>
        <v>0.42630668765845015</v>
      </c>
      <c r="C167" s="299" t="str">
        <f>CONCATENATE("(",ROUND((B167/$H168)*100,1),")")</f>
        <v>(17)</v>
      </c>
      <c r="D167" s="302">
        <f>'Ind T6'!W62</f>
        <v>9.4533102753736567E-2</v>
      </c>
      <c r="E167" s="299" t="str">
        <f>CONCATENATE("(",ROUND((D167/$H168)*100,1),")")</f>
        <v>(3.8)</v>
      </c>
      <c r="F167" s="302">
        <f>'Ind T6'!X62</f>
        <v>5.9650517513134228E-3</v>
      </c>
      <c r="G167" s="299" t="str">
        <f>CONCATENATE("(",ROUND((F167/$H168)*100,1),")")</f>
        <v>(0.2)</v>
      </c>
      <c r="H167" s="302">
        <f t="shared" ref="H167" si="136">SUM(B167,D167,F167)</f>
        <v>0.52680484216350021</v>
      </c>
      <c r="I167" s="299" t="str">
        <f>CONCATENATE("(",ROUND((H167/$H168)*100,1),")")</f>
        <v>(21)</v>
      </c>
      <c r="K167" s="302">
        <f t="shared" ref="K167:K168" si="137">B167-B157</f>
        <v>0.10762772544704652</v>
      </c>
      <c r="L167" s="302">
        <f t="shared" ref="L167:L168" si="138">D167-D157</f>
        <v>1.8083984623353214E-2</v>
      </c>
      <c r="M167" s="302">
        <f t="shared" ref="M167:M168" si="139">F167-F157</f>
        <v>7.6000541056070112E-4</v>
      </c>
      <c r="N167" s="302">
        <f t="shared" ref="N167:N168" si="140">SUM(K167:M167)</f>
        <v>0.12647171548096042</v>
      </c>
    </row>
    <row r="168" spans="1:14" x14ac:dyDescent="0.2">
      <c r="A168" s="282" t="s">
        <v>363</v>
      </c>
      <c r="B168" s="302">
        <f>SUM(B166:B167)</f>
        <v>2.0816085486397884</v>
      </c>
      <c r="C168" s="299" t="str">
        <f>CONCATENATE("(",ROUND((B168/$H168)*100,1),")")</f>
        <v>(82.9)</v>
      </c>
      <c r="D168" s="302">
        <f>SUM(D166:D167)</f>
        <v>0.32859654647503245</v>
      </c>
      <c r="E168" s="299" t="str">
        <f>CONCATENATE("(",ROUND((D168/$H168)*100,1),")")</f>
        <v>(13.1)</v>
      </c>
      <c r="F168" s="302">
        <f>SUM(F166:F167)</f>
        <v>0.10179490488517763</v>
      </c>
      <c r="G168" s="299" t="str">
        <f>CONCATENATE("(",ROUND((F168/$H168)*100,1),")")</f>
        <v>(4.1)</v>
      </c>
      <c r="H168" s="302">
        <f>SUM(H166:H167)</f>
        <v>2.5119999999999982</v>
      </c>
      <c r="I168" s="299" t="str">
        <f>CONCATENATE("(",ROUND((H168/$H168)*100,1),")")</f>
        <v>(100)</v>
      </c>
      <c r="K168" s="302">
        <f t="shared" si="137"/>
        <v>0.34936912642769236</v>
      </c>
      <c r="L168" s="302">
        <f t="shared" si="138"/>
        <v>5.7543758277866175E-2</v>
      </c>
      <c r="M168" s="302">
        <f t="shared" si="139"/>
        <v>6.0871152944416418E-3</v>
      </c>
      <c r="N168" s="302">
        <f t="shared" si="140"/>
        <v>0.41300000000000014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10.383855392785849</v>
      </c>
      <c r="C177" s="299" t="str">
        <f>CONCATENATE("(",ROUND((B177/$H179)*100,1),")")</f>
        <v>(43.7)</v>
      </c>
      <c r="D177" s="302">
        <f>'Ind T6'!M72</f>
        <v>0.76792475309747787</v>
      </c>
      <c r="E177" s="299" t="str">
        <f>CONCATENATE("(",ROUND((D177/$H179)*100,1),")")</f>
        <v>(3.2)</v>
      </c>
      <c r="F177" s="302">
        <f>'Ind T6'!N72</f>
        <v>8.4964830353853422</v>
      </c>
      <c r="G177" s="299" t="str">
        <f>CONCATENATE("(",ROUND((F177/$H179)*100,1),")")</f>
        <v>(35.8)</v>
      </c>
      <c r="H177" s="302">
        <f>SUM(B177,D177,F177)</f>
        <v>19.648263181268668</v>
      </c>
      <c r="I177" s="299" t="str">
        <f>CONCATENATE("(",ROUND((H177/$H179)*100,1),")")</f>
        <v>(82.7)</v>
      </c>
      <c r="K177" s="302">
        <f>B182-B177</f>
        <v>0.59527134982722529</v>
      </c>
      <c r="L177" s="302">
        <f>D182-D177</f>
        <v>6.9402973615943164E-2</v>
      </c>
      <c r="M177" s="302">
        <f>F182-F177</f>
        <v>0.69306091791534996</v>
      </c>
      <c r="N177" s="302">
        <f>SUM(K177:M177)</f>
        <v>1.3577352413585184</v>
      </c>
    </row>
    <row r="178" spans="1:14" x14ac:dyDescent="0.2">
      <c r="A178" s="282" t="s">
        <v>365</v>
      </c>
      <c r="B178" s="302">
        <f>'Ind T6'!L71</f>
        <v>1.9352799572185442</v>
      </c>
      <c r="C178" s="299" t="str">
        <f>CONCATENATE("(",ROUND((B178/$H179)*100,1),")")</f>
        <v>(8.1)</v>
      </c>
      <c r="D178" s="302">
        <f>'Ind T6'!M71</f>
        <v>1.523688860157894</v>
      </c>
      <c r="E178" s="299" t="str">
        <f>CONCATENATE("(",ROUND((D178/$H179)*100,1),")")</f>
        <v>(6.4)</v>
      </c>
      <c r="F178" s="302">
        <f>'Ind T6'!N71</f>
        <v>0.63876800135486278</v>
      </c>
      <c r="G178" s="299" t="str">
        <f>CONCATENATE("(",ROUND((F178/$H179)*100,1),")")</f>
        <v>(2.7)</v>
      </c>
      <c r="H178" s="302">
        <f t="shared" ref="H178" si="141">SUM(B178,D178,F178)</f>
        <v>4.0977368187313008</v>
      </c>
      <c r="I178" s="299" t="str">
        <f>CONCATENATE("(",ROUND((H178/$H179)*100,1),")")</f>
        <v>(17.3)</v>
      </c>
      <c r="K178" s="302">
        <f t="shared" ref="K178:K179" si="142">B183-B178</f>
        <v>0.14606215486559182</v>
      </c>
      <c r="L178" s="302">
        <f t="shared" ref="L178:L179" si="143">D183-D178</f>
        <v>0.12586829355550533</v>
      </c>
      <c r="M178" s="302">
        <f t="shared" ref="M178:M179" si="144">F183-F178</f>
        <v>5.1334310220488288E-2</v>
      </c>
      <c r="N178" s="302">
        <f t="shared" ref="N178:N179" si="145">SUM(K178:M178)</f>
        <v>0.32326475864158544</v>
      </c>
    </row>
    <row r="179" spans="1:14" x14ac:dyDescent="0.2">
      <c r="A179" s="282" t="s">
        <v>363</v>
      </c>
      <c r="B179" s="302">
        <f>SUM(B177:B178)</f>
        <v>12.319135350004393</v>
      </c>
      <c r="C179" s="299" t="str">
        <f>CONCATENATE("(",ROUND((B179/$H179)*100,1),")")</f>
        <v>(51.9)</v>
      </c>
      <c r="D179" s="302">
        <f>SUM(D177:D178)</f>
        <v>2.2916136132553717</v>
      </c>
      <c r="E179" s="299" t="str">
        <f>CONCATENATE("(",ROUND((D179/$H179)*100,1),")")</f>
        <v>(9.7)</v>
      </c>
      <c r="F179" s="302">
        <f>SUM(F177:F178)</f>
        <v>9.1352510367402058</v>
      </c>
      <c r="G179" s="299" t="str">
        <f>CONCATENATE("(",ROUND((F179/$H179)*100,1),")")</f>
        <v>(38.5)</v>
      </c>
      <c r="H179" s="302">
        <f>SUM(H177:H178)</f>
        <v>23.745999999999967</v>
      </c>
      <c r="I179" s="299" t="str">
        <f>CONCATENATE("(",ROUND((H179/$H179)*100,1),")")</f>
        <v>(100)</v>
      </c>
      <c r="K179" s="302">
        <f t="shared" si="142"/>
        <v>0.74133350469281645</v>
      </c>
      <c r="L179" s="302">
        <f t="shared" si="143"/>
        <v>0.19527126717144849</v>
      </c>
      <c r="M179" s="302">
        <f t="shared" si="144"/>
        <v>0.74439522813583814</v>
      </c>
      <c r="N179" s="302">
        <f t="shared" si="145"/>
        <v>1.6810000000001031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10.979126742613074</v>
      </c>
      <c r="C182" s="299" t="str">
        <f>CONCATENATE("(",ROUND((B182/$H184)*100,1),")")</f>
        <v>(43.2)</v>
      </c>
      <c r="D182" s="302">
        <f>'Ind T6'!R72</f>
        <v>0.83732772671342104</v>
      </c>
      <c r="E182" s="299" t="str">
        <f>CONCATENATE("(",ROUND((D182/$H184)*100,1),")")</f>
        <v>(3.3)</v>
      </c>
      <c r="F182" s="302">
        <f>'Ind T6'!S72</f>
        <v>9.1895439533006922</v>
      </c>
      <c r="G182" s="299" t="str">
        <f>CONCATENATE("(",ROUND((F182/$H184)*100,1),")")</f>
        <v>(36.1)</v>
      </c>
      <c r="H182" s="302">
        <f>SUM(B182,D182,F182)</f>
        <v>21.005998422627187</v>
      </c>
      <c r="I182" s="299" t="str">
        <f>CONCATENATE("(",ROUND((H182/$H184)*100,1),")")</f>
        <v>(82.6)</v>
      </c>
      <c r="K182" s="302">
        <f>B187-B182</f>
        <v>0.55578361187702541</v>
      </c>
      <c r="L182" s="302">
        <f>D187-D182</f>
        <v>0.10414117469613859</v>
      </c>
      <c r="M182" s="302">
        <f>F187-F182</f>
        <v>1.000420517758938</v>
      </c>
      <c r="N182" s="302">
        <f>SUM(K182:M182)</f>
        <v>1.6603453043321021</v>
      </c>
    </row>
    <row r="183" spans="1:14" x14ac:dyDescent="0.2">
      <c r="A183" s="282" t="s">
        <v>365</v>
      </c>
      <c r="B183" s="302">
        <f>'Ind T6'!Q71</f>
        <v>2.081342112084136</v>
      </c>
      <c r="C183" s="299" t="str">
        <f>CONCATENATE("(",ROUND((B183/$H184)*100,1),")")</f>
        <v>(8.2)</v>
      </c>
      <c r="D183" s="302">
        <f>'Ind T6'!R71</f>
        <v>1.6495571537133993</v>
      </c>
      <c r="E183" s="299" t="str">
        <f>CONCATENATE("(",ROUND((D183/$H184)*100,1),")")</f>
        <v>(6.5)</v>
      </c>
      <c r="F183" s="302">
        <f>'Ind T6'!S71</f>
        <v>0.69010231157535107</v>
      </c>
      <c r="G183" s="299" t="str">
        <f>CONCATENATE("(",ROUND((F183/$H184)*100,1),")")</f>
        <v>(2.7)</v>
      </c>
      <c r="H183" s="302">
        <f t="shared" ref="H183" si="146">SUM(B183,D183,F183)</f>
        <v>4.4210015773728859</v>
      </c>
      <c r="I183" s="299" t="str">
        <f>CONCATENATE("(",ROUND((H183/$H184)*100,1),")")</f>
        <v>(17.4)</v>
      </c>
      <c r="K183" s="302">
        <f t="shared" ref="K183:K184" si="147">B188-B183</f>
        <v>0.2076503663988527</v>
      </c>
      <c r="L183" s="302">
        <f t="shared" ref="L183:L184" si="148">D188-D183</f>
        <v>0.18487929708478812</v>
      </c>
      <c r="M183" s="302">
        <f t="shared" ref="M183:M184" si="149">F188-F183</f>
        <v>9.0125032184162568E-2</v>
      </c>
      <c r="N183" s="302">
        <f t="shared" ref="N183:N184" si="150">SUM(K183:M183)</f>
        <v>0.48265469566780339</v>
      </c>
    </row>
    <row r="184" spans="1:14" x14ac:dyDescent="0.2">
      <c r="A184" s="282" t="s">
        <v>363</v>
      </c>
      <c r="B184" s="302">
        <f>SUM(B182:B183)</f>
        <v>13.060468854697209</v>
      </c>
      <c r="C184" s="299" t="str">
        <f>CONCATENATE("(",ROUND((B184/$H184)*100,1),")")</f>
        <v>(51.4)</v>
      </c>
      <c r="D184" s="302">
        <f>SUM(D182:D183)</f>
        <v>2.4868848804268202</v>
      </c>
      <c r="E184" s="299" t="str">
        <f>CONCATENATE("(",ROUND((D184/$H184)*100,1),")")</f>
        <v>(9.8)</v>
      </c>
      <c r="F184" s="302">
        <f>SUM(F182:F183)</f>
        <v>9.8796462648760439</v>
      </c>
      <c r="G184" s="299" t="str">
        <f>CONCATENATE("(",ROUND((F184/$H184)*100,1),")")</f>
        <v>(38.9)</v>
      </c>
      <c r="H184" s="302">
        <f>SUM(H182:H183)</f>
        <v>25.427000000000071</v>
      </c>
      <c r="I184" s="299" t="str">
        <f>CONCATENATE("(",ROUND((H184/$H184)*100,1),")")</f>
        <v>(100)</v>
      </c>
      <c r="K184" s="302">
        <f t="shared" si="147"/>
        <v>0.763433978275879</v>
      </c>
      <c r="L184" s="302">
        <f t="shared" si="148"/>
        <v>0.28902047178092705</v>
      </c>
      <c r="M184" s="302">
        <f t="shared" si="149"/>
        <v>1.0905455499430996</v>
      </c>
      <c r="N184" s="302">
        <f t="shared" si="150"/>
        <v>2.1429999999999056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11.534910354490099</v>
      </c>
      <c r="C187" s="299" t="str">
        <f>CONCATENATE("(",ROUND((B187/$H189)*100,1),")")</f>
        <v>(41.8)</v>
      </c>
      <c r="D187" s="302">
        <f>'Ind T6'!W72</f>
        <v>0.94146890140955963</v>
      </c>
      <c r="E187" s="299" t="str">
        <f>CONCATENATE("(",ROUND((D187/$H189)*100,1),")")</f>
        <v>(3.4)</v>
      </c>
      <c r="F187" s="302">
        <f>'Ind T6'!X72</f>
        <v>10.18996447105963</v>
      </c>
      <c r="G187" s="299" t="str">
        <f>CONCATENATE("(",ROUND((F187/$H189)*100,1),")")</f>
        <v>(37)</v>
      </c>
      <c r="H187" s="302">
        <f>SUM(B187,D187,F187)</f>
        <v>22.66634372695929</v>
      </c>
      <c r="I187" s="299" t="str">
        <f>CONCATENATE("(",ROUND((H187/$H189)*100,1),")")</f>
        <v>(82.2)</v>
      </c>
      <c r="K187" s="302">
        <f>B187-B177</f>
        <v>1.1510549617042507</v>
      </c>
      <c r="L187" s="302">
        <f>D187-D177</f>
        <v>0.17354414831208176</v>
      </c>
      <c r="M187" s="302">
        <f>F187-F177</f>
        <v>1.693481435674288</v>
      </c>
      <c r="N187" s="302">
        <f>SUM(K187:M187)</f>
        <v>3.0180805456906206</v>
      </c>
    </row>
    <row r="188" spans="1:14" x14ac:dyDescent="0.2">
      <c r="A188" s="282" t="s">
        <v>365</v>
      </c>
      <c r="B188" s="302">
        <f>'Ind T6'!V71</f>
        <v>2.2889924784829887</v>
      </c>
      <c r="C188" s="299" t="str">
        <f>CONCATENATE("(",ROUND((B188/$H189)*100,1),")")</f>
        <v>(8.3)</v>
      </c>
      <c r="D188" s="302">
        <f>'Ind T6'!W71</f>
        <v>1.8344364507981874</v>
      </c>
      <c r="E188" s="299" t="str">
        <f>CONCATENATE("(",ROUND((D188/$H189)*100,1),")")</f>
        <v>(6.7)</v>
      </c>
      <c r="F188" s="302">
        <f>'Ind T6'!X71</f>
        <v>0.78022734375951364</v>
      </c>
      <c r="G188" s="299" t="str">
        <f>CONCATENATE("(",ROUND((F188/$H189)*100,1),")")</f>
        <v>(2.8)</v>
      </c>
      <c r="H188" s="302">
        <f t="shared" ref="H188" si="151">SUM(B188,D188,F188)</f>
        <v>4.9036562730406894</v>
      </c>
      <c r="I188" s="299" t="str">
        <f>CONCATENATE("(",ROUND((H188/$H189)*100,1),")")</f>
        <v>(17.8)</v>
      </c>
      <c r="K188" s="302">
        <f t="shared" ref="K188:K189" si="152">B188-B178</f>
        <v>0.35371252126444452</v>
      </c>
      <c r="L188" s="302">
        <f t="shared" ref="L188:L189" si="153">D188-D178</f>
        <v>0.31074759064029345</v>
      </c>
      <c r="M188" s="302">
        <f t="shared" ref="M188:M189" si="154">F188-F178</f>
        <v>0.14145934240465086</v>
      </c>
      <c r="N188" s="302">
        <f t="shared" ref="N188:N189" si="155">SUM(K188:M188)</f>
        <v>0.80591945430938883</v>
      </c>
    </row>
    <row r="189" spans="1:14" x14ac:dyDescent="0.2">
      <c r="A189" s="282" t="s">
        <v>363</v>
      </c>
      <c r="B189" s="302">
        <f>SUM(B187:B188)</f>
        <v>13.823902832973088</v>
      </c>
      <c r="C189" s="299" t="str">
        <f>CONCATENATE("(",ROUND((B189/$H189)*100,1),")")</f>
        <v>(50.1)</v>
      </c>
      <c r="D189" s="302">
        <f>SUM(D187:D188)</f>
        <v>2.7759053522077473</v>
      </c>
      <c r="E189" s="299" t="str">
        <f>CONCATENATE("(",ROUND((D189/$H189)*100,1),")")</f>
        <v>(10.1)</v>
      </c>
      <c r="F189" s="302">
        <f>SUM(F187:F188)</f>
        <v>10.970191814819144</v>
      </c>
      <c r="G189" s="299" t="str">
        <f>CONCATENATE("(",ROUND((F189/$H189)*100,1),")")</f>
        <v>(39.8)</v>
      </c>
      <c r="H189" s="302">
        <f>SUM(H187:H188)</f>
        <v>27.569999999999979</v>
      </c>
      <c r="I189" s="299" t="str">
        <f>CONCATENATE("(",ROUND((H189/$H189)*100,1),")")</f>
        <v>(100)</v>
      </c>
      <c r="K189" s="302">
        <f t="shared" si="152"/>
        <v>1.5047674829686954</v>
      </c>
      <c r="L189" s="302">
        <f t="shared" si="153"/>
        <v>0.48429173895237554</v>
      </c>
      <c r="M189" s="302">
        <f t="shared" si="154"/>
        <v>1.8349407780789377</v>
      </c>
      <c r="N189" s="302">
        <f t="shared" si="155"/>
        <v>3.8240000000000087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17.505741159616786</v>
      </c>
      <c r="C198" s="299" t="str">
        <f>CONCATENATE("(",ROUND((B198/$H200)*100,1),")")</f>
        <v>(35.2)</v>
      </c>
      <c r="D198" s="302">
        <f>'Ind T6'!M81</f>
        <v>6.3210927905449266</v>
      </c>
      <c r="E198" s="299" t="str">
        <f>CONCATENATE("(",ROUND((D198/$H200)*100,1),")")</f>
        <v>(12.7)</v>
      </c>
      <c r="F198" s="302">
        <f>'Ind T6'!N81</f>
        <v>1.4320901378808923</v>
      </c>
      <c r="G198" s="299" t="str">
        <f>CONCATENATE("(",ROUND((F198/$H200)*100,1),")")</f>
        <v>(2.9)</v>
      </c>
      <c r="H198" s="302">
        <f>SUM(B198,D198,F198)</f>
        <v>25.258924088042605</v>
      </c>
      <c r="I198" s="299" t="str">
        <f>CONCATENATE("(",ROUND((H198/$H200)*100,1),")")</f>
        <v>(50.8)</v>
      </c>
      <c r="K198" s="302">
        <f>B203-B198</f>
        <v>0.42140541767447104</v>
      </c>
      <c r="L198" s="302">
        <f>D203-D198</f>
        <v>4.2855961879042503E-2</v>
      </c>
      <c r="M198" s="302">
        <f>F203-F198</f>
        <v>2.9552271340369307E-2</v>
      </c>
      <c r="N198" s="302">
        <f>SUM(K198:M198)</f>
        <v>0.49381365089388285</v>
      </c>
    </row>
    <row r="199" spans="1:14" x14ac:dyDescent="0.2">
      <c r="A199" s="282" t="s">
        <v>365</v>
      </c>
      <c r="B199" s="302">
        <f>'Ind T6'!L80</f>
        <v>10.954767675264048</v>
      </c>
      <c r="C199" s="299" t="str">
        <f>CONCATENATE("(",ROUND((B199/$H200)*100,1),")")</f>
        <v>(22)</v>
      </c>
      <c r="D199" s="302">
        <f>'Ind T6'!M80</f>
        <v>12.372090599702505</v>
      </c>
      <c r="E199" s="299" t="str">
        <f>CONCATENATE("(",ROUND((D199/$H200)*100,1),")")</f>
        <v>(24.9)</v>
      </c>
      <c r="F199" s="302">
        <f>'Ind T6'!N80</f>
        <v>1.1422176369908492</v>
      </c>
      <c r="G199" s="299" t="str">
        <f>CONCATENATE("(",ROUND((F199/$H200)*100,1),")")</f>
        <v>(2.3)</v>
      </c>
      <c r="H199" s="302">
        <f t="shared" ref="H199" si="156">SUM(B199,D199,F199)</f>
        <v>24.469075911957404</v>
      </c>
      <c r="I199" s="299" t="str">
        <f>CONCATENATE("(",ROUND((H199/$H200)*100,1),")")</f>
        <v>(49.2)</v>
      </c>
      <c r="K199" s="302">
        <f t="shared" ref="K199:K200" si="157">B204-B199</f>
        <v>0.5518791010629851</v>
      </c>
      <c r="L199" s="302">
        <f t="shared" ref="L199:L200" si="158">D204-D199</f>
        <v>-0.38466046214432126</v>
      </c>
      <c r="M199" s="302">
        <f t="shared" ref="M199:M200" si="159">F204-F199</f>
        <v>4.2967710187462815E-2</v>
      </c>
      <c r="N199" s="302">
        <f t="shared" ref="N199:N200" si="160">SUM(K199:M199)</f>
        <v>0.21018634910612666</v>
      </c>
    </row>
    <row r="200" spans="1:14" x14ac:dyDescent="0.2">
      <c r="A200" s="282" t="s">
        <v>363</v>
      </c>
      <c r="B200" s="302">
        <f>SUM(B198:B199)</f>
        <v>28.460508834880834</v>
      </c>
      <c r="C200" s="299" t="str">
        <f>CONCATENATE("(",ROUND((B200/$H200)*100,1),")")</f>
        <v>(57.2)</v>
      </c>
      <c r="D200" s="302">
        <f>SUM(D198:D199)</f>
        <v>18.69318339024743</v>
      </c>
      <c r="E200" s="299" t="str">
        <f>CONCATENATE("(",ROUND((D200/$H200)*100,1),")")</f>
        <v>(37.6)</v>
      </c>
      <c r="F200" s="302">
        <f>SUM(F198:F199)</f>
        <v>2.5743077748717416</v>
      </c>
      <c r="G200" s="299" t="str">
        <f>CONCATENATE("(",ROUND((F200/$H200)*100,1),")")</f>
        <v>(5.2)</v>
      </c>
      <c r="H200" s="302">
        <f>SUM(H198:H199)</f>
        <v>49.728000000000009</v>
      </c>
      <c r="I200" s="299" t="str">
        <f>CONCATENATE("(",ROUND((H200/$H200)*100,1),")")</f>
        <v>(100)</v>
      </c>
      <c r="K200" s="302">
        <f t="shared" si="157"/>
        <v>0.97328451873745792</v>
      </c>
      <c r="L200" s="302">
        <f t="shared" si="158"/>
        <v>-0.34180450026527964</v>
      </c>
      <c r="M200" s="302">
        <f t="shared" si="159"/>
        <v>7.2519981527832122E-2</v>
      </c>
      <c r="N200" s="302">
        <f t="shared" si="160"/>
        <v>0.7040000000000104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17.927146577291257</v>
      </c>
      <c r="C203" s="299" t="str">
        <f>CONCATENATE("(",ROUND((B203/$H205)*100,1),")")</f>
        <v>(35.5)</v>
      </c>
      <c r="D203" s="302">
        <f>'Ind T6'!R81</f>
        <v>6.3639487524239691</v>
      </c>
      <c r="E203" s="299" t="str">
        <f>CONCATENATE("(",ROUND((D203/$H205)*100,1),")")</f>
        <v>(12.6)</v>
      </c>
      <c r="F203" s="302">
        <f>'Ind T6'!S81</f>
        <v>1.4616424092212617</v>
      </c>
      <c r="G203" s="299" t="str">
        <f>CONCATENATE("(",ROUND((F203/$H205)*100,1),")")</f>
        <v>(2.9)</v>
      </c>
      <c r="H203" s="302">
        <f>SUM(B203,D203,F203)</f>
        <v>25.752737738936489</v>
      </c>
      <c r="I203" s="299" t="str">
        <f>CONCATENATE("(",ROUND((H203/$H205)*100,1),")")</f>
        <v>(51.1)</v>
      </c>
      <c r="K203" s="302">
        <f>B208-B203</f>
        <v>0.4252750494825861</v>
      </c>
      <c r="L203" s="302">
        <f>D208-D203</f>
        <v>7.7134459274201816E-2</v>
      </c>
      <c r="M203" s="302">
        <f>F208-F203</f>
        <v>3.6572739245183783E-2</v>
      </c>
      <c r="N203" s="302">
        <f>SUM(K203:M203)</f>
        <v>0.5389822480019717</v>
      </c>
    </row>
    <row r="204" spans="1:14" x14ac:dyDescent="0.2">
      <c r="A204" s="282" t="s">
        <v>365</v>
      </c>
      <c r="B204" s="302">
        <f>'Ind T6'!Q80</f>
        <v>11.506646776327033</v>
      </c>
      <c r="C204" s="299" t="str">
        <f>CONCATENATE("(",ROUND((B204/$H205)*100,1),")")</f>
        <v>(22.8)</v>
      </c>
      <c r="D204" s="302">
        <f>'Ind T6'!R80</f>
        <v>11.987430137558183</v>
      </c>
      <c r="E204" s="299" t="str">
        <f>CONCATENATE("(",ROUND((D204/$H205)*100,1),")")</f>
        <v>(23.8)</v>
      </c>
      <c r="F204" s="302">
        <f>'Ind T6'!S80</f>
        <v>1.185185347178312</v>
      </c>
      <c r="G204" s="299" t="str">
        <f>CONCATENATE("(",ROUND((F204/$H205)*100,1),")")</f>
        <v>(2.4)</v>
      </c>
      <c r="H204" s="302">
        <f t="shared" ref="H204" si="161">SUM(B204,D204,F204)</f>
        <v>24.679262261063528</v>
      </c>
      <c r="I204" s="299" t="str">
        <f>CONCATENATE("(",ROUND((H204/$H205)*100,1),")")</f>
        <v>(48.9)</v>
      </c>
      <c r="K204" s="302">
        <f t="shared" ref="K204:K205" si="162">B209-B204</f>
        <v>0.9479515309974289</v>
      </c>
      <c r="L204" s="302">
        <f t="shared" ref="L204:L205" si="163">D209-D204</f>
        <v>-0.78764263807243395</v>
      </c>
      <c r="M204" s="302">
        <f t="shared" ref="M204:M205" si="164">F209-F204</f>
        <v>8.2708859072990748E-2</v>
      </c>
      <c r="N204" s="302">
        <f t="shared" ref="N204:N205" si="165">SUM(K204:M204)</f>
        <v>0.2430177519979857</v>
      </c>
    </row>
    <row r="205" spans="1:14" x14ac:dyDescent="0.2">
      <c r="A205" s="282" t="s">
        <v>363</v>
      </c>
      <c r="B205" s="302">
        <f>SUM(B203:B204)</f>
        <v>29.433793353618292</v>
      </c>
      <c r="C205" s="299" t="str">
        <f>CONCATENATE("(",ROUND((B205/$H205)*100,1),")")</f>
        <v>(58.4)</v>
      </c>
      <c r="D205" s="302">
        <f>SUM(D203:D204)</f>
        <v>18.351378889982151</v>
      </c>
      <c r="E205" s="299" t="str">
        <f>CONCATENATE("(",ROUND((D205/$H205)*100,1),")")</f>
        <v>(36.4)</v>
      </c>
      <c r="F205" s="302">
        <f>SUM(F203:F204)</f>
        <v>2.6468277563995737</v>
      </c>
      <c r="G205" s="299" t="str">
        <f>CONCATENATE("(",ROUND((F205/$H205)*100,1),")")</f>
        <v>(5.2)</v>
      </c>
      <c r="H205" s="302">
        <f>SUM(H203:H204)</f>
        <v>50.432000000000016</v>
      </c>
      <c r="I205" s="299" t="str">
        <f>CONCATENATE("(",ROUND((H205/$H205)*100,1),")")</f>
        <v>(100)</v>
      </c>
      <c r="K205" s="302">
        <f t="shared" si="162"/>
        <v>1.373226580480015</v>
      </c>
      <c r="L205" s="302">
        <f t="shared" si="163"/>
        <v>-0.71050817879822858</v>
      </c>
      <c r="M205" s="302">
        <f t="shared" si="164"/>
        <v>0.11928159831817453</v>
      </c>
      <c r="N205" s="302">
        <f t="shared" si="165"/>
        <v>0.78199999999996095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18.352421626773843</v>
      </c>
      <c r="C208" s="299" t="str">
        <f>CONCATENATE("(",ROUND((B208/$H210)*100,1),")")</f>
        <v>(35.8)</v>
      </c>
      <c r="D208" s="302">
        <f>'Ind T6'!W81</f>
        <v>6.4410832116981709</v>
      </c>
      <c r="E208" s="299" t="str">
        <f>CONCATENATE("(",ROUND((D208/$H210)*100,1),")")</f>
        <v>(12.6)</v>
      </c>
      <c r="F208" s="302">
        <f>'Ind T6'!X81</f>
        <v>1.4982151484664454</v>
      </c>
      <c r="G208" s="299" t="str">
        <f>CONCATENATE("(",ROUND((F208/$H210)*100,1),")")</f>
        <v>(2.9)</v>
      </c>
      <c r="H208" s="302">
        <f>SUM(B208,D208,F208)</f>
        <v>26.29171998693846</v>
      </c>
      <c r="I208" s="299" t="str">
        <f>CONCATENATE("(",ROUND((H208/$H210)*100,1),")")</f>
        <v>(51.3)</v>
      </c>
      <c r="K208" s="302">
        <f>B208-B198</f>
        <v>0.84668046715705714</v>
      </c>
      <c r="L208" s="302">
        <f>D208-D198</f>
        <v>0.11999042115324432</v>
      </c>
      <c r="M208" s="302">
        <f>F208-F198</f>
        <v>6.612501058555309E-2</v>
      </c>
      <c r="N208" s="302">
        <f>SUM(K208:M208)</f>
        <v>1.0327958988958545</v>
      </c>
    </row>
    <row r="209" spans="1:14" x14ac:dyDescent="0.2">
      <c r="A209" s="282" t="s">
        <v>365</v>
      </c>
      <c r="B209" s="302">
        <f>'Ind T6'!V80</f>
        <v>12.454598307324462</v>
      </c>
      <c r="C209" s="299" t="str">
        <f>CONCATENATE("(",ROUND((B209/$H210)*100,1),")")</f>
        <v>(24.3)</v>
      </c>
      <c r="D209" s="302">
        <f>'Ind T6'!W80</f>
        <v>11.199787499485749</v>
      </c>
      <c r="E209" s="299" t="str">
        <f>CONCATENATE("(",ROUND((D209/$H210)*100,1),")")</f>
        <v>(21.9)</v>
      </c>
      <c r="F209" s="302">
        <f>'Ind T6'!X80</f>
        <v>1.2678942062513028</v>
      </c>
      <c r="G209" s="299" t="str">
        <f>CONCATENATE("(",ROUND((F209/$H210)*100,1),")")</f>
        <v>(2.5)</v>
      </c>
      <c r="H209" s="302">
        <f t="shared" ref="H209" si="166">SUM(B209,D209,F209)</f>
        <v>24.922280013061513</v>
      </c>
      <c r="I209" s="299" t="str">
        <f>CONCATENATE("(",ROUND((H209/$H210)*100,1),")")</f>
        <v>(48.7)</v>
      </c>
      <c r="K209" s="302">
        <f t="shared" ref="K209:K210" si="167">B209-B199</f>
        <v>1.499830632060414</v>
      </c>
      <c r="L209" s="302">
        <f t="shared" ref="L209:L210" si="168">D209-D199</f>
        <v>-1.1723031002167552</v>
      </c>
      <c r="M209" s="302">
        <f t="shared" ref="M209:M210" si="169">F209-F199</f>
        <v>0.12567656926045356</v>
      </c>
      <c r="N209" s="302">
        <f t="shared" ref="N209:N210" si="170">SUM(K209:M209)</f>
        <v>0.45320410110411236</v>
      </c>
    </row>
    <row r="210" spans="1:14" x14ac:dyDescent="0.2">
      <c r="A210" s="282" t="s">
        <v>363</v>
      </c>
      <c r="B210" s="302">
        <f>SUM(B208:B209)</f>
        <v>30.807019934098307</v>
      </c>
      <c r="C210" s="299" t="str">
        <f>CONCATENATE("(",ROUND((B210/$H210)*100,1),")")</f>
        <v>(60.2)</v>
      </c>
      <c r="D210" s="302">
        <f>SUM(D208:D209)</f>
        <v>17.640870711183922</v>
      </c>
      <c r="E210" s="299" t="str">
        <f>CONCATENATE("(",ROUND((D210/$H210)*100,1),")")</f>
        <v>(34.4)</v>
      </c>
      <c r="F210" s="302">
        <f>SUM(F208:F209)</f>
        <v>2.7661093547177482</v>
      </c>
      <c r="G210" s="299" t="str">
        <f>CONCATENATE("(",ROUND((F210/$H210)*100,1),")")</f>
        <v>(5.4)</v>
      </c>
      <c r="H210" s="302">
        <f>SUM(H208:H209)</f>
        <v>51.21399999999997</v>
      </c>
      <c r="I210" s="299" t="str">
        <f>CONCATENATE("(",ROUND((H210/$H210)*100,1),")")</f>
        <v>(100)</v>
      </c>
      <c r="K210" s="302">
        <f t="shared" si="167"/>
        <v>2.3465110992174729</v>
      </c>
      <c r="L210" s="302">
        <f t="shared" si="168"/>
        <v>-1.0523126790635082</v>
      </c>
      <c r="M210" s="302">
        <f t="shared" si="169"/>
        <v>0.19180157984600665</v>
      </c>
      <c r="N210" s="302">
        <f t="shared" si="170"/>
        <v>1.4859999999999713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4.1762758598275012</v>
      </c>
      <c r="C219" s="299" t="str">
        <f>CONCATENATE("(",ROUND((B219/$H221)*100,1),")")</f>
        <v>(56.1)</v>
      </c>
      <c r="D219" s="302">
        <f>'Ind T6'!M90</f>
        <v>0.67327932135668855</v>
      </c>
      <c r="E219" s="299" t="str">
        <f>CONCATENATE("(",ROUND((D219/$H221)*100,1),")")</f>
        <v>(9)</v>
      </c>
      <c r="F219" s="302">
        <f>'Ind T6'!N90</f>
        <v>0.71102720292099408</v>
      </c>
      <c r="G219" s="299" t="str">
        <f>CONCATENATE("(",ROUND((F219/$H221)*100,1),")")</f>
        <v>(9.6)</v>
      </c>
      <c r="H219" s="302">
        <f>SUM(B219,D219,F219)</f>
        <v>5.5605823841051842</v>
      </c>
      <c r="I219" s="299" t="str">
        <f>CONCATENATE("(",ROUND((H219/$H221)*100,1),")")</f>
        <v>(74.7)</v>
      </c>
      <c r="K219" s="302">
        <f>B224-B219</f>
        <v>0.14193674387480293</v>
      </c>
      <c r="L219" s="302">
        <f>D224-D219</f>
        <v>3.0615256691043702E-2</v>
      </c>
      <c r="M219" s="302">
        <f>F224-F219</f>
        <v>2.7952787504817E-2</v>
      </c>
      <c r="N219" s="302">
        <f>SUM(K219:M219)</f>
        <v>0.20050478807066363</v>
      </c>
    </row>
    <row r="220" spans="1:14" x14ac:dyDescent="0.2">
      <c r="A220" s="282" t="s">
        <v>365</v>
      </c>
      <c r="B220" s="302">
        <f>'Ind T6'!L89</f>
        <v>1.1360772795131864</v>
      </c>
      <c r="C220" s="299" t="str">
        <f>CONCATENATE("(",ROUND((B220/$H221)*100,1),")")</f>
        <v>(15.3)</v>
      </c>
      <c r="D220" s="302">
        <f>'Ind T6'!M89</f>
        <v>0.68248444626413507</v>
      </c>
      <c r="E220" s="299" t="str">
        <f>CONCATENATE("(",ROUND((D220/$H221)*100,1),")")</f>
        <v>(9.2)</v>
      </c>
      <c r="F220" s="302">
        <f>'Ind T6'!N89</f>
        <v>6.2855890117483729E-2</v>
      </c>
      <c r="G220" s="299" t="str">
        <f>CONCATENATE("(",ROUND((F220/$H221)*100,1),")")</f>
        <v>(0.8)</v>
      </c>
      <c r="H220" s="302">
        <f t="shared" ref="H220" si="171">SUM(B220,D220,F220)</f>
        <v>1.8814176158948053</v>
      </c>
      <c r="I220" s="299" t="str">
        <f>CONCATENATE("(",ROUND((H220/$H221)*100,1),")")</f>
        <v>(25.3)</v>
      </c>
      <c r="K220" s="302">
        <f t="shared" ref="K220:K221" si="172">B225-B220</f>
        <v>4.218179037125247E-2</v>
      </c>
      <c r="L220" s="302">
        <f t="shared" ref="L220:L221" si="173">D225-D220</f>
        <v>4.5112739751665076E-2</v>
      </c>
      <c r="M220" s="302">
        <f t="shared" ref="M220:M221" si="174">F225-F220</f>
        <v>2.0068180641319433E-4</v>
      </c>
      <c r="N220" s="302">
        <f t="shared" ref="N220:N221" si="175">SUM(K220:M220)</f>
        <v>8.7495211929330741E-2</v>
      </c>
    </row>
    <row r="221" spans="1:14" x14ac:dyDescent="0.2">
      <c r="A221" s="282" t="s">
        <v>363</v>
      </c>
      <c r="B221" s="302">
        <f>SUM(B219:B220)</f>
        <v>5.3123531393406873</v>
      </c>
      <c r="C221" s="299" t="str">
        <f>CONCATENATE("(",ROUND((B221/$H221)*100,1),")")</f>
        <v>(71.4)</v>
      </c>
      <c r="D221" s="302">
        <f>SUM(D219:D220)</f>
        <v>1.3557637676208236</v>
      </c>
      <c r="E221" s="299" t="str">
        <f>CONCATENATE("(",ROUND((D221/$H221)*100,1),")")</f>
        <v>(18.2)</v>
      </c>
      <c r="F221" s="302">
        <f>SUM(F219:F220)</f>
        <v>0.7738830930384778</v>
      </c>
      <c r="G221" s="299" t="str">
        <f>CONCATENATE("(",ROUND((F221/$H221)*100,1),")")</f>
        <v>(10.4)</v>
      </c>
      <c r="H221" s="302">
        <f>SUM(H219:H220)</f>
        <v>7.4419999999999895</v>
      </c>
      <c r="I221" s="299" t="str">
        <f>CONCATENATE("(",ROUND((H221/$H221)*100,1),")")</f>
        <v>(100)</v>
      </c>
      <c r="K221" s="302">
        <f t="shared" si="172"/>
        <v>0.18411853424605606</v>
      </c>
      <c r="L221" s="302">
        <f t="shared" si="173"/>
        <v>7.5727996442708667E-2</v>
      </c>
      <c r="M221" s="302">
        <f t="shared" si="174"/>
        <v>2.8153469311230195E-2</v>
      </c>
      <c r="N221" s="302">
        <f t="shared" si="175"/>
        <v>0.28799999999999493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4.3182126037023041</v>
      </c>
      <c r="C224" s="299" t="str">
        <f>CONCATENATE("(",ROUND((B224/$H226)*100,1),")")</f>
        <v>(55.9)</v>
      </c>
      <c r="D224" s="302">
        <f>'Ind T6'!R90</f>
        <v>0.70389457804773226</v>
      </c>
      <c r="E224" s="299" t="str">
        <f>CONCATENATE("(",ROUND((D224/$H226)*100,1),")")</f>
        <v>(9.1)</v>
      </c>
      <c r="F224" s="302">
        <f>'Ind T6'!S90</f>
        <v>0.73897999042581108</v>
      </c>
      <c r="G224" s="299" t="str">
        <f>CONCATENATE("(",ROUND((F224/$H226)*100,1),")")</f>
        <v>(9.6)</v>
      </c>
      <c r="H224" s="302">
        <f>SUM(B224,D224,F224)</f>
        <v>5.7610871721758476</v>
      </c>
      <c r="I224" s="299" t="str">
        <f>CONCATENATE("(",ROUND((H224/$H226)*100,1),")")</f>
        <v>(74.5)</v>
      </c>
      <c r="K224" s="302">
        <f>B229-B224</f>
        <v>-9.4263659693667456E-2</v>
      </c>
      <c r="L224" s="302">
        <f>D229-D224</f>
        <v>2.2510859735884736E-2</v>
      </c>
      <c r="M224" s="302">
        <f>F229-F224</f>
        <v>1.894668064184879E-2</v>
      </c>
      <c r="N224" s="302">
        <f>SUM(K224:M224)</f>
        <v>-5.280611931593393E-2</v>
      </c>
    </row>
    <row r="225" spans="1:14" x14ac:dyDescent="0.2">
      <c r="A225" s="282" t="s">
        <v>365</v>
      </c>
      <c r="B225" s="302">
        <f>'Ind T6'!Q89</f>
        <v>1.1782590698844388</v>
      </c>
      <c r="C225" s="299" t="str">
        <f>CONCATENATE("(",ROUND((B225/$H226)*100,1),")")</f>
        <v>(15.2)</v>
      </c>
      <c r="D225" s="302">
        <f>'Ind T6'!R89</f>
        <v>0.72759718601580015</v>
      </c>
      <c r="E225" s="299" t="str">
        <f>CONCATENATE("(",ROUND((D225/$H226)*100,1),")")</f>
        <v>(9.4)</v>
      </c>
      <c r="F225" s="302">
        <f>'Ind T6'!S89</f>
        <v>6.3056571923896923E-2</v>
      </c>
      <c r="G225" s="299" t="str">
        <f>CONCATENATE("(",ROUND((F225/$H226)*100,1),")")</f>
        <v>(0.8)</v>
      </c>
      <c r="H225" s="302">
        <f t="shared" ref="H225" si="176">SUM(B225,D225,F225)</f>
        <v>1.9689128278241359</v>
      </c>
      <c r="I225" s="299" t="str">
        <f>CONCATENATE("(",ROUND((H225/$H226)*100,1),")")</f>
        <v>(25.5)</v>
      </c>
      <c r="K225" s="302">
        <f t="shared" ref="K225:K226" si="177">B230-B225</f>
        <v>3.3303770454947923E-2</v>
      </c>
      <c r="L225" s="302">
        <f t="shared" ref="L225:L226" si="178">D230-D225</f>
        <v>5.2933527267111424E-2</v>
      </c>
      <c r="M225" s="302">
        <f t="shared" ref="M225:M226" si="179">F230-F225</f>
        <v>-1.4311784061161736E-3</v>
      </c>
      <c r="N225" s="302">
        <f t="shared" ref="N225:N226" si="180">SUM(K225:M225)</f>
        <v>8.4806119315943174E-2</v>
      </c>
    </row>
    <row r="226" spans="1:14" x14ac:dyDescent="0.2">
      <c r="A226" s="282" t="s">
        <v>363</v>
      </c>
      <c r="B226" s="302">
        <f>SUM(B224:B225)</f>
        <v>5.4964716735867434</v>
      </c>
      <c r="C226" s="299" t="str">
        <f>CONCATENATE("(",ROUND((B226/$H226)*100,1),")")</f>
        <v>(71.1)</v>
      </c>
      <c r="D226" s="302">
        <f>SUM(D224:D225)</f>
        <v>1.4314917640635323</v>
      </c>
      <c r="E226" s="299" t="str">
        <f>CONCATENATE("(",ROUND((D226/$H226)*100,1),")")</f>
        <v>(18.5)</v>
      </c>
      <c r="F226" s="302">
        <f>SUM(F224:F225)</f>
        <v>0.80203656234970799</v>
      </c>
      <c r="G226" s="299" t="str">
        <f>CONCATENATE("(",ROUND((F226/$H226)*100,1),")")</f>
        <v>(10.4)</v>
      </c>
      <c r="H226" s="302">
        <f>SUM(H224:H225)</f>
        <v>7.7299999999999836</v>
      </c>
      <c r="I226" s="299" t="str">
        <f>CONCATENATE("(",ROUND((H226/$H226)*100,1),")")</f>
        <v>(100)</v>
      </c>
      <c r="K226" s="302">
        <f t="shared" si="177"/>
        <v>-6.0959889238720422E-2</v>
      </c>
      <c r="L226" s="302">
        <f t="shared" si="178"/>
        <v>7.5444387002996383E-2</v>
      </c>
      <c r="M226" s="302">
        <f t="shared" si="179"/>
        <v>1.7515502235732616E-2</v>
      </c>
      <c r="N226" s="302">
        <f t="shared" si="180"/>
        <v>3.2000000000008577E-2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4.2239489440086366</v>
      </c>
      <c r="C229" s="299" t="str">
        <f>CONCATENATE("(",ROUND((B229/$H231)*100,1),")")</f>
        <v>(54.4)</v>
      </c>
      <c r="D229" s="302">
        <f>'Ind T6'!W90</f>
        <v>0.72640543778361699</v>
      </c>
      <c r="E229" s="299" t="str">
        <f>CONCATENATE("(",ROUND((D229/$H231)*100,1),")")</f>
        <v>(9.4)</v>
      </c>
      <c r="F229" s="302">
        <f>'Ind T6'!X90</f>
        <v>0.75792667106765987</v>
      </c>
      <c r="G229" s="299" t="str">
        <f>CONCATENATE("(",ROUND((F229/$H231)*100,1),")")</f>
        <v>(9.8)</v>
      </c>
      <c r="H229" s="302">
        <f>SUM(B229,D229,F229)</f>
        <v>5.7082810528599133</v>
      </c>
      <c r="I229" s="299" t="str">
        <f>CONCATENATE("(",ROUND((H229/$H231)*100,1),")")</f>
        <v>(73.5)</v>
      </c>
      <c r="K229" s="302">
        <f>B229-B219</f>
        <v>4.7673084181135472E-2</v>
      </c>
      <c r="L229" s="302">
        <f>D229-D219</f>
        <v>5.3126116426928438E-2</v>
      </c>
      <c r="M229" s="302">
        <f>F229-F219</f>
        <v>4.689946814666579E-2</v>
      </c>
      <c r="N229" s="302">
        <f>SUM(K229:M229)</f>
        <v>0.1476986687547297</v>
      </c>
    </row>
    <row r="230" spans="1:14" x14ac:dyDescent="0.2">
      <c r="A230" s="282" t="s">
        <v>365</v>
      </c>
      <c r="B230" s="302">
        <f>'Ind T6'!V89</f>
        <v>1.2115628403393868</v>
      </c>
      <c r="C230" s="299" t="str">
        <f>CONCATENATE("(",ROUND((B230/$H231)*100,1),")")</f>
        <v>(15.6)</v>
      </c>
      <c r="D230" s="302">
        <f>'Ind T6'!W89</f>
        <v>0.78053071328291157</v>
      </c>
      <c r="E230" s="299" t="str">
        <f>CONCATENATE("(",ROUND((D230/$H231)*100,1),")")</f>
        <v>(10.1)</v>
      </c>
      <c r="F230" s="302">
        <f>'Ind T6'!X89</f>
        <v>6.1625393517780749E-2</v>
      </c>
      <c r="G230" s="299" t="str">
        <f>CONCATENATE("(",ROUND((F230/$H231)*100,1),")")</f>
        <v>(0.8)</v>
      </c>
      <c r="H230" s="302">
        <f t="shared" ref="H230" si="181">SUM(B230,D230,F230)</f>
        <v>2.0537189471400792</v>
      </c>
      <c r="I230" s="299" t="str">
        <f>CONCATENATE("(",ROUND((H230/$H231)*100,1),")")</f>
        <v>(26.5)</v>
      </c>
      <c r="K230" s="302">
        <f t="shared" ref="K230:K231" si="182">B230-B220</f>
        <v>7.5485560826200393E-2</v>
      </c>
      <c r="L230" s="302">
        <f t="shared" ref="L230:L231" si="183">D230-D220</f>
        <v>9.8046267018776501E-2</v>
      </c>
      <c r="M230" s="302">
        <f t="shared" ref="M230:M231" si="184">F230-F220</f>
        <v>-1.2304965997029793E-3</v>
      </c>
      <c r="N230" s="302">
        <f t="shared" ref="N230:N231" si="185">SUM(K230:M230)</f>
        <v>0.17230133124527391</v>
      </c>
    </row>
    <row r="231" spans="1:14" x14ac:dyDescent="0.2">
      <c r="A231" s="282" t="s">
        <v>363</v>
      </c>
      <c r="B231" s="302">
        <f>SUM(B229:B230)</f>
        <v>5.435511784348023</v>
      </c>
      <c r="C231" s="299" t="str">
        <f>CONCATENATE("(",ROUND((B231/$H231)*100,1),")")</f>
        <v>(70)</v>
      </c>
      <c r="D231" s="302">
        <f>SUM(D229:D230)</f>
        <v>1.5069361510665287</v>
      </c>
      <c r="E231" s="299" t="str">
        <f>CONCATENATE("(",ROUND((D231/$H231)*100,1),")")</f>
        <v>(19.4)</v>
      </c>
      <c r="F231" s="302">
        <f>SUM(F229:F230)</f>
        <v>0.81955206458544061</v>
      </c>
      <c r="G231" s="299" t="str">
        <f>CONCATENATE("(",ROUND((F231/$H231)*100,1),")")</f>
        <v>(10.6)</v>
      </c>
      <c r="H231" s="302">
        <f>SUM(H229:H230)</f>
        <v>7.7619999999999925</v>
      </c>
      <c r="I231" s="299" t="str">
        <f>CONCATENATE("(",ROUND((H231/$H231)*100,1),")")</f>
        <v>(100)</v>
      </c>
      <c r="K231" s="302">
        <f t="shared" si="182"/>
        <v>0.12315864500733564</v>
      </c>
      <c r="L231" s="302">
        <f t="shared" si="183"/>
        <v>0.15117238344570505</v>
      </c>
      <c r="M231" s="302">
        <f t="shared" si="184"/>
        <v>4.5668971546962811E-2</v>
      </c>
      <c r="N231" s="302">
        <f t="shared" si="185"/>
        <v>0.3200000000000035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3.7535220629898713</v>
      </c>
      <c r="C240" s="299" t="str">
        <f>CONCATENATE("(",ROUND((B240/$H242)*100,1),")")</f>
        <v>(22.3)</v>
      </c>
      <c r="D240" s="302">
        <f>'Ind T6'!M99</f>
        <v>3.9153491225938422</v>
      </c>
      <c r="E240" s="299" t="str">
        <f>CONCATENATE("(",ROUND((D240/$H242)*100,1),")")</f>
        <v>(23.2)</v>
      </c>
      <c r="F240" s="302">
        <f>'Ind T6'!N99</f>
        <v>0.20667761432460488</v>
      </c>
      <c r="G240" s="299" t="str">
        <f>CONCATENATE("(",ROUND((F240/$H242)*100,1),")")</f>
        <v>(1.2)</v>
      </c>
      <c r="H240" s="302">
        <f>SUM(B240,D240,F240)</f>
        <v>7.8755487999083176</v>
      </c>
      <c r="I240" s="299" t="str">
        <f>CONCATENATE("(",ROUND((H240/$H242)*100,1),")")</f>
        <v>(46.8)</v>
      </c>
      <c r="K240" s="302">
        <f>B245-B240</f>
        <v>0.18837790427149192</v>
      </c>
      <c r="L240" s="302">
        <f>D245-D240</f>
        <v>0.1461073029836748</v>
      </c>
      <c r="M240" s="302">
        <f>F245-F240</f>
        <v>1.1863114503728983E-2</v>
      </c>
      <c r="N240" s="302">
        <f>SUM(K240:M240)</f>
        <v>0.34634832175889574</v>
      </c>
    </row>
    <row r="241" spans="1:14" x14ac:dyDescent="0.2">
      <c r="A241" s="282" t="s">
        <v>365</v>
      </c>
      <c r="B241" s="302">
        <f>'Ind T6'!L98</f>
        <v>3.1954977195073226</v>
      </c>
      <c r="C241" s="299" t="str">
        <f>CONCATENATE("(",ROUND((B241/$H242)*100,1),")")</f>
        <v>(19)</v>
      </c>
      <c r="D241" s="302">
        <f>'Ind T6'!M98</f>
        <v>5.4611808578915033</v>
      </c>
      <c r="E241" s="299" t="str">
        <f>CONCATENATE("(",ROUND((D241/$H242)*100,1),")")</f>
        <v>(32.4)</v>
      </c>
      <c r="F241" s="302">
        <f>'Ind T6'!N98</f>
        <v>0.31077262269282618</v>
      </c>
      <c r="G241" s="299" t="str">
        <f>CONCATENATE("(",ROUND((F241/$H242)*100,1),")")</f>
        <v>(1.8)</v>
      </c>
      <c r="H241" s="302">
        <f t="shared" ref="H241" si="186">SUM(B241,D241,F241)</f>
        <v>8.9674512000916504</v>
      </c>
      <c r="I241" s="299" t="str">
        <f>CONCATENATE("(",ROUND((H241/$H242)*100,1),")")</f>
        <v>(53.2)</v>
      </c>
      <c r="K241" s="302">
        <f t="shared" ref="K241:K242" si="187">B246-B241</f>
        <v>0.1533236474679458</v>
      </c>
      <c r="L241" s="302">
        <f t="shared" ref="L241:L242" si="188">D246-D241</f>
        <v>0.22232538149047443</v>
      </c>
      <c r="M241" s="302">
        <f t="shared" ref="M241:M242" si="189">F246-F241</f>
        <v>1.900264928271983E-2</v>
      </c>
      <c r="N241" s="302">
        <f t="shared" ref="N241:N242" si="190">SUM(K241:M241)</f>
        <v>0.39465167824114006</v>
      </c>
    </row>
    <row r="242" spans="1:14" x14ac:dyDescent="0.2">
      <c r="A242" s="282" t="s">
        <v>363</v>
      </c>
      <c r="B242" s="302">
        <f>SUM(B240:B241)</f>
        <v>6.949019782497194</v>
      </c>
      <c r="C242" s="299" t="str">
        <f>CONCATENATE("(",ROUND((B242/$H242)*100,1),")")</f>
        <v>(41.3)</v>
      </c>
      <c r="D242" s="302">
        <f>SUM(D240:D241)</f>
        <v>9.3765299804853459</v>
      </c>
      <c r="E242" s="299" t="str">
        <f>CONCATENATE("(",ROUND((D242/$H242)*100,1),")")</f>
        <v>(55.7)</v>
      </c>
      <c r="F242" s="302">
        <f>SUM(F240:F241)</f>
        <v>0.51745023701743109</v>
      </c>
      <c r="G242" s="299" t="str">
        <f>CONCATENATE("(",ROUND((F242/$H242)*100,1),")")</f>
        <v>(3.1)</v>
      </c>
      <c r="H242" s="302">
        <f>SUM(H240:H241)</f>
        <v>16.842999999999968</v>
      </c>
      <c r="I242" s="299" t="str">
        <f>CONCATENATE("(",ROUND((H242/$H242)*100,1),")")</f>
        <v>(100)</v>
      </c>
      <c r="K242" s="302">
        <f t="shared" si="187"/>
        <v>0.34170155173943773</v>
      </c>
      <c r="L242" s="302">
        <f t="shared" si="188"/>
        <v>0.36843268447414879</v>
      </c>
      <c r="M242" s="302">
        <f t="shared" si="189"/>
        <v>3.0865763786448785E-2</v>
      </c>
      <c r="N242" s="302">
        <f t="shared" si="190"/>
        <v>0.7410000000000353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3.9418999672613633</v>
      </c>
      <c r="C245" s="299" t="str">
        <f>CONCATENATE("(",ROUND((B245/$H247)*100,1),")")</f>
        <v>(22.4)</v>
      </c>
      <c r="D245" s="302">
        <f>'Ind T6'!R99</f>
        <v>4.061456425577517</v>
      </c>
      <c r="E245" s="299" t="str">
        <f>CONCATENATE("(",ROUND((D245/$H247)*100,1),")")</f>
        <v>(23.1)</v>
      </c>
      <c r="F245" s="302">
        <f>'Ind T6'!S99</f>
        <v>0.21854072882833386</v>
      </c>
      <c r="G245" s="299" t="str">
        <f>CONCATENATE("(",ROUND((F245/$H247)*100,1),")")</f>
        <v>(1.2)</v>
      </c>
      <c r="H245" s="302">
        <f>SUM(B245,D245,F245)</f>
        <v>8.2218971216672134</v>
      </c>
      <c r="I245" s="299" t="str">
        <f>CONCATENATE("(",ROUND((H245/$H247)*100,1),")")</f>
        <v>(46.8)</v>
      </c>
      <c r="K245" s="302">
        <f>B250-B245</f>
        <v>0.46895444777502293</v>
      </c>
      <c r="L245" s="302">
        <f>D250-D245</f>
        <v>0.42144361376348272</v>
      </c>
      <c r="M245" s="302">
        <f>F250-F245</f>
        <v>2.4431762388965189E-2</v>
      </c>
      <c r="N245" s="302">
        <f>SUM(K245:M245)</f>
        <v>0.91482982392747081</v>
      </c>
    </row>
    <row r="246" spans="1:14" x14ac:dyDescent="0.2">
      <c r="A246" s="282" t="s">
        <v>365</v>
      </c>
      <c r="B246" s="302">
        <f>'Ind T6'!Q98</f>
        <v>3.3488213669752684</v>
      </c>
      <c r="C246" s="299" t="str">
        <f>CONCATENATE("(",ROUND((B246/$H247)*100,1),")")</f>
        <v>(19)</v>
      </c>
      <c r="D246" s="302">
        <f>'Ind T6'!R98</f>
        <v>5.6835062393819777</v>
      </c>
      <c r="E246" s="299" t="str">
        <f>CONCATENATE("(",ROUND((D246/$H247)*100,1),")")</f>
        <v>(32.3)</v>
      </c>
      <c r="F246" s="302">
        <f>'Ind T6'!S98</f>
        <v>0.32977527197554601</v>
      </c>
      <c r="G246" s="299" t="str">
        <f>CONCATENATE("(",ROUND((F246/$H247)*100,1),")")</f>
        <v>(1.9)</v>
      </c>
      <c r="H246" s="302">
        <f t="shared" ref="H246" si="191">SUM(B246,D246,F246)</f>
        <v>9.3621028783327915</v>
      </c>
      <c r="I246" s="299" t="str">
        <f>CONCATENATE("(",ROUND((H246/$H247)*100,1),")")</f>
        <v>(53.2)</v>
      </c>
      <c r="K246" s="302">
        <f t="shared" ref="K246:K247" si="192">B251-B246</f>
        <v>0.3612028539024017</v>
      </c>
      <c r="L246" s="302">
        <f t="shared" ref="L246:L247" si="193">D251-D246</f>
        <v>0.57960663118495681</v>
      </c>
      <c r="M246" s="302">
        <f t="shared" ref="M246:M247" si="194">F251-F246</f>
        <v>3.6360690985157207E-2</v>
      </c>
      <c r="N246" s="302">
        <f t="shared" ref="N246:N247" si="195">SUM(K246:M246)</f>
        <v>0.97717017607251577</v>
      </c>
    </row>
    <row r="247" spans="1:14" x14ac:dyDescent="0.2">
      <c r="A247" s="282" t="s">
        <v>363</v>
      </c>
      <c r="B247" s="302">
        <f>SUM(B245:B246)</f>
        <v>7.2907213342366317</v>
      </c>
      <c r="C247" s="299" t="str">
        <f>CONCATENATE("(",ROUND((B247/$H247)*100,1),")")</f>
        <v>(41.5)</v>
      </c>
      <c r="D247" s="302">
        <f>SUM(D245:D246)</f>
        <v>9.7449626649594947</v>
      </c>
      <c r="E247" s="299" t="str">
        <f>CONCATENATE("(",ROUND((D247/$H247)*100,1),")")</f>
        <v>(55.4)</v>
      </c>
      <c r="F247" s="302">
        <f>SUM(F245:F246)</f>
        <v>0.54831600080387988</v>
      </c>
      <c r="G247" s="299" t="str">
        <f>CONCATENATE("(",ROUND((F247/$H247)*100,1),")")</f>
        <v>(3.1)</v>
      </c>
      <c r="H247" s="302">
        <f>SUM(H245:H246)</f>
        <v>17.584000000000003</v>
      </c>
      <c r="I247" s="299" t="str">
        <f>CONCATENATE("(",ROUND((H247/$H247)*100,1),")")</f>
        <v>(100)</v>
      </c>
      <c r="K247" s="302">
        <f t="shared" si="192"/>
        <v>0.83015730167742507</v>
      </c>
      <c r="L247" s="302">
        <f t="shared" si="193"/>
        <v>1.0010502449484395</v>
      </c>
      <c r="M247" s="302">
        <f t="shared" si="194"/>
        <v>6.0792453374122424E-2</v>
      </c>
      <c r="N247" s="302">
        <f t="shared" si="195"/>
        <v>1.891999999999987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4.4108544150363862</v>
      </c>
      <c r="C250" s="299" t="str">
        <f>CONCATENATE("(",ROUND((B250/$H252)*100,1),")")</f>
        <v>(22.6)</v>
      </c>
      <c r="D250" s="302">
        <f>'Ind T6'!W99</f>
        <v>4.4829000393409997</v>
      </c>
      <c r="E250" s="299" t="str">
        <f>CONCATENATE("(",ROUND((D250/$H252)*100,1),")")</f>
        <v>(23)</v>
      </c>
      <c r="F250" s="302">
        <f>'Ind T6'!X99</f>
        <v>0.24297249121729905</v>
      </c>
      <c r="G250" s="299" t="str">
        <f>CONCATENATE("(",ROUND((F250/$H252)*100,1),")")</f>
        <v>(1.2)</v>
      </c>
      <c r="H250" s="302">
        <f>SUM(B250,D250,F250)</f>
        <v>9.1367269455946865</v>
      </c>
      <c r="I250" s="299" t="str">
        <f>CONCATENATE("(",ROUND((H250/$H252)*100,1),")")</f>
        <v>(46.9)</v>
      </c>
      <c r="K250" s="302">
        <f>B250-B240</f>
        <v>0.65733235204651486</v>
      </c>
      <c r="L250" s="302">
        <f>D250-D240</f>
        <v>0.56755091674715752</v>
      </c>
      <c r="M250" s="302">
        <f>F250-F240</f>
        <v>3.6294876892694172E-2</v>
      </c>
      <c r="N250" s="302">
        <f>SUM(K250:M250)</f>
        <v>1.2611781456863667</v>
      </c>
    </row>
    <row r="251" spans="1:14" x14ac:dyDescent="0.2">
      <c r="A251" s="282" t="s">
        <v>365</v>
      </c>
      <c r="B251" s="302">
        <f>'Ind T6'!V98</f>
        <v>3.7100242208776701</v>
      </c>
      <c r="C251" s="299" t="str">
        <f>CONCATENATE("(",ROUND((B251/$H252)*100,1),")")</f>
        <v>(19)</v>
      </c>
      <c r="D251" s="302">
        <f>'Ind T6'!W98</f>
        <v>6.2631128705669346</v>
      </c>
      <c r="E251" s="299" t="str">
        <f>CONCATENATE("(",ROUND((D251/$H252)*100,1),")")</f>
        <v>(32.2)</v>
      </c>
      <c r="F251" s="302">
        <f>'Ind T6'!X98</f>
        <v>0.36613596296070322</v>
      </c>
      <c r="G251" s="299" t="str">
        <f>CONCATENATE("(",ROUND((F251/$H252)*100,1),")")</f>
        <v>(1.9)</v>
      </c>
      <c r="H251" s="302">
        <f t="shared" ref="H251" si="196">SUM(B251,D251,F251)</f>
        <v>10.339273054405307</v>
      </c>
      <c r="I251" s="299" t="str">
        <f>CONCATENATE("(",ROUND((H251/$H252)*100,1),")")</f>
        <v>(53.1)</v>
      </c>
      <c r="K251" s="302">
        <f t="shared" ref="K251:K252" si="197">B251-B241</f>
        <v>0.5145265013703475</v>
      </c>
      <c r="L251" s="302">
        <f t="shared" ref="L251:L252" si="198">D251-D241</f>
        <v>0.80193201267543124</v>
      </c>
      <c r="M251" s="302">
        <f t="shared" ref="M251:M252" si="199">F251-F241</f>
        <v>5.5363340267877037E-2</v>
      </c>
      <c r="N251" s="302">
        <f t="shared" ref="N251:N252" si="200">SUM(K251:M251)</f>
        <v>1.3718218543136558</v>
      </c>
    </row>
    <row r="252" spans="1:14" x14ac:dyDescent="0.2">
      <c r="A252" s="282" t="s">
        <v>363</v>
      </c>
      <c r="B252" s="302">
        <f>SUM(B250:B251)</f>
        <v>8.1208786359140568</v>
      </c>
      <c r="C252" s="299" t="str">
        <f>CONCATENATE("(",ROUND((B252/$H252)*100,1),")")</f>
        <v>(41.7)</v>
      </c>
      <c r="D252" s="302">
        <f>SUM(D250:D251)</f>
        <v>10.746012909907934</v>
      </c>
      <c r="E252" s="299" t="str">
        <f>CONCATENATE("(",ROUND((D252/$H252)*100,1),")")</f>
        <v>(55.2)</v>
      </c>
      <c r="F252" s="302">
        <f>SUM(F250:F251)</f>
        <v>0.6091084541780023</v>
      </c>
      <c r="G252" s="299" t="str">
        <f>CONCATENATE("(",ROUND((F252/$H252)*100,1),")")</f>
        <v>(3.1)</v>
      </c>
      <c r="H252" s="302">
        <f>SUM(H250:H251)</f>
        <v>19.475999999999992</v>
      </c>
      <c r="I252" s="299" t="str">
        <f>CONCATENATE("(",ROUND((H252/$H252)*100,1),")")</f>
        <v>(100)</v>
      </c>
      <c r="K252" s="302">
        <f t="shared" si="197"/>
        <v>1.1718588534168628</v>
      </c>
      <c r="L252" s="302">
        <f t="shared" si="198"/>
        <v>1.3694829294225883</v>
      </c>
      <c r="M252" s="302">
        <f t="shared" si="199"/>
        <v>9.1658217160571209E-2</v>
      </c>
      <c r="N252" s="302">
        <f t="shared" si="200"/>
        <v>2.6330000000000222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1.235280775188041</v>
      </c>
      <c r="C261" s="299" t="str">
        <f>CONCATENATE("(",ROUND((B261/$H263)*100,1),")")</f>
        <v>(28.6)</v>
      </c>
      <c r="D261" s="302">
        <f>'Ind T6'!M108</f>
        <v>0.38968111874966349</v>
      </c>
      <c r="E261" s="299" t="str">
        <f>CONCATENATE("(",ROUND((D261/$H263)*100,1),")")</f>
        <v>(9)</v>
      </c>
      <c r="F261" s="302">
        <f>'Ind T6'!N108</f>
        <v>0.44179207394996617</v>
      </c>
      <c r="G261" s="299" t="str">
        <f>CONCATENATE("(",ROUND((F261/$H263)*100,1),")")</f>
        <v>(10.2)</v>
      </c>
      <c r="H261" s="302">
        <f>SUM(B261,D261,F261)</f>
        <v>2.0667539678876707</v>
      </c>
      <c r="I261" s="299" t="str">
        <f>CONCATENATE("(",ROUND((H261/$H263)*100,1),")")</f>
        <v>(47.8)</v>
      </c>
      <c r="K261" s="302">
        <f>B266-B261</f>
        <v>-6.1540072486459207E-2</v>
      </c>
      <c r="L261" s="302">
        <f>D266-D261</f>
        <v>4.2421294808270282E-4</v>
      </c>
      <c r="M261" s="302">
        <f>F266-F261</f>
        <v>-1.6920770932372375E-2</v>
      </c>
      <c r="N261" s="302">
        <f>SUM(K261:M261)</f>
        <v>-7.803663047074888E-2</v>
      </c>
    </row>
    <row r="262" spans="1:14" x14ac:dyDescent="0.2">
      <c r="A262" s="282" t="s">
        <v>365</v>
      </c>
      <c r="B262" s="302">
        <f>'Ind T6'!L107</f>
        <v>1.0162682667160448</v>
      </c>
      <c r="C262" s="299" t="str">
        <f>CONCATENATE("(",ROUND((B262/$H263)*100,1),")")</f>
        <v>(23.5)</v>
      </c>
      <c r="D262" s="302">
        <f>'Ind T6'!M107</f>
        <v>0.49829792897526548</v>
      </c>
      <c r="E262" s="299" t="str">
        <f>CONCATENATE("(",ROUND((D262/$H263)*100,1),")")</f>
        <v>(11.5)</v>
      </c>
      <c r="F262" s="302">
        <f>'Ind T6'!N107</f>
        <v>0.74367983642101854</v>
      </c>
      <c r="G262" s="299" t="str">
        <f>CONCATENATE("(",ROUND((F262/$H263)*100,1),")")</f>
        <v>(17.2)</v>
      </c>
      <c r="H262" s="302">
        <f t="shared" ref="H262" si="201">SUM(B262,D262,F262)</f>
        <v>2.2582460321123285</v>
      </c>
      <c r="I262" s="299" t="str">
        <f>CONCATENATE("(",ROUND((H262/$H263)*100,1),")")</f>
        <v>(52.2)</v>
      </c>
      <c r="K262" s="302">
        <f t="shared" ref="K262:K263" si="202">B267-B262</f>
        <v>-4.6453335951335828E-2</v>
      </c>
      <c r="L262" s="302">
        <f t="shared" ref="L262:L263" si="203">D267-D262</f>
        <v>-1.5621712491014461E-2</v>
      </c>
      <c r="M262" s="302">
        <f t="shared" ref="M262:M263" si="204">F267-F262</f>
        <v>-4.088832108689977E-2</v>
      </c>
      <c r="N262" s="302">
        <f t="shared" ref="N262:N263" si="205">SUM(K262:M262)</f>
        <v>-0.10296336952925006</v>
      </c>
    </row>
    <row r="263" spans="1:14" x14ac:dyDescent="0.2">
      <c r="A263" s="282" t="s">
        <v>363</v>
      </c>
      <c r="B263" s="302">
        <f>SUM(B261:B262)</f>
        <v>2.2515490419040858</v>
      </c>
      <c r="C263" s="299" t="str">
        <f>CONCATENATE("(",ROUND((B263/$H263)*100,1),")")</f>
        <v>(52.1)</v>
      </c>
      <c r="D263" s="302">
        <f>SUM(D261:D262)</f>
        <v>0.88797904772492897</v>
      </c>
      <c r="E263" s="299" t="str">
        <f>CONCATENATE("(",ROUND((D263/$H263)*100,1),")")</f>
        <v>(20.5)</v>
      </c>
      <c r="F263" s="302">
        <f>SUM(F261:F262)</f>
        <v>1.1854719103709848</v>
      </c>
      <c r="G263" s="299" t="str">
        <f>CONCATENATE("(",ROUND((F263/$H263)*100,1),")")</f>
        <v>(27.4)</v>
      </c>
      <c r="H263" s="302">
        <f>SUM(H261:H262)</f>
        <v>4.3249999999999993</v>
      </c>
      <c r="I263" s="299" t="str">
        <f>CONCATENATE("(",ROUND((H263/$H263)*100,1),")")</f>
        <v>(100)</v>
      </c>
      <c r="K263" s="302">
        <f t="shared" si="202"/>
        <v>-0.10799340843779515</v>
      </c>
      <c r="L263" s="302">
        <f t="shared" si="203"/>
        <v>-1.5197499542931814E-2</v>
      </c>
      <c r="M263" s="302">
        <f t="shared" si="204"/>
        <v>-5.7809092019272201E-2</v>
      </c>
      <c r="N263" s="302">
        <f t="shared" si="205"/>
        <v>-0.18099999999999916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1.1737407027015818</v>
      </c>
      <c r="C266" s="299" t="str">
        <f>CONCATENATE("(",ROUND((B266/$H268)*100,1),")")</f>
        <v>(28.3)</v>
      </c>
      <c r="D266" s="302">
        <f>'Ind T6'!R108</f>
        <v>0.39010533169774619</v>
      </c>
      <c r="E266" s="299" t="str">
        <f>CONCATENATE("(",ROUND((D266/$H268)*100,1),")")</f>
        <v>(9.4)</v>
      </c>
      <c r="F266" s="302">
        <f>'Ind T6'!S108</f>
        <v>0.42487130301759379</v>
      </c>
      <c r="G266" s="299" t="str">
        <f>CONCATENATE("(",ROUND((F266/$H268)*100,1),")")</f>
        <v>(10.3)</v>
      </c>
      <c r="H266" s="302">
        <f>SUM(B266,D266,F266)</f>
        <v>1.9887173374169218</v>
      </c>
      <c r="I266" s="299" t="str">
        <f>CONCATENATE("(",ROUND((H266/$H268)*100,1),")")</f>
        <v>(48)</v>
      </c>
      <c r="K266" s="302">
        <f>B271-B266</f>
        <v>-4.3142161265116163E-2</v>
      </c>
      <c r="L266" s="302">
        <f>D271-D266</f>
        <v>1.4851321324600208E-2</v>
      </c>
      <c r="M266" s="302">
        <f>F271-F266</f>
        <v>-7.3306684091255514E-3</v>
      </c>
      <c r="N266" s="302">
        <f>SUM(K266:M266)</f>
        <v>-3.5621508349641506E-2</v>
      </c>
    </row>
    <row r="267" spans="1:14" x14ac:dyDescent="0.2">
      <c r="A267" s="282" t="s">
        <v>365</v>
      </c>
      <c r="B267" s="302">
        <f>'Ind T6'!Q107</f>
        <v>0.96981493076470893</v>
      </c>
      <c r="C267" s="299" t="str">
        <f>CONCATENATE("(",ROUND((B267/$H268)*100,1),")")</f>
        <v>(23.4)</v>
      </c>
      <c r="D267" s="302">
        <f>'Ind T6'!R107</f>
        <v>0.48267621648425102</v>
      </c>
      <c r="E267" s="299" t="str">
        <f>CONCATENATE("(",ROUND((D267/$H268)*100,1),")")</f>
        <v>(11.6)</v>
      </c>
      <c r="F267" s="302">
        <f>'Ind T6'!S107</f>
        <v>0.70279151533411877</v>
      </c>
      <c r="G267" s="299" t="str">
        <f>CONCATENATE("(",ROUND((F267/$H268)*100,1),")")</f>
        <v>(17)</v>
      </c>
      <c r="H267" s="302">
        <f t="shared" ref="H267" si="206">SUM(B267,D267,F267)</f>
        <v>2.1552826625830788</v>
      </c>
      <c r="I267" s="299" t="str">
        <f>CONCATENATE("(",ROUND((H267/$H268)*100,1),")")</f>
        <v>(52)</v>
      </c>
      <c r="K267" s="302">
        <f t="shared" ref="K267:K268" si="207">B272-B267</f>
        <v>-1.7661373958134274E-2</v>
      </c>
      <c r="L267" s="302">
        <f t="shared" ref="L267:L268" si="208">D272-D267</f>
        <v>-1.1705233883232247E-2</v>
      </c>
      <c r="M267" s="302">
        <f t="shared" ref="M267:M268" si="209">F272-F267</f>
        <v>-4.8011883808990574E-2</v>
      </c>
      <c r="N267" s="302">
        <f t="shared" ref="N267:N268" si="210">SUM(K267:M267)</f>
        <v>-7.7378491650357095E-2</v>
      </c>
    </row>
    <row r="268" spans="1:14" x14ac:dyDescent="0.2">
      <c r="A268" s="282" t="s">
        <v>363</v>
      </c>
      <c r="B268" s="302">
        <f>SUM(B266:B267)</f>
        <v>2.1435556334662906</v>
      </c>
      <c r="C268" s="299" t="str">
        <f>CONCATENATE("(",ROUND((B268/$H268)*100,1),")")</f>
        <v>(51.7)</v>
      </c>
      <c r="D268" s="302">
        <f>SUM(D266:D267)</f>
        <v>0.87278154818199716</v>
      </c>
      <c r="E268" s="299" t="str">
        <f>CONCATENATE("(",ROUND((D268/$H268)*100,1),")")</f>
        <v>(21.1)</v>
      </c>
      <c r="F268" s="302">
        <f>SUM(F266:F267)</f>
        <v>1.1276628183517126</v>
      </c>
      <c r="G268" s="299" t="str">
        <f>CONCATENATE("(",ROUND((F268/$H268)*100,1),")")</f>
        <v>(27.2)</v>
      </c>
      <c r="H268" s="302">
        <f>SUM(H266:H267)</f>
        <v>4.1440000000000001</v>
      </c>
      <c r="I268" s="299" t="str">
        <f>CONCATENATE("(",ROUND((H268/$H268)*100,1),")")</f>
        <v>(100)</v>
      </c>
      <c r="K268" s="302">
        <f t="shared" si="207"/>
        <v>-6.0803535223250105E-2</v>
      </c>
      <c r="L268" s="302">
        <f t="shared" si="208"/>
        <v>3.1460874413680173E-3</v>
      </c>
      <c r="M268" s="302">
        <f t="shared" si="209"/>
        <v>-5.5342552218116126E-2</v>
      </c>
      <c r="N268" s="302">
        <f t="shared" si="210"/>
        <v>-0.11299999999999821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1.1305985414364657</v>
      </c>
      <c r="C271" s="299" t="str">
        <f>CONCATENATE("(",ROUND((B271/$H273)*100,1),")")</f>
        <v>(28)</v>
      </c>
      <c r="D271" s="302">
        <f>'Ind T6'!W108</f>
        <v>0.4049566530223464</v>
      </c>
      <c r="E271" s="299" t="str">
        <f>CONCATENATE("(",ROUND((D271/$H273)*100,1),")")</f>
        <v>(10)</v>
      </c>
      <c r="F271" s="302">
        <f>'Ind T6'!X108</f>
        <v>0.41754063460846824</v>
      </c>
      <c r="G271" s="299" t="str">
        <f>CONCATENATE("(",ROUND((F271/$H273)*100,1),")")</f>
        <v>(10.4)</v>
      </c>
      <c r="H271" s="302">
        <f>SUM(B271,D271,F271)</f>
        <v>1.9530958290672804</v>
      </c>
      <c r="I271" s="299" t="str">
        <f>CONCATENATE("(",ROUND((H271/$H273)*100,1),")")</f>
        <v>(48.5)</v>
      </c>
      <c r="K271" s="302">
        <f>B271-B261</f>
        <v>-0.10468223375157537</v>
      </c>
      <c r="L271" s="302">
        <f>D271-D261</f>
        <v>1.5275534272682911E-2</v>
      </c>
      <c r="M271" s="302">
        <f>F271-F261</f>
        <v>-2.4251439341497927E-2</v>
      </c>
      <c r="N271" s="302">
        <f>SUM(K271:M271)</f>
        <v>-0.11365813882039039</v>
      </c>
    </row>
    <row r="272" spans="1:14" x14ac:dyDescent="0.2">
      <c r="A272" s="282" t="s">
        <v>365</v>
      </c>
      <c r="B272" s="302">
        <f>'Ind T6'!V107</f>
        <v>0.95215355680657465</v>
      </c>
      <c r="C272" s="299" t="str">
        <f>CONCATENATE("(",ROUND((B272/$H273)*100,1),")")</f>
        <v>(23.6)</v>
      </c>
      <c r="D272" s="302">
        <f>'Ind T6'!W107</f>
        <v>0.47097098260101877</v>
      </c>
      <c r="E272" s="299" t="str">
        <f>CONCATENATE("(",ROUND((D272/$H273)*100,1),")")</f>
        <v>(11.7)</v>
      </c>
      <c r="F272" s="302">
        <f>'Ind T6'!X107</f>
        <v>0.65477963152512819</v>
      </c>
      <c r="G272" s="299" t="str">
        <f>CONCATENATE("(",ROUND((F272/$H273)*100,1),")")</f>
        <v>(16.2)</v>
      </c>
      <c r="H272" s="302">
        <f t="shared" ref="H272" si="211">SUM(B272,D272,F272)</f>
        <v>2.0779041709327215</v>
      </c>
      <c r="I272" s="299" t="str">
        <f>CONCATENATE("(",ROUND((H272/$H273)*100,1),")")</f>
        <v>(51.5)</v>
      </c>
      <c r="K272" s="302">
        <f t="shared" ref="K272:K273" si="212">B272-B262</f>
        <v>-6.4114709909470102E-2</v>
      </c>
      <c r="L272" s="302">
        <f t="shared" ref="L272:L273" si="213">D272-D262</f>
        <v>-2.7326946374246708E-2</v>
      </c>
      <c r="M272" s="302">
        <f t="shared" ref="M272:M273" si="214">F272-F262</f>
        <v>-8.8900204895890345E-2</v>
      </c>
      <c r="N272" s="302">
        <f t="shared" ref="N272:N273" si="215">SUM(K272:M272)</f>
        <v>-0.18034186117960715</v>
      </c>
    </row>
    <row r="273" spans="1:14" x14ac:dyDescent="0.2">
      <c r="A273" s="282" t="s">
        <v>363</v>
      </c>
      <c r="B273" s="302">
        <f>SUM(B271:B272)</f>
        <v>2.0827520982430405</v>
      </c>
      <c r="C273" s="299" t="str">
        <f>CONCATENATE("(",ROUND((B273/$H273)*100,1),")")</f>
        <v>(51.7)</v>
      </c>
      <c r="D273" s="302">
        <f>SUM(D271:D272)</f>
        <v>0.87592763562336518</v>
      </c>
      <c r="E273" s="299" t="str">
        <f>CONCATENATE("(",ROUND((D273/$H273)*100,1),")")</f>
        <v>(21.7)</v>
      </c>
      <c r="F273" s="302">
        <f>SUM(F271:F272)</f>
        <v>1.0723202661335964</v>
      </c>
      <c r="G273" s="299" t="str">
        <f>CONCATENATE("(",ROUND((F273/$H273)*100,1),")")</f>
        <v>(26.6)</v>
      </c>
      <c r="H273" s="302">
        <f>SUM(H271:H272)</f>
        <v>4.0310000000000024</v>
      </c>
      <c r="I273" s="299" t="str">
        <f>CONCATENATE("(",ROUND((H273/$H273)*100,1),")")</f>
        <v>(100)</v>
      </c>
      <c r="K273" s="302">
        <f t="shared" si="212"/>
        <v>-0.16879694366104525</v>
      </c>
      <c r="L273" s="302">
        <f t="shared" si="213"/>
        <v>-1.2051412101563796E-2</v>
      </c>
      <c r="M273" s="302">
        <f t="shared" si="214"/>
        <v>-0.11315164423738833</v>
      </c>
      <c r="N273" s="302">
        <f t="shared" si="215"/>
        <v>-0.29399999999999737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7.475390321625567</v>
      </c>
      <c r="C282" s="299" t="str">
        <f>CONCATENATE("(",ROUND((B282/$H284)*100,1),")")</f>
        <v>(59)</v>
      </c>
      <c r="D282" s="302">
        <f>'Ind T6'!M117</f>
        <v>0.56514777540589589</v>
      </c>
      <c r="E282" s="299" t="str">
        <f>CONCATENATE("(",ROUND((D282/$H284)*100,1),")")</f>
        <v>(4.5)</v>
      </c>
      <c r="F282" s="302">
        <f>'Ind T6'!N117</f>
        <v>0.97536738375552601</v>
      </c>
      <c r="G282" s="299" t="str">
        <f>CONCATENATE("(",ROUND((F282/$H284)*100,1),")")</f>
        <v>(7.7)</v>
      </c>
      <c r="H282" s="302">
        <f>SUM(B282,D282,F282)</f>
        <v>9.0159054807869889</v>
      </c>
      <c r="I282" s="299" t="str">
        <f>CONCATENATE("(",ROUND((H282/$H284)*100,1),")")</f>
        <v>(71.2)</v>
      </c>
      <c r="K282" s="302">
        <f>B287-B282</f>
        <v>0.30127578970982416</v>
      </c>
      <c r="L282" s="302">
        <f>D287-D282</f>
        <v>3.1693111408740982E-2</v>
      </c>
      <c r="M282" s="302">
        <f>F287-F282</f>
        <v>7.0302799163312835E-2</v>
      </c>
      <c r="N282" s="302">
        <f>SUM(K282:M282)</f>
        <v>0.40327170028187798</v>
      </c>
    </row>
    <row r="283" spans="1:14" x14ac:dyDescent="0.2">
      <c r="A283" s="282" t="s">
        <v>365</v>
      </c>
      <c r="B283" s="302">
        <f>'Ind T6'!L116</f>
        <v>2.5924965404393459</v>
      </c>
      <c r="C283" s="299" t="str">
        <f>CONCATENATE("(",ROUND((B283/$H284)*100,1),")")</f>
        <v>(20.5)</v>
      </c>
      <c r="D283" s="302">
        <f>'Ind T6'!M116</f>
        <v>0.69117301966510225</v>
      </c>
      <c r="E283" s="299" t="str">
        <f>CONCATENATE("(",ROUND((D283/$H284)*100,1),")")</f>
        <v>(5.5)</v>
      </c>
      <c r="F283" s="302">
        <f>'Ind T6'!N116</f>
        <v>0.37042495910856787</v>
      </c>
      <c r="G283" s="299" t="str">
        <f>CONCATENATE("(",ROUND((F283/$H284)*100,1),")")</f>
        <v>(2.9)</v>
      </c>
      <c r="H283" s="302">
        <f t="shared" ref="H283" si="216">SUM(B283,D283,F283)</f>
        <v>3.6540945192130159</v>
      </c>
      <c r="I283" s="299" t="str">
        <f>CONCATENATE("(",ROUND((H283/$H284)*100,1),")")</f>
        <v>(28.8)</v>
      </c>
      <c r="K283" s="302">
        <f t="shared" ref="K283:K284" si="217">B288-B283</f>
        <v>0.18770863748882771</v>
      </c>
      <c r="L283" s="302">
        <f t="shared" ref="L283:L284" si="218">D288-D283</f>
        <v>2.315947818380093E-2</v>
      </c>
      <c r="M283" s="302">
        <f t="shared" ref="M283:M284" si="219">F288-F283</f>
        <v>2.386018404548812E-2</v>
      </c>
      <c r="N283" s="302">
        <f t="shared" ref="N283:N284" si="220">SUM(K283:M283)</f>
        <v>0.23472829971811676</v>
      </c>
    </row>
    <row r="284" spans="1:14" x14ac:dyDescent="0.2">
      <c r="A284" s="282" t="s">
        <v>363</v>
      </c>
      <c r="B284" s="302">
        <f>SUM(B282:B283)</f>
        <v>10.067886862064913</v>
      </c>
      <c r="C284" s="299" t="str">
        <f>CONCATENATE("(",ROUND((B284/$H284)*100,1),")")</f>
        <v>(79.5)</v>
      </c>
      <c r="D284" s="302">
        <f>SUM(D282:D283)</f>
        <v>1.256320795070998</v>
      </c>
      <c r="E284" s="299" t="str">
        <f>CONCATENATE("(",ROUND((D284/$H284)*100,1),")")</f>
        <v>(9.9)</v>
      </c>
      <c r="F284" s="302">
        <f>SUM(F282:F283)</f>
        <v>1.3457923428640939</v>
      </c>
      <c r="G284" s="299" t="str">
        <f>CONCATENATE("(",ROUND((F284/$H284)*100,1),")")</f>
        <v>(10.6)</v>
      </c>
      <c r="H284" s="302">
        <f>SUM(H282:H283)</f>
        <v>12.670000000000005</v>
      </c>
      <c r="I284" s="299" t="str">
        <f>CONCATENATE("(",ROUND((H284/$H284)*100,1),")")</f>
        <v>(100)</v>
      </c>
      <c r="K284" s="302">
        <f t="shared" si="217"/>
        <v>0.48898442719865187</v>
      </c>
      <c r="L284" s="302">
        <f t="shared" si="218"/>
        <v>5.4852589592542023E-2</v>
      </c>
      <c r="M284" s="302">
        <f t="shared" si="219"/>
        <v>9.4162983208800899E-2</v>
      </c>
      <c r="N284" s="302">
        <f t="shared" si="220"/>
        <v>0.63799999999999479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7.7766661113353912</v>
      </c>
      <c r="C287" s="299" t="str">
        <f>CONCATENATE("(",ROUND((B287/$H289)*100,1),")")</f>
        <v>(58.4)</v>
      </c>
      <c r="D287" s="302">
        <f>'Ind T6'!R117</f>
        <v>0.59684088681463687</v>
      </c>
      <c r="E287" s="299" t="str">
        <f>CONCATENATE("(",ROUND((D287/$H289)*100,1),")")</f>
        <v>(4.5)</v>
      </c>
      <c r="F287" s="302">
        <f>'Ind T6'!S117</f>
        <v>1.0456701829188388</v>
      </c>
      <c r="G287" s="299" t="str">
        <f>CONCATENATE("(",ROUND((F287/$H289)*100,1),")")</f>
        <v>(7.9)</v>
      </c>
      <c r="H287" s="302">
        <f>SUM(B287,D287,F287)</f>
        <v>9.419177181068866</v>
      </c>
      <c r="I287" s="299" t="str">
        <f>CONCATENATE("(",ROUND((H287/$H289)*100,1),")")</f>
        <v>(70.8)</v>
      </c>
      <c r="K287" s="302">
        <f>B292-B287</f>
        <v>0.31446854593733597</v>
      </c>
      <c r="L287" s="302">
        <f>D292-D287</f>
        <v>3.5847468439385466E-2</v>
      </c>
      <c r="M287" s="302">
        <f>F292-F287</f>
        <v>7.8666114424902345E-2</v>
      </c>
      <c r="N287" s="302">
        <f>SUM(K287:M287)</f>
        <v>0.42898212880162379</v>
      </c>
    </row>
    <row r="288" spans="1:14" x14ac:dyDescent="0.2">
      <c r="A288" s="282" t="s">
        <v>365</v>
      </c>
      <c r="B288" s="302">
        <f>'Ind T6'!Q116</f>
        <v>2.7802051779281736</v>
      </c>
      <c r="C288" s="299" t="str">
        <f>CONCATENATE("(",ROUND((B288/$H289)*100,1),")")</f>
        <v>(20.9)</v>
      </c>
      <c r="D288" s="302">
        <f>'Ind T6'!R116</f>
        <v>0.71433249784890318</v>
      </c>
      <c r="E288" s="299" t="str">
        <f>CONCATENATE("(",ROUND((D288/$H289)*100,1),")")</f>
        <v>(5.4)</v>
      </c>
      <c r="F288" s="302">
        <f>'Ind T6'!S116</f>
        <v>0.39428514315405599</v>
      </c>
      <c r="G288" s="299" t="str">
        <f>CONCATENATE("(",ROUND((F288/$H289)*100,1),")")</f>
        <v>(3)</v>
      </c>
      <c r="H288" s="302">
        <f t="shared" ref="H288" si="221">SUM(B288,D288,F288)</f>
        <v>3.8888228189311329</v>
      </c>
      <c r="I288" s="299" t="str">
        <f>CONCATENATE("(",ROUND((H288/$H289)*100,1),")")</f>
        <v>(29.2)</v>
      </c>
      <c r="K288" s="302">
        <f t="shared" ref="K288:K289" si="222">B293-B288</f>
        <v>0.26975637901833505</v>
      </c>
      <c r="L288" s="302">
        <f t="shared" ref="L288:L289" si="223">D293-D288</f>
        <v>1.1402660034332546E-2</v>
      </c>
      <c r="M288" s="302">
        <f t="shared" ref="M288:M289" si="224">F293-F288</f>
        <v>2.1858832145739193E-2</v>
      </c>
      <c r="N288" s="302">
        <f t="shared" ref="N288:N289" si="225">SUM(K288:M288)</f>
        <v>0.30301787119840679</v>
      </c>
    </row>
    <row r="289" spans="1:14" x14ac:dyDescent="0.2">
      <c r="A289" s="282" t="s">
        <v>363</v>
      </c>
      <c r="B289" s="302">
        <f>SUM(B287:B288)</f>
        <v>10.556871289263565</v>
      </c>
      <c r="C289" s="299" t="str">
        <f>CONCATENATE("(",ROUND((B289/$H289)*100,1),")")</f>
        <v>(79.3)</v>
      </c>
      <c r="D289" s="302">
        <f>SUM(D287:D288)</f>
        <v>1.3111733846635401</v>
      </c>
      <c r="E289" s="299" t="str">
        <f>CONCATENATE("(",ROUND((D289/$H289)*100,1),")")</f>
        <v>(9.9)</v>
      </c>
      <c r="F289" s="302">
        <f>SUM(F287:F288)</f>
        <v>1.4399553260728948</v>
      </c>
      <c r="G289" s="299" t="str">
        <f>CONCATENATE("(",ROUND((F289/$H289)*100,1),")")</f>
        <v>(10.8)</v>
      </c>
      <c r="H289" s="302">
        <f>SUM(H287:H288)</f>
        <v>13.308</v>
      </c>
      <c r="I289" s="299" t="str">
        <f>CONCATENATE("(",ROUND((H289/$H289)*100,1),")")</f>
        <v>(100)</v>
      </c>
      <c r="K289" s="302">
        <f t="shared" si="222"/>
        <v>0.58422492495567013</v>
      </c>
      <c r="L289" s="302">
        <f t="shared" si="223"/>
        <v>4.7250128473718123E-2</v>
      </c>
      <c r="M289" s="302">
        <f t="shared" si="224"/>
        <v>0.10052494657064148</v>
      </c>
      <c r="N289" s="302">
        <f t="shared" si="225"/>
        <v>0.73200000000002974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8.0911346572727272</v>
      </c>
      <c r="C292" s="299" t="str">
        <f>CONCATENATE("(",ROUND((B292/$H294)*100,1),")")</f>
        <v>(57.6)</v>
      </c>
      <c r="D292" s="302">
        <f>'Ind T6'!W117</f>
        <v>0.63268835525402234</v>
      </c>
      <c r="E292" s="299" t="str">
        <f>CONCATENATE("(",ROUND((D292/$H294)*100,1),")")</f>
        <v>(4.5)</v>
      </c>
      <c r="F292" s="302">
        <f>'Ind T6'!X117</f>
        <v>1.1243362973437412</v>
      </c>
      <c r="G292" s="299" t="str">
        <f>CONCATENATE("(",ROUND((F292/$H294)*100,1),")")</f>
        <v>(8)</v>
      </c>
      <c r="H292" s="302">
        <f>SUM(B292,D292,F292)</f>
        <v>9.8481593098704892</v>
      </c>
      <c r="I292" s="299" t="str">
        <f>CONCATENATE("(",ROUND((H292/$H294)*100,1),")")</f>
        <v>(70.1)</v>
      </c>
      <c r="K292" s="302">
        <f>B292-B282</f>
        <v>0.61574433564716013</v>
      </c>
      <c r="L292" s="302">
        <f>D292-D282</f>
        <v>6.7540579848126447E-2</v>
      </c>
      <c r="M292" s="302">
        <f>F292-F282</f>
        <v>0.14896891358821518</v>
      </c>
      <c r="N292" s="302">
        <f>SUM(K292:M292)</f>
        <v>0.83225382908350176</v>
      </c>
    </row>
    <row r="293" spans="1:14" x14ac:dyDescent="0.2">
      <c r="A293" s="282" t="s">
        <v>365</v>
      </c>
      <c r="B293" s="302">
        <f>'Ind T6'!V116</f>
        <v>3.0499615569465086</v>
      </c>
      <c r="C293" s="299" t="str">
        <f>CONCATENATE("(",ROUND((B293/$H294)*100,1),")")</f>
        <v>(21.7)</v>
      </c>
      <c r="D293" s="302">
        <f>'Ind T6'!W116</f>
        <v>0.72573515788323573</v>
      </c>
      <c r="E293" s="299" t="str">
        <f>CONCATENATE("(",ROUND((D293/$H294)*100,1),")")</f>
        <v>(5.2)</v>
      </c>
      <c r="F293" s="302">
        <f>'Ind T6'!X116</f>
        <v>0.41614397529979519</v>
      </c>
      <c r="G293" s="299" t="str">
        <f>CONCATENATE("(",ROUND((F293/$H294)*100,1),")")</f>
        <v>(3)</v>
      </c>
      <c r="H293" s="302">
        <f t="shared" ref="H293" si="226">SUM(B293,D293,F293)</f>
        <v>4.1918406901295393</v>
      </c>
      <c r="I293" s="299" t="str">
        <f>CONCATENATE("(",ROUND((H293/$H294)*100,1),")")</f>
        <v>(29.9)</v>
      </c>
      <c r="K293" s="302">
        <f t="shared" ref="K293:K294" si="227">B293-B283</f>
        <v>0.45746501650716276</v>
      </c>
      <c r="L293" s="302">
        <f t="shared" ref="L293:L294" si="228">D293-D283</f>
        <v>3.4562138218133476E-2</v>
      </c>
      <c r="M293" s="302">
        <f t="shared" ref="M293:M294" si="229">F293-F283</f>
        <v>4.5719016191227313E-2</v>
      </c>
      <c r="N293" s="302">
        <f t="shared" ref="N293:N294" si="230">SUM(K293:M293)</f>
        <v>0.53774617091652355</v>
      </c>
    </row>
    <row r="294" spans="1:14" x14ac:dyDescent="0.2">
      <c r="A294" s="282" t="s">
        <v>363</v>
      </c>
      <c r="B294" s="302">
        <f>SUM(B292:B293)</f>
        <v>11.141096214219235</v>
      </c>
      <c r="C294" s="299" t="str">
        <f>CONCATENATE("(",ROUND((B294/$H294)*100,1),")")</f>
        <v>(79.4)</v>
      </c>
      <c r="D294" s="302">
        <f>SUM(D292:D293)</f>
        <v>1.3584235131372582</v>
      </c>
      <c r="E294" s="299" t="str">
        <f>CONCATENATE("(",ROUND((D294/$H294)*100,1),")")</f>
        <v>(9.7)</v>
      </c>
      <c r="F294" s="302">
        <f>SUM(F292:F293)</f>
        <v>1.5404802726435363</v>
      </c>
      <c r="G294" s="299" t="str">
        <f>CONCATENATE("(",ROUND((F294/$H294)*100,1),")")</f>
        <v>(11)</v>
      </c>
      <c r="H294" s="302">
        <f>SUM(H292:H293)</f>
        <v>14.040000000000028</v>
      </c>
      <c r="I294" s="299" t="str">
        <f>CONCATENATE("(",ROUND((H294/$H294)*100,1),")")</f>
        <v>(100)</v>
      </c>
      <c r="K294" s="302">
        <f t="shared" si="227"/>
        <v>1.073209352154322</v>
      </c>
      <c r="L294" s="302">
        <f t="shared" si="228"/>
        <v>0.10210271806626015</v>
      </c>
      <c r="M294" s="302">
        <f t="shared" si="229"/>
        <v>0.19468792977944238</v>
      </c>
      <c r="N294" s="302">
        <f t="shared" si="230"/>
        <v>1.3700000000000245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2.3216046151786651</v>
      </c>
      <c r="C303" s="299" t="str">
        <f>CONCATENATE("(",ROUND((B303/$H305)*100,1),")")</f>
        <v>(42.3)</v>
      </c>
      <c r="D303" s="302">
        <f>'Ind T6'!M126</f>
        <v>0.10004658287193448</v>
      </c>
      <c r="E303" s="299" t="str">
        <f>CONCATENATE("(",ROUND((D303/$H305)*100,1),")")</f>
        <v>(1.8)</v>
      </c>
      <c r="F303" s="302">
        <f>'Ind T6'!N126</f>
        <v>0.5094010345014256</v>
      </c>
      <c r="G303" s="299" t="str">
        <f>CONCATENATE("(",ROUND((F303/$H305)*100,1),")")</f>
        <v>(9.3)</v>
      </c>
      <c r="H303" s="302">
        <f>SUM(B303,D303,F303)</f>
        <v>2.9310522325520254</v>
      </c>
      <c r="I303" s="299" t="str">
        <f>CONCATENATE("(",ROUND((H303/$H305)*100,1),")")</f>
        <v>(53.4)</v>
      </c>
      <c r="K303" s="302">
        <f>B308-B303</f>
        <v>-9.5645379943587905E-2</v>
      </c>
      <c r="L303" s="302">
        <f>D308-D303</f>
        <v>-1.0283188415370625E-4</v>
      </c>
      <c r="M303" s="302">
        <f>F308-F303</f>
        <v>3.4989497171036277E-3</v>
      </c>
      <c r="N303" s="302">
        <f>SUM(K303:M303)</f>
        <v>-9.2249262110637983E-2</v>
      </c>
    </row>
    <row r="304" spans="1:14" x14ac:dyDescent="0.2">
      <c r="A304" s="282" t="s">
        <v>365</v>
      </c>
      <c r="B304" s="302">
        <f>'Ind T6'!L125</f>
        <v>1.9133063985879111</v>
      </c>
      <c r="C304" s="299" t="str">
        <f>CONCATENATE("(",ROUND((B304/$H305)*100,1),")")</f>
        <v>(34.9)</v>
      </c>
      <c r="D304" s="302">
        <f>'Ind T6'!M125</f>
        <v>0.53918686259143844</v>
      </c>
      <c r="E304" s="299" t="str">
        <f>CONCATENATE("(",ROUND((D304/$H305)*100,1),")")</f>
        <v>(9.8)</v>
      </c>
      <c r="F304" s="302">
        <f>'Ind T6'!N125</f>
        <v>0.10545450626863595</v>
      </c>
      <c r="G304" s="299" t="str">
        <f>CONCATENATE("(",ROUND((F304/$H305)*100,1),")")</f>
        <v>(1.9)</v>
      </c>
      <c r="H304" s="302">
        <f t="shared" ref="H304" si="231">SUM(B304,D304,F304)</f>
        <v>2.5579477674479856</v>
      </c>
      <c r="I304" s="299" t="str">
        <f>CONCATENATE("(",ROUND((H304/$H305)*100,1),")")</f>
        <v>(46.6)</v>
      </c>
      <c r="K304" s="302">
        <f t="shared" ref="K304:K305" si="232">B309-B304</f>
        <v>-8.6579901502143342E-2</v>
      </c>
      <c r="L304" s="302">
        <f t="shared" ref="L304:L305" si="233">D309-D304</f>
        <v>-2.991588770976028E-2</v>
      </c>
      <c r="M304" s="302">
        <f t="shared" ref="M304:M305" si="234">F309-F304</f>
        <v>-2.5494867747016814E-4</v>
      </c>
      <c r="N304" s="302">
        <f t="shared" ref="N304:N305" si="235">SUM(K304:M304)</f>
        <v>-0.11675073788937379</v>
      </c>
    </row>
    <row r="305" spans="1:14" x14ac:dyDescent="0.2">
      <c r="A305" s="282" t="s">
        <v>363</v>
      </c>
      <c r="B305" s="302">
        <f>SUM(B303:B304)</f>
        <v>4.2349110137665757</v>
      </c>
      <c r="C305" s="299" t="str">
        <f>CONCATENATE("(",ROUND((B305/$H305)*100,1),")")</f>
        <v>(77.2)</v>
      </c>
      <c r="D305" s="302">
        <f>SUM(D303:D304)</f>
        <v>0.63923344546337291</v>
      </c>
      <c r="E305" s="299" t="str">
        <f>CONCATENATE("(",ROUND((D305/$H305)*100,1),")")</f>
        <v>(11.6)</v>
      </c>
      <c r="F305" s="302">
        <f>SUM(F303:F304)</f>
        <v>0.61485554077006155</v>
      </c>
      <c r="G305" s="299" t="str">
        <f>CONCATENATE("(",ROUND((F305/$H305)*100,1),")")</f>
        <v>(11.2)</v>
      </c>
      <c r="H305" s="302">
        <f>SUM(H303:H304)</f>
        <v>5.4890000000000114</v>
      </c>
      <c r="I305" s="299" t="str">
        <f>CONCATENATE("(",ROUND((H305/$H305)*100,1),")")</f>
        <v>(100)</v>
      </c>
      <c r="K305" s="302">
        <f t="shared" si="232"/>
        <v>-0.18222528144573058</v>
      </c>
      <c r="L305" s="302">
        <f t="shared" si="233"/>
        <v>-3.0018719593914001E-2</v>
      </c>
      <c r="M305" s="302">
        <f t="shared" si="234"/>
        <v>3.244001039633515E-3</v>
      </c>
      <c r="N305" s="302">
        <f t="shared" si="235"/>
        <v>-0.20900000000001107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2.2259592352350772</v>
      </c>
      <c r="C308" s="299" t="str">
        <f>CONCATENATE("(",ROUND((B308/$H310)*100,1),")")</f>
        <v>(42.2)</v>
      </c>
      <c r="D308" s="302">
        <f>'Ind T6'!R126</f>
        <v>9.9943750987780772E-2</v>
      </c>
      <c r="E308" s="299" t="str">
        <f>CONCATENATE("(",ROUND((D308/$H310)*100,1),")")</f>
        <v>(1.9)</v>
      </c>
      <c r="F308" s="302">
        <f>'Ind T6'!S126</f>
        <v>0.51289998421852923</v>
      </c>
      <c r="G308" s="299" t="str">
        <f>CONCATENATE("(",ROUND((F308/$H310)*100,1),")")</f>
        <v>(9.7)</v>
      </c>
      <c r="H308" s="302">
        <f>SUM(B308,D308,F308)</f>
        <v>2.8388029704413875</v>
      </c>
      <c r="I308" s="299" t="str">
        <f>CONCATENATE("(",ROUND((H308/$H310)*100,1),")")</f>
        <v>(53.8)</v>
      </c>
      <c r="K308" s="302">
        <f>B313-B308</f>
        <v>-0.23025960423118086</v>
      </c>
      <c r="L308" s="302">
        <f>D313-D308</f>
        <v>-4.201881501625912E-3</v>
      </c>
      <c r="M308" s="302">
        <f>F313-F308</f>
        <v>-3.4515874557894233E-2</v>
      </c>
      <c r="N308" s="302">
        <f>SUM(K308:M308)</f>
        <v>-0.26897736029070102</v>
      </c>
    </row>
    <row r="309" spans="1:14" x14ac:dyDescent="0.2">
      <c r="A309" s="282" t="s">
        <v>365</v>
      </c>
      <c r="B309" s="302">
        <f>'Ind T6'!Q125</f>
        <v>1.8267264970857677</v>
      </c>
      <c r="C309" s="299" t="str">
        <f>CONCATENATE("(",ROUND((B309/$H310)*100,1),")")</f>
        <v>(34.6)</v>
      </c>
      <c r="D309" s="302">
        <f>'Ind T6'!R125</f>
        <v>0.50927097488167816</v>
      </c>
      <c r="E309" s="299" t="str">
        <f>CONCATENATE("(",ROUND((D309/$H310)*100,1),")")</f>
        <v>(9.6)</v>
      </c>
      <c r="F309" s="302">
        <f>'Ind T6'!S125</f>
        <v>0.10519955759116578</v>
      </c>
      <c r="G309" s="299" t="str">
        <f>CONCATENATE("(",ROUND((F309/$H310)*100,1),")")</f>
        <v>(2)</v>
      </c>
      <c r="H309" s="302">
        <f t="shared" ref="H309" si="236">SUM(B309,D309,F309)</f>
        <v>2.4411970295586118</v>
      </c>
      <c r="I309" s="299" t="str">
        <f>CONCATENATE("(",ROUND((H309/$H310)*100,1),")")</f>
        <v>(46.2)</v>
      </c>
      <c r="K309" s="302">
        <f t="shared" ref="K309:K310" si="237">B314-B309</f>
        <v>-0.19423614925576627</v>
      </c>
      <c r="L309" s="302">
        <f t="shared" ref="L309:L310" si="238">D314-D309</f>
        <v>-5.8328802346632125E-2</v>
      </c>
      <c r="M309" s="302">
        <f t="shared" ref="M309:M310" si="239">F314-F309</f>
        <v>-9.4576881068980656E-3</v>
      </c>
      <c r="N309" s="302">
        <f t="shared" ref="N309:N310" si="240">SUM(K309:M309)</f>
        <v>-0.26202263970929646</v>
      </c>
    </row>
    <row r="310" spans="1:14" x14ac:dyDescent="0.2">
      <c r="A310" s="282" t="s">
        <v>363</v>
      </c>
      <c r="B310" s="302">
        <f>SUM(B308:B309)</f>
        <v>4.0526857323208452</v>
      </c>
      <c r="C310" s="299" t="str">
        <f>CONCATENATE("(",ROUND((B310/$H310)*100,1),")")</f>
        <v>(76.8)</v>
      </c>
      <c r="D310" s="302">
        <f>SUM(D308:D309)</f>
        <v>0.60921472586945891</v>
      </c>
      <c r="E310" s="299" t="str">
        <f>CONCATENATE("(",ROUND((D310/$H310)*100,1),")")</f>
        <v>(11.5)</v>
      </c>
      <c r="F310" s="302">
        <f>SUM(F308:F309)</f>
        <v>0.61809954180969506</v>
      </c>
      <c r="G310" s="299" t="str">
        <f>CONCATENATE("(",ROUND((F310/$H310)*100,1),")")</f>
        <v>(11.7)</v>
      </c>
      <c r="H310" s="302">
        <f>SUM(H308:H309)</f>
        <v>5.2799999999999994</v>
      </c>
      <c r="I310" s="299" t="str">
        <f>CONCATENATE("(",ROUND((H310/$H310)*100,1),")")</f>
        <v>(100)</v>
      </c>
      <c r="K310" s="302">
        <f t="shared" si="237"/>
        <v>-0.42449575348694735</v>
      </c>
      <c r="L310" s="302">
        <f t="shared" si="238"/>
        <v>-6.2530683848257995E-2</v>
      </c>
      <c r="M310" s="302">
        <f t="shared" si="239"/>
        <v>-4.3973562664792354E-2</v>
      </c>
      <c r="N310" s="302">
        <f t="shared" si="240"/>
        <v>-0.5309999999999977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1.9956996310038964</v>
      </c>
      <c r="C313" s="299" t="str">
        <f>CONCATENATE("(",ROUND((B313/$H315)*100,1),")")</f>
        <v>(42)</v>
      </c>
      <c r="D313" s="302">
        <f>'Ind T6'!W126</f>
        <v>9.574186948615486E-2</v>
      </c>
      <c r="E313" s="299" t="str">
        <f>CONCATENATE("(",ROUND((D313/$H315)*100,1),")")</f>
        <v>(2)</v>
      </c>
      <c r="F313" s="302">
        <f>'Ind T6'!X126</f>
        <v>0.47838410966063499</v>
      </c>
      <c r="G313" s="299" t="str">
        <f>CONCATENATE("(",ROUND((F313/$H315)*100,1),")")</f>
        <v>(10.1)</v>
      </c>
      <c r="H313" s="302">
        <f>SUM(B313,D313,F313)</f>
        <v>2.5698256101506862</v>
      </c>
      <c r="I313" s="299" t="str">
        <f>CONCATENATE("(",ROUND((H313/$H315)*100,1),")")</f>
        <v>(54.1)</v>
      </c>
      <c r="K313" s="302">
        <f>B313-B303</f>
        <v>-0.32590498417476876</v>
      </c>
      <c r="L313" s="302">
        <f>D313-D303</f>
        <v>-4.3047133857796183E-3</v>
      </c>
      <c r="M313" s="302">
        <f>F313-F303</f>
        <v>-3.1016924840790605E-2</v>
      </c>
      <c r="N313" s="302">
        <f>SUM(K313:M313)</f>
        <v>-0.36122662240133901</v>
      </c>
    </row>
    <row r="314" spans="1:14" x14ac:dyDescent="0.2">
      <c r="A314" s="282" t="s">
        <v>365</v>
      </c>
      <c r="B314" s="302">
        <f>'Ind T6'!V125</f>
        <v>1.6324903478300015</v>
      </c>
      <c r="C314" s="299" t="str">
        <f>CONCATENATE("(",ROUND((B314/$H315)*100,1),")")</f>
        <v>(34.4)</v>
      </c>
      <c r="D314" s="302">
        <f>'Ind T6'!W125</f>
        <v>0.45094217253504604</v>
      </c>
      <c r="E314" s="299" t="str">
        <f>CONCATENATE("(",ROUND((D314/$H315)*100,1),")")</f>
        <v>(9.5)</v>
      </c>
      <c r="F314" s="302">
        <f>'Ind T6'!X125</f>
        <v>9.5741869484267716E-2</v>
      </c>
      <c r="G314" s="299" t="str">
        <f>CONCATENATE("(",ROUND((F314/$H315)*100,1),")")</f>
        <v>(2)</v>
      </c>
      <c r="H314" s="302">
        <f t="shared" ref="H314" si="241">SUM(B314,D314,F314)</f>
        <v>2.1791743898493152</v>
      </c>
      <c r="I314" s="299" t="str">
        <f>CONCATENATE("(",ROUND((H314/$H315)*100,1),")")</f>
        <v>(45.9)</v>
      </c>
      <c r="K314" s="302">
        <f t="shared" ref="K314:K315" si="242">B314-B304</f>
        <v>-0.28081605075790961</v>
      </c>
      <c r="L314" s="302">
        <f t="shared" ref="L314:L315" si="243">D314-D304</f>
        <v>-8.8244690056392405E-2</v>
      </c>
      <c r="M314" s="302">
        <f t="shared" ref="M314:M315" si="244">F314-F304</f>
        <v>-9.7126367843682337E-3</v>
      </c>
      <c r="N314" s="302">
        <f t="shared" ref="N314:N315" si="245">SUM(K314:M314)</f>
        <v>-0.37877337759867025</v>
      </c>
    </row>
    <row r="315" spans="1:14" x14ac:dyDescent="0.2">
      <c r="A315" s="282" t="s">
        <v>363</v>
      </c>
      <c r="B315" s="302">
        <f>SUM(B313:B314)</f>
        <v>3.6281899788338978</v>
      </c>
      <c r="C315" s="299" t="str">
        <f>CONCATENATE("(",ROUND((B315/$H315)*100,1),")")</f>
        <v>(76.4)</v>
      </c>
      <c r="D315" s="302">
        <f>SUM(D313:D314)</f>
        <v>0.54668404202120091</v>
      </c>
      <c r="E315" s="299" t="str">
        <f>CONCATENATE("(",ROUND((D315/$H315)*100,1),")")</f>
        <v>(11.5)</v>
      </c>
      <c r="F315" s="302">
        <f>SUM(F313:F314)</f>
        <v>0.57412597914490271</v>
      </c>
      <c r="G315" s="299" t="str">
        <f>CONCATENATE("(",ROUND((F315/$H315)*100,1),")")</f>
        <v>(12.1)</v>
      </c>
      <c r="H315" s="302">
        <f>SUM(H313:H314)</f>
        <v>4.7490000000000014</v>
      </c>
      <c r="I315" s="299" t="str">
        <f>CONCATENATE("(",ROUND((H315/$H315)*100,1),")")</f>
        <v>(100)</v>
      </c>
      <c r="K315" s="302">
        <f t="shared" si="242"/>
        <v>-0.60672103493267793</v>
      </c>
      <c r="L315" s="302">
        <f t="shared" si="243"/>
        <v>-9.2549403442171996E-2</v>
      </c>
      <c r="M315" s="302">
        <f t="shared" si="244"/>
        <v>-4.0729561625158839E-2</v>
      </c>
      <c r="N315" s="302">
        <f t="shared" si="245"/>
        <v>-0.74000000000000876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1.6813090883962376</v>
      </c>
      <c r="C324" s="299" t="str">
        <f>CONCATENATE("(",ROUND((B324/$H326)*100,1),")")</f>
        <v>(30.1)</v>
      </c>
      <c r="D324" s="302">
        <f>'Ind T6'!M135</f>
        <v>0.41042704136014863</v>
      </c>
      <c r="E324" s="299" t="str">
        <f>CONCATENATE("(",ROUND((D324/$H326)*100,1),")")</f>
        <v>(7.4)</v>
      </c>
      <c r="F324" s="302">
        <f>'Ind T6'!N135</f>
        <v>0.26182746151678749</v>
      </c>
      <c r="G324" s="299" t="str">
        <f>CONCATENATE("(",ROUND((F324/$H326)*100,1),")")</f>
        <v>(4.7)</v>
      </c>
      <c r="H324" s="302">
        <f>SUM(B324,D324,F324)</f>
        <v>2.3535635912731738</v>
      </c>
      <c r="I324" s="299" t="str">
        <f>CONCATENATE("(",ROUND((H324/$H326)*100,1),")")</f>
        <v>(42.2)</v>
      </c>
      <c r="K324" s="302">
        <f>B329-B324</f>
        <v>-9.5667880263812233E-3</v>
      </c>
      <c r="L324" s="302">
        <f>D329-D324</f>
        <v>-1.257552374441695E-3</v>
      </c>
      <c r="M324" s="302">
        <f>F329-F324</f>
        <v>1.2212890267737309E-2</v>
      </c>
      <c r="N324" s="302">
        <f>SUM(K324:M324)</f>
        <v>1.3885498669143903E-3</v>
      </c>
    </row>
    <row r="325" spans="1:14" x14ac:dyDescent="0.2">
      <c r="A325" s="282" t="s">
        <v>365</v>
      </c>
      <c r="B325" s="302">
        <f>'Ind T6'!L134</f>
        <v>1.637735257307593</v>
      </c>
      <c r="C325" s="299" t="str">
        <f>CONCATENATE("(",ROUND((B325/$H326)*100,1),")")</f>
        <v>(29.3)</v>
      </c>
      <c r="D325" s="302">
        <f>'Ind T6'!M134</f>
        <v>1.2510175064210685</v>
      </c>
      <c r="E325" s="299" t="str">
        <f>CONCATENATE("(",ROUND((D325/$H326)*100,1),")")</f>
        <v>(22.4)</v>
      </c>
      <c r="F325" s="302">
        <f>'Ind T6'!N134</f>
        <v>0.33968364499816284</v>
      </c>
      <c r="G325" s="299" t="str">
        <f>CONCATENATE("(",ROUND((F325/$H326)*100,1),")")</f>
        <v>(6.1)</v>
      </c>
      <c r="H325" s="302">
        <f t="shared" ref="H325" si="246">SUM(B325,D325,F325)</f>
        <v>3.2284364087268242</v>
      </c>
      <c r="I325" s="299" t="str">
        <f>CONCATENATE("(",ROUND((H325/$H326)*100,1),")")</f>
        <v>(57.8)</v>
      </c>
      <c r="K325" s="302">
        <f t="shared" ref="K325:K326" si="247">B330-B325</f>
        <v>4.9904588656292548E-2</v>
      </c>
      <c r="L325" s="302">
        <f t="shared" ref="L325:L326" si="248">D330-D325</f>
        <v>-6.0432371026262199E-2</v>
      </c>
      <c r="M325" s="302">
        <f t="shared" ref="M325:M326" si="249">F330-F325</f>
        <v>3.139232503060474E-3</v>
      </c>
      <c r="N325" s="302">
        <f t="shared" ref="N325:N326" si="250">SUM(K325:M325)</f>
        <v>-7.3885498669091776E-3</v>
      </c>
    </row>
    <row r="326" spans="1:14" x14ac:dyDescent="0.2">
      <c r="A326" s="282" t="s">
        <v>363</v>
      </c>
      <c r="B326" s="302">
        <f>SUM(B324:B325)</f>
        <v>3.3190443457038308</v>
      </c>
      <c r="C326" s="299" t="str">
        <f>CONCATENATE("(",ROUND((B326/$H326)*100,1),")")</f>
        <v>(59.5)</v>
      </c>
      <c r="D326" s="302">
        <f>SUM(D324:D325)</f>
        <v>1.6614445477812172</v>
      </c>
      <c r="E326" s="299" t="str">
        <f>CONCATENATE("(",ROUND((D326/$H326)*100,1),")")</f>
        <v>(29.8)</v>
      </c>
      <c r="F326" s="302">
        <f>SUM(F324:F325)</f>
        <v>0.60151110651495032</v>
      </c>
      <c r="G326" s="299" t="str">
        <f>CONCATENATE("(",ROUND((F326/$H326)*100,1),")")</f>
        <v>(10.8)</v>
      </c>
      <c r="H326" s="302">
        <f>SUM(H324:H325)</f>
        <v>5.5819999999999981</v>
      </c>
      <c r="I326" s="299" t="str">
        <f>CONCATENATE("(",ROUND((H326/$H326)*100,1),")")</f>
        <v>(100)</v>
      </c>
      <c r="K326" s="302">
        <f t="shared" si="247"/>
        <v>4.033780062991088E-2</v>
      </c>
      <c r="L326" s="302">
        <f t="shared" si="248"/>
        <v>-6.1689923400704005E-2</v>
      </c>
      <c r="M326" s="302">
        <f t="shared" si="249"/>
        <v>1.5352122770797783E-2</v>
      </c>
      <c r="N326" s="302">
        <f t="shared" si="250"/>
        <v>-5.9999999999953424E-3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1.6717423003698564</v>
      </c>
      <c r="C329" s="299" t="str">
        <f>CONCATENATE("(",ROUND((B329/$H331)*100,1),")")</f>
        <v>(30)</v>
      </c>
      <c r="D329" s="302">
        <f>'Ind T6'!R135</f>
        <v>0.40916948898570693</v>
      </c>
      <c r="E329" s="299" t="str">
        <f>CONCATENATE("(",ROUND((D329/$H331)*100,1),")")</f>
        <v>(7.3)</v>
      </c>
      <c r="F329" s="302">
        <f>'Ind T6'!S135</f>
        <v>0.27404035178452479</v>
      </c>
      <c r="G329" s="299" t="str">
        <f>CONCATENATE("(",ROUND((F329/$H331)*100,1),")")</f>
        <v>(4.9)</v>
      </c>
      <c r="H329" s="302">
        <f>SUM(B329,D329,F329)</f>
        <v>2.3549521411400884</v>
      </c>
      <c r="I329" s="299" t="str">
        <f>CONCATENATE("(",ROUND((H329/$H331)*100,1),")")</f>
        <v>(42.2)</v>
      </c>
      <c r="K329" s="302">
        <f>B334-B329</f>
        <v>0.1907930414483332</v>
      </c>
      <c r="L329" s="302">
        <f>D334-D329</f>
        <v>5.4988100813339158E-2</v>
      </c>
      <c r="M329" s="302">
        <f>F334-F329</f>
        <v>5.7676913572698496E-2</v>
      </c>
      <c r="N329" s="302">
        <f>SUM(K329:M329)</f>
        <v>0.30345805583437085</v>
      </c>
    </row>
    <row r="330" spans="1:14" x14ac:dyDescent="0.2">
      <c r="A330" s="282" t="s">
        <v>365</v>
      </c>
      <c r="B330" s="302">
        <f>'Ind T6'!Q134</f>
        <v>1.6876398459638855</v>
      </c>
      <c r="C330" s="299" t="str">
        <f>CONCATENATE("(",ROUND((B330/$H331)*100,1),")")</f>
        <v>(30.3)</v>
      </c>
      <c r="D330" s="302">
        <f>'Ind T6'!R134</f>
        <v>1.1905851353948063</v>
      </c>
      <c r="E330" s="299" t="str">
        <f>CONCATENATE("(",ROUND((D330/$H331)*100,1),")")</f>
        <v>(21.4)</v>
      </c>
      <c r="F330" s="302">
        <f>'Ind T6'!S134</f>
        <v>0.34282287750122331</v>
      </c>
      <c r="G330" s="299" t="str">
        <f>CONCATENATE("(",ROUND((F330/$H331)*100,1),")")</f>
        <v>(6.1)</v>
      </c>
      <c r="H330" s="302">
        <f t="shared" ref="H330" si="251">SUM(B330,D330,F330)</f>
        <v>3.2210478588599147</v>
      </c>
      <c r="I330" s="299" t="str">
        <f>CONCATENATE("(",ROUND((H330/$H331)*100,1),")")</f>
        <v>(57.8)</v>
      </c>
      <c r="K330" s="302">
        <f t="shared" ref="K330:K331" si="252">B335-B330</f>
        <v>0.3264134564718586</v>
      </c>
      <c r="L330" s="302">
        <f t="shared" ref="L330:L331" si="253">D335-D330</f>
        <v>2.4154146190703774E-2</v>
      </c>
      <c r="M330" s="302">
        <f t="shared" ref="M330:M331" si="254">F335-F330</f>
        <v>4.1974341503059509E-2</v>
      </c>
      <c r="N330" s="302">
        <f t="shared" ref="N330:N331" si="255">SUM(K330:M330)</f>
        <v>0.39254194416562188</v>
      </c>
    </row>
    <row r="331" spans="1:14" x14ac:dyDescent="0.2">
      <c r="A331" s="282" t="s">
        <v>363</v>
      </c>
      <c r="B331" s="302">
        <f>SUM(B329:B330)</f>
        <v>3.3593821463337417</v>
      </c>
      <c r="C331" s="299" t="str">
        <f>CONCATENATE("(",ROUND((B331/$H331)*100,1),")")</f>
        <v>(60.2)</v>
      </c>
      <c r="D331" s="302">
        <f>SUM(D329:D330)</f>
        <v>1.5997546243805132</v>
      </c>
      <c r="E331" s="299" t="str">
        <f>CONCATENATE("(",ROUND((D331/$H331)*100,1),")")</f>
        <v>(28.7)</v>
      </c>
      <c r="F331" s="302">
        <f>SUM(F329:F330)</f>
        <v>0.6168632292857481</v>
      </c>
      <c r="G331" s="299" t="str">
        <f>CONCATENATE("(",ROUND((F331/$H331)*100,1),")")</f>
        <v>(11.1)</v>
      </c>
      <c r="H331" s="302">
        <f>SUM(H329:H330)</f>
        <v>5.5760000000000032</v>
      </c>
      <c r="I331" s="299" t="str">
        <f>CONCATENATE("(",ROUND((H331/$H331)*100,1),")")</f>
        <v>(100)</v>
      </c>
      <c r="K331" s="302">
        <f t="shared" si="252"/>
        <v>0.51720649792019202</v>
      </c>
      <c r="L331" s="302">
        <f t="shared" si="253"/>
        <v>7.9142247004042821E-2</v>
      </c>
      <c r="M331" s="302">
        <f t="shared" si="254"/>
        <v>9.9651255075758005E-2</v>
      </c>
      <c r="N331" s="302">
        <f t="shared" si="255"/>
        <v>0.69599999999999285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1.8625353418181896</v>
      </c>
      <c r="C334" s="299" t="str">
        <f>CONCATENATE("(",ROUND((B334/$H336)*100,1),")")</f>
        <v>(29.7)</v>
      </c>
      <c r="D334" s="302">
        <f>'Ind T6'!W135</f>
        <v>0.46415758979904609</v>
      </c>
      <c r="E334" s="299" t="str">
        <f>CONCATENATE("(",ROUND((D334/$H336)*100,1),")")</f>
        <v>(7.4)</v>
      </c>
      <c r="F334" s="302">
        <f>'Ind T6'!X135</f>
        <v>0.33171726535722329</v>
      </c>
      <c r="G334" s="299" t="str">
        <f>CONCATENATE("(",ROUND((F334/$H336)*100,1),")")</f>
        <v>(5.3)</v>
      </c>
      <c r="H334" s="302">
        <f>SUM(B334,D334,F334)</f>
        <v>2.6584101969744589</v>
      </c>
      <c r="I334" s="299" t="str">
        <f>CONCATENATE("(",ROUND((H334/$H336)*100,1),")")</f>
        <v>(42.4)</v>
      </c>
      <c r="K334" s="302">
        <f>B334-B324</f>
        <v>0.18122625342195198</v>
      </c>
      <c r="L334" s="302">
        <f>D334-D324</f>
        <v>5.3730548438897463E-2</v>
      </c>
      <c r="M334" s="302">
        <f>F334-F324</f>
        <v>6.9889803840435805E-2</v>
      </c>
      <c r="N334" s="302">
        <f>SUM(K334:M334)</f>
        <v>0.30484660570128524</v>
      </c>
    </row>
    <row r="335" spans="1:14" x14ac:dyDescent="0.2">
      <c r="A335" s="282" t="s">
        <v>365</v>
      </c>
      <c r="B335" s="302">
        <f>'Ind T6'!V134</f>
        <v>2.0140533024357441</v>
      </c>
      <c r="C335" s="299" t="str">
        <f>CONCATENATE("(",ROUND((B335/$H336)*100,1),")")</f>
        <v>(32.1)</v>
      </c>
      <c r="D335" s="302">
        <f>'Ind T6'!W134</f>
        <v>1.21473928158551</v>
      </c>
      <c r="E335" s="299" t="str">
        <f>CONCATENATE("(",ROUND((D335/$H336)*100,1),")")</f>
        <v>(19.4)</v>
      </c>
      <c r="F335" s="302">
        <f>'Ind T6'!X134</f>
        <v>0.38479721900428282</v>
      </c>
      <c r="G335" s="299" t="str">
        <f>CONCATENATE("(",ROUND((F335/$H336)*100,1),")")</f>
        <v>(6.1)</v>
      </c>
      <c r="H335" s="302">
        <f>SUM(B335,D335,F335)</f>
        <v>3.6135898030255369</v>
      </c>
      <c r="I335" s="299" t="str">
        <f>CONCATENATE("(",ROUND((H335/$H336)*100,1),")")</f>
        <v>(57.6)</v>
      </c>
      <c r="K335" s="302">
        <f t="shared" ref="K335:K336" si="256">B335-B325</f>
        <v>0.37631804512815115</v>
      </c>
      <c r="L335" s="302">
        <f t="shared" ref="L335:L336" si="257">D335-D325</f>
        <v>-3.6278224835558426E-2</v>
      </c>
      <c r="M335" s="302">
        <f t="shared" ref="M335:M336" si="258">F335-F325</f>
        <v>4.5113574006119983E-2</v>
      </c>
      <c r="N335" s="302">
        <f t="shared" ref="N335:N336" si="259">SUM(K335:M335)</f>
        <v>0.3851533942987127</v>
      </c>
    </row>
    <row r="336" spans="1:14" x14ac:dyDescent="0.2">
      <c r="A336" s="282" t="s">
        <v>363</v>
      </c>
      <c r="B336" s="302">
        <f>SUM(B334:B335)</f>
        <v>3.8765886442539337</v>
      </c>
      <c r="C336" s="299" t="str">
        <f>CONCATENATE("(",ROUND((B336/$H336)*100,1),")")</f>
        <v>(61.8)</v>
      </c>
      <c r="D336" s="302">
        <f>SUM(D334:D335)</f>
        <v>1.678896871384556</v>
      </c>
      <c r="E336" s="299" t="str">
        <f>CONCATENATE("(",ROUND((D336/$H336)*100,1),")")</f>
        <v>(26.8)</v>
      </c>
      <c r="F336" s="302">
        <f>SUM(F334:F335)</f>
        <v>0.71651448436150611</v>
      </c>
      <c r="G336" s="299" t="str">
        <f>CONCATENATE("(",ROUND((F336/$H336)*100,1),")")</f>
        <v>(11.4)</v>
      </c>
      <c r="H336" s="302">
        <f>SUM(H334:H335)</f>
        <v>6.2719999999999958</v>
      </c>
      <c r="I336" s="299" t="str">
        <f>CONCATENATE("(",ROUND((H336/$H336)*100,1),")")</f>
        <v>(100)</v>
      </c>
      <c r="K336" s="302">
        <f t="shared" si="256"/>
        <v>0.5575442985501029</v>
      </c>
      <c r="L336" s="302">
        <f t="shared" si="257"/>
        <v>1.7452323603338815E-2</v>
      </c>
      <c r="M336" s="302">
        <f t="shared" si="258"/>
        <v>0.11500337784655579</v>
      </c>
      <c r="N336" s="302">
        <f t="shared" si="259"/>
        <v>0.6899999999999975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10.485638497792024</v>
      </c>
      <c r="C345" s="299" t="str">
        <f>CONCATENATE("(",ROUND((B345/$H347)*100,1),")")</f>
        <v>(40.2)</v>
      </c>
      <c r="D345" s="302">
        <f>'Ind T6'!M144</f>
        <v>1.6795484570549153</v>
      </c>
      <c r="E345" s="299" t="str">
        <f>CONCATENATE("(",ROUND((D345/$H347)*100,1),")")</f>
        <v>(6.4)</v>
      </c>
      <c r="F345" s="302">
        <f>'Ind T6'!N144</f>
        <v>2.1541324284891985</v>
      </c>
      <c r="G345" s="299" t="str">
        <f>CONCATENATE("(",ROUND((F345/$H347)*100,1),")")</f>
        <v>(8.3)</v>
      </c>
      <c r="H345" s="302">
        <f>SUM(B345,D345,F345)</f>
        <v>14.319319383336138</v>
      </c>
      <c r="I345" s="299" t="str">
        <f>CONCATENATE("(",ROUND((H345/$H347)*100,1),")")</f>
        <v>(54.9)</v>
      </c>
      <c r="K345" s="302">
        <f>B350-B345</f>
        <v>0.31718791759816511</v>
      </c>
      <c r="L345" s="302">
        <f>D350-D345</f>
        <v>0.1147847437298537</v>
      </c>
      <c r="M345" s="302">
        <f>F350-F345</f>
        <v>0.12601157919550632</v>
      </c>
      <c r="N345" s="302">
        <f>SUM(K345:M345)</f>
        <v>0.55798424052352513</v>
      </c>
    </row>
    <row r="346" spans="1:14" x14ac:dyDescent="0.2">
      <c r="A346" s="282" t="s">
        <v>365</v>
      </c>
      <c r="B346" s="302">
        <f>'Ind T6'!L143</f>
        <v>7.0141479331507366</v>
      </c>
      <c r="C346" s="299" t="str">
        <f>CONCATENATE("(",ROUND((B346/$H347)*100,1),")")</f>
        <v>(26.9)</v>
      </c>
      <c r="D346" s="302">
        <f>'Ind T6'!M143</f>
        <v>2.9694616320242759</v>
      </c>
      <c r="E346" s="299" t="str">
        <f>CONCATENATE("(",ROUND((D346/$H347)*100,1),")")</f>
        <v>(11.4)</v>
      </c>
      <c r="F346" s="302">
        <f>'Ind T6'!N143</f>
        <v>1.7810710514888366</v>
      </c>
      <c r="G346" s="299" t="str">
        <f>CONCATENATE("(",ROUND((F346/$H347)*100,1),")")</f>
        <v>(6.8)</v>
      </c>
      <c r="H346" s="302">
        <f t="shared" ref="H346" si="260">SUM(B346,D346,F346)</f>
        <v>11.764680616663849</v>
      </c>
      <c r="I346" s="299" t="str">
        <f>CONCATENATE("(",ROUND((H346/$H347)*100,1),")")</f>
        <v>(45.1)</v>
      </c>
      <c r="K346" s="302">
        <f t="shared" ref="K346:K347" si="261">B351-B346</f>
        <v>0.43758020721713642</v>
      </c>
      <c r="L346" s="302">
        <f t="shared" ref="L346:L347" si="262">D351-D346</f>
        <v>0.18890164280485067</v>
      </c>
      <c r="M346" s="302">
        <f t="shared" ref="M346:M347" si="263">F351-F346</f>
        <v>0.17053390945445757</v>
      </c>
      <c r="N346" s="302">
        <f t="shared" ref="N346:N347" si="264">SUM(K346:M346)</f>
        <v>0.79701575947644465</v>
      </c>
    </row>
    <row r="347" spans="1:14" x14ac:dyDescent="0.2">
      <c r="A347" s="282" t="s">
        <v>363</v>
      </c>
      <c r="B347" s="302">
        <f>SUM(B345:B346)</f>
        <v>17.499786430942763</v>
      </c>
      <c r="C347" s="299" t="str">
        <f>CONCATENATE("(",ROUND((B347/$H347)*100,1),")")</f>
        <v>(67.1)</v>
      </c>
      <c r="D347" s="302">
        <f>SUM(D345:D346)</f>
        <v>4.6490100890791908</v>
      </c>
      <c r="E347" s="299" t="str">
        <f>CONCATENATE("(",ROUND((D347/$H347)*100,1),")")</f>
        <v>(17.8)</v>
      </c>
      <c r="F347" s="302">
        <f>SUM(F345:F346)</f>
        <v>3.9352034799780351</v>
      </c>
      <c r="G347" s="299" t="str">
        <f>CONCATENATE("(",ROUND((F347/$H347)*100,1),")")</f>
        <v>(15.1)</v>
      </c>
      <c r="H347" s="302">
        <f>SUM(H345:H346)</f>
        <v>26.083999999999989</v>
      </c>
      <c r="I347" s="299" t="str">
        <f>CONCATENATE("(",ROUND((H347/$H347)*100,1),")")</f>
        <v>(100)</v>
      </c>
      <c r="K347" s="302">
        <f t="shared" si="261"/>
        <v>0.75476812481529976</v>
      </c>
      <c r="L347" s="302">
        <f t="shared" si="262"/>
        <v>0.30368638653470459</v>
      </c>
      <c r="M347" s="302">
        <f t="shared" si="263"/>
        <v>0.29654548864996366</v>
      </c>
      <c r="N347" s="302">
        <f t="shared" si="264"/>
        <v>1.354999999999968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10.802826415390189</v>
      </c>
      <c r="C350" s="299" t="str">
        <f>CONCATENATE("(",ROUND((B350/$H352)*100,1),")")</f>
        <v>(39.4)</v>
      </c>
      <c r="D350" s="302">
        <f>'Ind T6'!R144</f>
        <v>1.794333200784769</v>
      </c>
      <c r="E350" s="299" t="str">
        <f>CONCATENATE("(",ROUND((D350/$H352)*100,1),")")</f>
        <v>(6.5)</v>
      </c>
      <c r="F350" s="302">
        <f>'Ind T6'!S144</f>
        <v>2.2801440076847048</v>
      </c>
      <c r="G350" s="299" t="str">
        <f>CONCATENATE("(",ROUND((F350/$H352)*100,1),")")</f>
        <v>(8.3)</v>
      </c>
      <c r="H350" s="302">
        <f>SUM(B350,D350,F350)</f>
        <v>14.877303623859662</v>
      </c>
      <c r="I350" s="299" t="str">
        <f>CONCATENATE("(",ROUND((H350/$H352)*100,1),")")</f>
        <v>(54.2)</v>
      </c>
      <c r="K350" s="302">
        <f>B355-B350</f>
        <v>0.40979391231457996</v>
      </c>
      <c r="L350" s="302">
        <f>D355-D350</f>
        <v>0.19937360673150462</v>
      </c>
      <c r="M350" s="302">
        <f>F355-F350</f>
        <v>0.1914163203862751</v>
      </c>
      <c r="N350" s="302">
        <f>SUM(K350:M350)</f>
        <v>0.80058383943235967</v>
      </c>
    </row>
    <row r="351" spans="1:14" x14ac:dyDescent="0.2">
      <c r="A351" s="282" t="s">
        <v>365</v>
      </c>
      <c r="B351" s="302">
        <f>'Ind T6'!Q143</f>
        <v>7.451728140367873</v>
      </c>
      <c r="C351" s="299" t="str">
        <f>CONCATENATE("(",ROUND((B351/$H352)*100,1),")")</f>
        <v>(27.2)</v>
      </c>
      <c r="D351" s="302">
        <f>'Ind T6'!R143</f>
        <v>3.1583632748291266</v>
      </c>
      <c r="E351" s="299" t="str">
        <f>CONCATENATE("(",ROUND((D351/$H352)*100,1),")")</f>
        <v>(11.5)</v>
      </c>
      <c r="F351" s="302">
        <f>'Ind T6'!S143</f>
        <v>1.9516049609432942</v>
      </c>
      <c r="G351" s="299" t="str">
        <f>CONCATENATE("(",ROUND((F351/$H352)*100,1),")")</f>
        <v>(7.1)</v>
      </c>
      <c r="H351" s="302">
        <f t="shared" ref="H351" si="265">SUM(B351,D351,F351)</f>
        <v>12.561696376140294</v>
      </c>
      <c r="I351" s="299" t="str">
        <f>CONCATENATE("(",ROUND((H351/$H352)*100,1),")")</f>
        <v>(45.8)</v>
      </c>
      <c r="K351" s="302">
        <f t="shared" ref="K351:K352" si="266">B356-B351</f>
        <v>0.59013928422766426</v>
      </c>
      <c r="L351" s="302">
        <f t="shared" ref="L351:L352" si="267">D356-D351</f>
        <v>0.26222372207904998</v>
      </c>
      <c r="M351" s="302">
        <f t="shared" ref="M351:M352" si="268">F356-F351</f>
        <v>0.28005315426102162</v>
      </c>
      <c r="N351" s="302">
        <f t="shared" ref="N351:N352" si="269">SUM(K351:M351)</f>
        <v>1.1324161605677359</v>
      </c>
    </row>
    <row r="352" spans="1:14" x14ac:dyDescent="0.2">
      <c r="A352" s="282" t="s">
        <v>363</v>
      </c>
      <c r="B352" s="302">
        <f>SUM(B350:B351)</f>
        <v>18.254554555758062</v>
      </c>
      <c r="C352" s="299" t="str">
        <f>CONCATENATE("(",ROUND((B352/$H352)*100,1),")")</f>
        <v>(66.5)</v>
      </c>
      <c r="D352" s="302">
        <f>SUM(D350:D351)</f>
        <v>4.9526964756138954</v>
      </c>
      <c r="E352" s="299" t="str">
        <f>CONCATENATE("(",ROUND((D352/$H352)*100,1),")")</f>
        <v>(18)</v>
      </c>
      <c r="F352" s="302">
        <f>SUM(F350:F351)</f>
        <v>4.2317489686279988</v>
      </c>
      <c r="G352" s="299" t="str">
        <f>CONCATENATE("(",ROUND((F352/$H352)*100,1),")")</f>
        <v>(15.4)</v>
      </c>
      <c r="H352" s="302">
        <f>SUM(H350:H351)</f>
        <v>27.438999999999957</v>
      </c>
      <c r="I352" s="299" t="str">
        <f>CONCATENATE("(",ROUND((H352/$H352)*100,1),")")</f>
        <v>(100)</v>
      </c>
      <c r="K352" s="302">
        <f t="shared" si="266"/>
        <v>0.99993319654224422</v>
      </c>
      <c r="L352" s="302">
        <f t="shared" si="267"/>
        <v>0.46159732881055504</v>
      </c>
      <c r="M352" s="302">
        <f t="shared" si="268"/>
        <v>0.47146947464729649</v>
      </c>
      <c r="N352" s="302">
        <f t="shared" si="269"/>
        <v>1.9330000000000958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11.212620327704769</v>
      </c>
      <c r="C355" s="299" t="str">
        <f>CONCATENATE("(",ROUND((B355/$H357)*100,1),")")</f>
        <v>(38.2)</v>
      </c>
      <c r="D355" s="302">
        <f>'Ind T6'!W144</f>
        <v>1.9937068075162736</v>
      </c>
      <c r="E355" s="299" t="str">
        <f>CONCATENATE("(",ROUND((D355/$H357)*100,1),")")</f>
        <v>(6.8)</v>
      </c>
      <c r="F355" s="302">
        <f>'Ind T6'!X144</f>
        <v>2.4715603280709799</v>
      </c>
      <c r="G355" s="299" t="str">
        <f>CONCATENATE("(",ROUND((F355/$H357)*100,1),")")</f>
        <v>(8.4)</v>
      </c>
      <c r="H355" s="302">
        <f>SUM(B355,D355,F355)</f>
        <v>15.677887463292024</v>
      </c>
      <c r="I355" s="299" t="str">
        <f>CONCATENATE("(",ROUND((H355/$H357)*100,1),")")</f>
        <v>(53.4)</v>
      </c>
      <c r="K355" s="302">
        <f>B355-B345</f>
        <v>0.72698182991274507</v>
      </c>
      <c r="L355" s="302">
        <f>D355-D345</f>
        <v>0.31415835046135832</v>
      </c>
      <c r="M355" s="302">
        <f>F355-F345</f>
        <v>0.31742789958178141</v>
      </c>
      <c r="N355" s="302">
        <f>SUM(K355:M355)</f>
        <v>1.3585680799558848</v>
      </c>
    </row>
    <row r="356" spans="1:14" x14ac:dyDescent="0.2">
      <c r="A356" s="282" t="s">
        <v>365</v>
      </c>
      <c r="B356" s="302">
        <f>'Ind T6'!V143</f>
        <v>8.0418674245955373</v>
      </c>
      <c r="C356" s="299" t="str">
        <f>CONCATENATE("(",ROUND((B356/$H357)*100,1),")")</f>
        <v>(27.4)</v>
      </c>
      <c r="D356" s="302">
        <f>'Ind T6'!W143</f>
        <v>3.4205869969081766</v>
      </c>
      <c r="E356" s="299" t="str">
        <f>CONCATENATE("(",ROUND((D356/$H357)*100,1),")")</f>
        <v>(11.6)</v>
      </c>
      <c r="F356" s="302">
        <f>'Ind T6'!X143</f>
        <v>2.2316581152043158</v>
      </c>
      <c r="G356" s="299" t="str">
        <f>CONCATENATE("(",ROUND((F356/$H357)*100,1),")")</f>
        <v>(7.6)</v>
      </c>
      <c r="H356" s="302">
        <f t="shared" ref="H356" si="270">SUM(B356,D356,F356)</f>
        <v>13.69411253670803</v>
      </c>
      <c r="I356" s="299" t="str">
        <f>CONCATENATE("(",ROUND((H356/$H357)*100,1),")")</f>
        <v>(46.6)</v>
      </c>
      <c r="K356" s="302">
        <f t="shared" ref="K356:K357" si="271">B356-B346</f>
        <v>1.0277194914448007</v>
      </c>
      <c r="L356" s="302">
        <f t="shared" ref="L356:L357" si="272">D356-D346</f>
        <v>0.45112536488390065</v>
      </c>
      <c r="M356" s="302">
        <f t="shared" ref="M356:M357" si="273">F356-F346</f>
        <v>0.45058706371547919</v>
      </c>
      <c r="N356" s="302">
        <f t="shared" ref="N356:N357" si="274">SUM(K356:M356)</f>
        <v>1.9294319200441805</v>
      </c>
    </row>
    <row r="357" spans="1:14" x14ac:dyDescent="0.2">
      <c r="A357" s="282" t="s">
        <v>363</v>
      </c>
      <c r="B357" s="302">
        <f>SUM(B355:B356)</f>
        <v>19.254487752300307</v>
      </c>
      <c r="C357" s="299" t="str">
        <f>CONCATENATE("(",ROUND((B357/$H357)*100,1),")")</f>
        <v>(65.6)</v>
      </c>
      <c r="D357" s="302">
        <f>SUM(D355:D356)</f>
        <v>5.4142938044244504</v>
      </c>
      <c r="E357" s="299" t="str">
        <f>CONCATENATE("(",ROUND((D357/$H357)*100,1),")")</f>
        <v>(18.4)</v>
      </c>
      <c r="F357" s="302">
        <f>SUM(F355:F356)</f>
        <v>4.7032184432752953</v>
      </c>
      <c r="G357" s="299" t="str">
        <f>CONCATENATE("(",ROUND((F357/$H357)*100,1),")")</f>
        <v>(16)</v>
      </c>
      <c r="H357" s="302">
        <f>SUM(H355:H356)</f>
        <v>29.372000000000053</v>
      </c>
      <c r="I357" s="299" t="str">
        <f>CONCATENATE("(",ROUND((H357/$H357)*100,1),")")</f>
        <v>(100)</v>
      </c>
      <c r="K357" s="302">
        <f t="shared" si="271"/>
        <v>1.754701321357544</v>
      </c>
      <c r="L357" s="302">
        <f t="shared" si="272"/>
        <v>0.76528371534525963</v>
      </c>
      <c r="M357" s="302">
        <f t="shared" si="273"/>
        <v>0.76801496329726016</v>
      </c>
      <c r="N357" s="302">
        <f t="shared" si="274"/>
        <v>3.2880000000000638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8.4525627363197824</v>
      </c>
      <c r="C366" s="299" t="str">
        <f>CONCATENATE("(",ROUND((B366/$H368)*100,1),")")</f>
        <v>(33)</v>
      </c>
      <c r="D366" s="302">
        <f>'Ind T6'!M153</f>
        <v>3.7058597112004827</v>
      </c>
      <c r="E366" s="299" t="str">
        <f>CONCATENATE("(",ROUND((D366/$H368)*100,1),")")</f>
        <v>(14.5)</v>
      </c>
      <c r="F366" s="302">
        <f>'Ind T6'!N153</f>
        <v>2.1047629689820444</v>
      </c>
      <c r="G366" s="299" t="str">
        <f>CONCATENATE("(",ROUND((F366/$H368)*100,1),")")</f>
        <v>(8.2)</v>
      </c>
      <c r="H366" s="302">
        <f>SUM(B366,D366,F366)</f>
        <v>14.26318541650231</v>
      </c>
      <c r="I366" s="299" t="str">
        <f>CONCATENATE("(",ROUND((H366/$H368)*100,1),")")</f>
        <v>(55.7)</v>
      </c>
      <c r="K366" s="302">
        <f>B371-B366</f>
        <v>0.5471541843795702</v>
      </c>
      <c r="L366" s="302">
        <f>D371-D366</f>
        <v>0.23177807308074438</v>
      </c>
      <c r="M366" s="302">
        <f>F371-F366</f>
        <v>0.10117841803495864</v>
      </c>
      <c r="N366" s="302">
        <f>SUM(K366:M366)</f>
        <v>0.88011067549527322</v>
      </c>
    </row>
    <row r="367" spans="1:14" x14ac:dyDescent="0.2">
      <c r="A367" s="282" t="s">
        <v>365</v>
      </c>
      <c r="B367" s="302">
        <f>'Ind T6'!L152</f>
        <v>4.6676414740078673</v>
      </c>
      <c r="C367" s="299" t="str">
        <f>CONCATENATE("(",ROUND((B367/$H368)*100,1),")")</f>
        <v>(18.2)</v>
      </c>
      <c r="D367" s="302">
        <f>'Ind T6'!M152</f>
        <v>4.7546626907203668</v>
      </c>
      <c r="E367" s="299" t="str">
        <f>CONCATENATE("(",ROUND((D367/$H368)*100,1),")")</f>
        <v>(18.6)</v>
      </c>
      <c r="F367" s="302">
        <f>'Ind T6'!N152</f>
        <v>1.9075104187694099</v>
      </c>
      <c r="G367" s="299" t="str">
        <f>CONCATENATE("(",ROUND((F367/$H368)*100,1),")")</f>
        <v>(7.5)</v>
      </c>
      <c r="H367" s="302">
        <f t="shared" ref="H367" si="275">SUM(B367,D367,F367)</f>
        <v>11.329814583497646</v>
      </c>
      <c r="I367" s="299" t="str">
        <f>CONCATENATE("(",ROUND((H367/$H368)*100,1),")")</f>
        <v>(44.3)</v>
      </c>
      <c r="K367" s="302">
        <f t="shared" ref="K367:K368" si="276">B372-B367</f>
        <v>0.39146687959532667</v>
      </c>
      <c r="L367" s="302">
        <f t="shared" ref="L367:L368" si="277">D372-D367</f>
        <v>0.21275649782477757</v>
      </c>
      <c r="M367" s="302">
        <f t="shared" ref="M367:M368" si="278">F372-F367</f>
        <v>8.9665947084673681E-2</v>
      </c>
      <c r="N367" s="302">
        <f t="shared" ref="N367:N368" si="279">SUM(K367:M367)</f>
        <v>0.69388932450477792</v>
      </c>
    </row>
    <row r="368" spans="1:14" x14ac:dyDescent="0.2">
      <c r="A368" s="282" t="s">
        <v>363</v>
      </c>
      <c r="B368" s="302">
        <f>SUM(B366:B367)</f>
        <v>13.12020421032765</v>
      </c>
      <c r="C368" s="299" t="str">
        <f>CONCATENATE("(",ROUND((B368/$H368)*100,1),")")</f>
        <v>(51.3)</v>
      </c>
      <c r="D368" s="302">
        <f>SUM(D366:D367)</f>
        <v>8.4605224019208496</v>
      </c>
      <c r="E368" s="299" t="str">
        <f>CONCATENATE("(",ROUND((D368/$H368)*100,1),")")</f>
        <v>(33.1)</v>
      </c>
      <c r="F368" s="302">
        <f>SUM(F366:F367)</f>
        <v>4.0122733877514545</v>
      </c>
      <c r="G368" s="299" t="str">
        <f>CONCATENATE("(",ROUND((F368/$H368)*100,1),")")</f>
        <v>(15.7)</v>
      </c>
      <c r="H368" s="302">
        <f>SUM(H366:H367)</f>
        <v>25.592999999999954</v>
      </c>
      <c r="I368" s="299" t="str">
        <f>CONCATENATE("(",ROUND((H368/$H368)*100,1),")")</f>
        <v>(100)</v>
      </c>
      <c r="K368" s="302">
        <f t="shared" si="276"/>
        <v>0.93862106397489597</v>
      </c>
      <c r="L368" s="302">
        <f t="shared" si="277"/>
        <v>0.44453457090552284</v>
      </c>
      <c r="M368" s="302">
        <f t="shared" si="278"/>
        <v>0.19084436511963254</v>
      </c>
      <c r="N368" s="302">
        <f t="shared" si="279"/>
        <v>1.5740000000000514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8.9997169206993526</v>
      </c>
      <c r="C371" s="299" t="str">
        <f>CONCATENATE("(",ROUND((B371/$H373)*100,1),")")</f>
        <v>(33.1)</v>
      </c>
      <c r="D371" s="302">
        <f>'Ind T6'!R153</f>
        <v>3.9376377842812271</v>
      </c>
      <c r="E371" s="299" t="str">
        <f>CONCATENATE("(",ROUND((D371/$H373)*100,1),")")</f>
        <v>(14.5)</v>
      </c>
      <c r="F371" s="302">
        <f>'Ind T6'!S153</f>
        <v>2.205941387017003</v>
      </c>
      <c r="G371" s="299" t="str">
        <f>CONCATENATE("(",ROUND((F371/$H373)*100,1),")")</f>
        <v>(8.1)</v>
      </c>
      <c r="H371" s="302">
        <f>SUM(B371,D371,F371)</f>
        <v>15.143296091997582</v>
      </c>
      <c r="I371" s="299" t="str">
        <f>CONCATENATE("(",ROUND((H371/$H373)*100,1),")")</f>
        <v>(55.7)</v>
      </c>
      <c r="K371" s="302">
        <f>B376-B371</f>
        <v>0.85261111577362492</v>
      </c>
      <c r="L371" s="302">
        <f>D376-D371</f>
        <v>0.33361834989691275</v>
      </c>
      <c r="M371" s="302">
        <f>F376-F371</f>
        <v>0.21651358218499439</v>
      </c>
      <c r="N371" s="302">
        <f>SUM(K371:M371)</f>
        <v>1.4027430478555321</v>
      </c>
    </row>
    <row r="372" spans="1:14" x14ac:dyDescent="0.2">
      <c r="A372" s="282" t="s">
        <v>365</v>
      </c>
      <c r="B372" s="302">
        <f>'Ind T6'!Q152</f>
        <v>5.059108353603194</v>
      </c>
      <c r="C372" s="299" t="str">
        <f>CONCATENATE("(",ROUND((B372/$H373)*100,1),")")</f>
        <v>(18.6)</v>
      </c>
      <c r="D372" s="302">
        <f>'Ind T6'!R152</f>
        <v>4.9674191885451444</v>
      </c>
      <c r="E372" s="299" t="str">
        <f>CONCATENATE("(",ROUND((D372/$H373)*100,1),")")</f>
        <v>(18.3)</v>
      </c>
      <c r="F372" s="302">
        <f>'Ind T6'!S152</f>
        <v>1.9971763658540835</v>
      </c>
      <c r="G372" s="299" t="str">
        <f>CONCATENATE("(",ROUND((F372/$H373)*100,1),")")</f>
        <v>(7.4)</v>
      </c>
      <c r="H372" s="302">
        <f t="shared" ref="H372" si="280">SUM(B372,D372,F372)</f>
        <v>12.023703908002421</v>
      </c>
      <c r="I372" s="299" t="str">
        <f>CONCATENATE("(",ROUND((H372/$H373)*100,1),")")</f>
        <v>(44.3)</v>
      </c>
      <c r="K372" s="302">
        <f t="shared" ref="K372:K373" si="281">B377-B372</f>
        <v>0.60274364648146328</v>
      </c>
      <c r="L372" s="302">
        <f t="shared" ref="L372:L373" si="282">D377-D372</f>
        <v>0.28477682533789661</v>
      </c>
      <c r="M372" s="302">
        <f t="shared" ref="M372:M373" si="283">F377-F372</f>
        <v>0.20873648032509173</v>
      </c>
      <c r="N372" s="302">
        <f t="shared" ref="N372:N373" si="284">SUM(K372:M372)</f>
        <v>1.0962569521444516</v>
      </c>
    </row>
    <row r="373" spans="1:14" x14ac:dyDescent="0.2">
      <c r="A373" s="282" t="s">
        <v>363</v>
      </c>
      <c r="B373" s="302">
        <f>SUM(B371:B372)</f>
        <v>14.058825274302546</v>
      </c>
      <c r="C373" s="299" t="str">
        <f>CONCATENATE("(",ROUND((B373/$H373)*100,1),")")</f>
        <v>(51.7)</v>
      </c>
      <c r="D373" s="302">
        <f>SUM(D371:D372)</f>
        <v>8.9050569728263724</v>
      </c>
      <c r="E373" s="299" t="str">
        <f>CONCATENATE("(",ROUND((D373/$H373)*100,1),")")</f>
        <v>(32.8)</v>
      </c>
      <c r="F373" s="302">
        <f>SUM(F371:F372)</f>
        <v>4.203117752871087</v>
      </c>
      <c r="G373" s="299" t="str">
        <f>CONCATENATE("(",ROUND((F373/$H373)*100,1),")")</f>
        <v>(15.5)</v>
      </c>
      <c r="H373" s="302">
        <f>SUM(H371:H372)</f>
        <v>27.167000000000002</v>
      </c>
      <c r="I373" s="299" t="str">
        <f>CONCATENATE("(",ROUND((H373/$H373)*100,1),")")</f>
        <v>(100)</v>
      </c>
      <c r="K373" s="302">
        <f t="shared" si="281"/>
        <v>1.4553547622550891</v>
      </c>
      <c r="L373" s="302">
        <f t="shared" si="282"/>
        <v>0.61839517523480936</v>
      </c>
      <c r="M373" s="302">
        <f t="shared" si="283"/>
        <v>0.42525006251008612</v>
      </c>
      <c r="N373" s="302">
        <f t="shared" si="284"/>
        <v>2.4989999999999846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9.8523280364729775</v>
      </c>
      <c r="C376" s="299" t="str">
        <f>CONCATENATE("(",ROUND((B376/$H378)*100,1),")")</f>
        <v>(33.2)</v>
      </c>
      <c r="D376" s="302">
        <f>'Ind T6'!W153</f>
        <v>4.2712561341781399</v>
      </c>
      <c r="E376" s="299" t="str">
        <f>CONCATENATE("(",ROUND((D376/$H378)*100,1),")")</f>
        <v>(14.4)</v>
      </c>
      <c r="F376" s="302">
        <f>'Ind T6'!X153</f>
        <v>2.4224549692019974</v>
      </c>
      <c r="G376" s="299" t="str">
        <f>CONCATENATE("(",ROUND((F376/$H378)*100,1),")")</f>
        <v>(8.2)</v>
      </c>
      <c r="H376" s="302">
        <f>SUM(B376,D376,F376)</f>
        <v>16.546039139853114</v>
      </c>
      <c r="I376" s="299" t="str">
        <f>CONCATENATE("(",ROUND((H376/$H378)*100,1),")")</f>
        <v>(55.8)</v>
      </c>
      <c r="K376" s="302">
        <f>B376-B366</f>
        <v>1.3997653001531951</v>
      </c>
      <c r="L376" s="302">
        <f>D376-D366</f>
        <v>0.56539642297765713</v>
      </c>
      <c r="M376" s="302">
        <f>F376-F366</f>
        <v>0.31769200021995303</v>
      </c>
      <c r="N376" s="302">
        <f>SUM(K376:M376)</f>
        <v>2.2828537233508053</v>
      </c>
    </row>
    <row r="377" spans="1:14" x14ac:dyDescent="0.2">
      <c r="A377" s="282" t="s">
        <v>365</v>
      </c>
      <c r="B377" s="302">
        <f>'Ind T6'!V152</f>
        <v>5.6618520000846573</v>
      </c>
      <c r="C377" s="299" t="str">
        <f>CONCATENATE("(",ROUND((B377/$H378)*100,1),")")</f>
        <v>(19.1)</v>
      </c>
      <c r="D377" s="302">
        <f>'Ind T6'!W152</f>
        <v>5.252196013883041</v>
      </c>
      <c r="E377" s="299" t="str">
        <f>CONCATENATE("(",ROUND((D377/$H378)*100,1),")")</f>
        <v>(17.7)</v>
      </c>
      <c r="F377" s="302">
        <f>'Ind T6'!X152</f>
        <v>2.2059128461791753</v>
      </c>
      <c r="G377" s="299" t="str">
        <f>CONCATENATE("(",ROUND((F377/$H378)*100,1),")")</f>
        <v>(7.4)</v>
      </c>
      <c r="H377" s="302">
        <f t="shared" ref="H377" si="285">SUM(B377,D377,F377)</f>
        <v>13.119960860146872</v>
      </c>
      <c r="I377" s="299" t="str">
        <f>CONCATENATE("(",ROUND((H377/$H378)*100,1),")")</f>
        <v>(44.2)</v>
      </c>
      <c r="K377" s="302">
        <f t="shared" ref="K377:K378" si="286">B377-B367</f>
        <v>0.99421052607678995</v>
      </c>
      <c r="L377" s="302">
        <f t="shared" ref="L377:L378" si="287">D377-D367</f>
        <v>0.49753332316267418</v>
      </c>
      <c r="M377" s="302">
        <f t="shared" ref="M377:M378" si="288">F377-F367</f>
        <v>0.29840242740976541</v>
      </c>
      <c r="N377" s="302">
        <f t="shared" ref="N377:N378" si="289">SUM(K377:M377)</f>
        <v>1.7901462766492295</v>
      </c>
    </row>
    <row r="378" spans="1:14" x14ac:dyDescent="0.2">
      <c r="A378" s="282" t="s">
        <v>363</v>
      </c>
      <c r="B378" s="302">
        <f>SUM(B376:B377)</f>
        <v>15.514180036557635</v>
      </c>
      <c r="C378" s="299" t="str">
        <f>CONCATENATE("(",ROUND((B378/$H378)*100,1),")")</f>
        <v>(52.3)</v>
      </c>
      <c r="D378" s="302">
        <f>SUM(D376:D377)</f>
        <v>9.5234521480611818</v>
      </c>
      <c r="E378" s="299" t="str">
        <f>CONCATENATE("(",ROUND((D378/$H378)*100,1),")")</f>
        <v>(32.1)</v>
      </c>
      <c r="F378" s="302">
        <f>SUM(F376:F377)</f>
        <v>4.6283678153811731</v>
      </c>
      <c r="G378" s="299" t="str">
        <f>CONCATENATE("(",ROUND((F378/$H378)*100,1),")")</f>
        <v>(15.6)</v>
      </c>
      <c r="H378" s="302">
        <f>SUM(H376:H377)</f>
        <v>29.665999999999986</v>
      </c>
      <c r="I378" s="299" t="str">
        <f>CONCATENATE("(",ROUND((H378/$H378)*100,1),")")</f>
        <v>(100)</v>
      </c>
      <c r="K378" s="302">
        <f t="shared" si="286"/>
        <v>2.3939758262299851</v>
      </c>
      <c r="L378" s="302">
        <f t="shared" si="287"/>
        <v>1.0629297461403322</v>
      </c>
      <c r="M378" s="302">
        <f t="shared" si="288"/>
        <v>0.61609442762971867</v>
      </c>
      <c r="N378" s="302">
        <f t="shared" si="289"/>
        <v>4.0730000000000359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2.9846907243470633</v>
      </c>
      <c r="C387" s="299" t="str">
        <f>CONCATENATE("(",ROUND((B387/$H389)*100,1),")")</f>
        <v>(35.9)</v>
      </c>
      <c r="D387" s="302">
        <f>'Ind T6'!M162</f>
        <v>0.42984560894374274</v>
      </c>
      <c r="E387" s="299" t="str">
        <f>CONCATENATE("(",ROUND((D387/$H389)*100,1),")")</f>
        <v>(5.2)</v>
      </c>
      <c r="F387" s="302">
        <f>'Ind T6'!N162</f>
        <v>0.16140304834021851</v>
      </c>
      <c r="G387" s="299" t="str">
        <f>CONCATENATE("(",ROUND((F387/$H389)*100,1),")")</f>
        <v>(1.9)</v>
      </c>
      <c r="H387" s="302">
        <f>SUM(B387,D387,F387)</f>
        <v>3.5759393816310245</v>
      </c>
      <c r="I387" s="299" t="str">
        <f>CONCATENATE("(",ROUND((H387/$H389)*100,1),")")</f>
        <v>(43.1)</v>
      </c>
      <c r="K387" s="302">
        <f>B392-B387</f>
        <v>4.4955373134311749E-2</v>
      </c>
      <c r="L387" s="302">
        <f>D392-D387</f>
        <v>3.9447431348179851E-2</v>
      </c>
      <c r="M387" s="302">
        <f>F392-F387</f>
        <v>5.9618431829181473E-3</v>
      </c>
      <c r="N387" s="302">
        <f>SUM(K387:M387)</f>
        <v>9.0364647665409747E-2</v>
      </c>
    </row>
    <row r="388" spans="1:14" x14ac:dyDescent="0.2">
      <c r="A388" s="282" t="s">
        <v>365</v>
      </c>
      <c r="B388" s="302">
        <f>'Ind T6'!L161</f>
        <v>2.483907330511967</v>
      </c>
      <c r="C388" s="299" t="str">
        <f>CONCATENATE("(",ROUND((B388/$H389)*100,1),")")</f>
        <v>(29.9)</v>
      </c>
      <c r="D388" s="302">
        <f>'Ind T6'!M161</f>
        <v>1.9770969371554659</v>
      </c>
      <c r="E388" s="299" t="str">
        <f>CONCATENATE("(",ROUND((D388/$H389)*100,1),")")</f>
        <v>(23.8)</v>
      </c>
      <c r="F388" s="302">
        <f>'Ind T6'!N161</f>
        <v>0.26705635070152683</v>
      </c>
      <c r="G388" s="299" t="str">
        <f>CONCATENATE("(",ROUND((F388/$H389)*100,1),")")</f>
        <v>(3.2)</v>
      </c>
      <c r="H388" s="302">
        <f t="shared" ref="H388" si="290">SUM(B388,D388,F388)</f>
        <v>4.7280606183689597</v>
      </c>
      <c r="I388" s="299" t="str">
        <f>CONCATENATE("(",ROUND((H388/$H389)*100,1),")")</f>
        <v>(56.9)</v>
      </c>
      <c r="K388" s="302">
        <f t="shared" ref="K388:K389" si="291">B393-B388</f>
        <v>8.934259905247588E-2</v>
      </c>
      <c r="L388" s="302">
        <f t="shared" ref="L388:L389" si="292">D393-D388</f>
        <v>7.5331352507927773E-2</v>
      </c>
      <c r="M388" s="302">
        <f t="shared" ref="M388:M389" si="293">F393-F388</f>
        <v>9.9614007742059862E-3</v>
      </c>
      <c r="N388" s="302">
        <f t="shared" ref="N388:N389" si="294">SUM(K388:M388)</f>
        <v>0.17463535233460964</v>
      </c>
    </row>
    <row r="389" spans="1:14" x14ac:dyDescent="0.2">
      <c r="A389" s="282" t="s">
        <v>363</v>
      </c>
      <c r="B389" s="302">
        <f>SUM(B387:B388)</f>
        <v>5.4685980548590303</v>
      </c>
      <c r="C389" s="299" t="str">
        <f>CONCATENATE("(",ROUND((B389/$H389)*100,1),")")</f>
        <v>(65.9)</v>
      </c>
      <c r="D389" s="302">
        <f>SUM(D387:D388)</f>
        <v>2.4069425460992084</v>
      </c>
      <c r="E389" s="299" t="str">
        <f>CONCATENATE("(",ROUND((D389/$H389)*100,1),")")</f>
        <v>(29)</v>
      </c>
      <c r="F389" s="302">
        <f>SUM(F387:F388)</f>
        <v>0.42845939904174535</v>
      </c>
      <c r="G389" s="299" t="str">
        <f>CONCATENATE("(",ROUND((F389/$H389)*100,1),")")</f>
        <v>(5.2)</v>
      </c>
      <c r="H389" s="302">
        <f>SUM(H387:H388)</f>
        <v>8.3039999999999843</v>
      </c>
      <c r="I389" s="299" t="str">
        <f>CONCATENATE("(",ROUND((H389/$H389)*100,1),")")</f>
        <v>(100)</v>
      </c>
      <c r="K389" s="302">
        <f t="shared" si="291"/>
        <v>0.13429797218678718</v>
      </c>
      <c r="L389" s="302">
        <f t="shared" si="292"/>
        <v>0.11477878385610785</v>
      </c>
      <c r="M389" s="302">
        <f t="shared" si="293"/>
        <v>1.5923243957124134E-2</v>
      </c>
      <c r="N389" s="302">
        <f t="shared" si="294"/>
        <v>0.26500000000001916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3.029646097481375</v>
      </c>
      <c r="C392" s="299" t="str">
        <f>CONCATENATE("(",ROUND((B392/$H394)*100,1),")")</f>
        <v>(35.4)</v>
      </c>
      <c r="D392" s="302">
        <f>'Ind T6'!R162</f>
        <v>0.46929304029192259</v>
      </c>
      <c r="E392" s="299" t="str">
        <f>CONCATENATE("(",ROUND((D392/$H394)*100,1),")")</f>
        <v>(5.5)</v>
      </c>
      <c r="F392" s="302">
        <f>'Ind T6'!S162</f>
        <v>0.16736489152313666</v>
      </c>
      <c r="G392" s="299" t="str">
        <f>CONCATENATE("(",ROUND((F392/$H394)*100,1),")")</f>
        <v>(2)</v>
      </c>
      <c r="H392" s="302">
        <f>SUM(B392,D392,F392)</f>
        <v>3.6663040292964344</v>
      </c>
      <c r="I392" s="299" t="str">
        <f>CONCATENATE("(",ROUND((H392/$H394)*100,1),")")</f>
        <v>(42.8)</v>
      </c>
      <c r="K392" s="302">
        <f>B397-B392</f>
        <v>-0.15344375277308542</v>
      </c>
      <c r="L392" s="302">
        <f>D397-D392</f>
        <v>4.3039528404904825E-2</v>
      </c>
      <c r="M392" s="302">
        <f>F397-F392</f>
        <v>4.2909143465746924E-5</v>
      </c>
      <c r="N392" s="302">
        <f>SUM(K392:M392)</f>
        <v>-0.11036131522471485</v>
      </c>
    </row>
    <row r="393" spans="1:14" x14ac:dyDescent="0.2">
      <c r="A393" s="282" t="s">
        <v>365</v>
      </c>
      <c r="B393" s="302">
        <f>'Ind T6'!Q161</f>
        <v>2.5732499295644429</v>
      </c>
      <c r="C393" s="299" t="str">
        <f>CONCATENATE("(",ROUND((B393/$H394)*100,1),")")</f>
        <v>(30)</v>
      </c>
      <c r="D393" s="302">
        <f>'Ind T6'!R161</f>
        <v>2.0524282896633936</v>
      </c>
      <c r="E393" s="299" t="str">
        <f>CONCATENATE("(",ROUND((D393/$H394)*100,1),")")</f>
        <v>(24)</v>
      </c>
      <c r="F393" s="302">
        <f>'Ind T6'!S161</f>
        <v>0.27701775147573282</v>
      </c>
      <c r="G393" s="299" t="str">
        <f>CONCATENATE("(",ROUND((F393/$H394)*100,1),")")</f>
        <v>(3.2)</v>
      </c>
      <c r="H393" s="302">
        <f t="shared" ref="H393" si="295">SUM(B393,D393,F393)</f>
        <v>4.9026959707035696</v>
      </c>
      <c r="I393" s="299" t="str">
        <f>CONCATENATE("(",ROUND((H393/$H394)*100,1),")")</f>
        <v>(57.2)</v>
      </c>
      <c r="K393" s="302">
        <f t="shared" ref="K393:K394" si="296">B398-B393</f>
        <v>-2.6664186126974965E-2</v>
      </c>
      <c r="L393" s="302">
        <f t="shared" ref="L393:L394" si="297">D398-D393</f>
        <v>-2.037024826871825E-2</v>
      </c>
      <c r="M393" s="302">
        <f t="shared" ref="M393:M394" si="298">F398-F393</f>
        <v>-6.0425037958944383E-4</v>
      </c>
      <c r="N393" s="302">
        <f t="shared" ref="N393:N394" si="299">SUM(K393:M393)</f>
        <v>-4.7638684775282658E-2</v>
      </c>
    </row>
    <row r="394" spans="1:14" x14ac:dyDescent="0.2">
      <c r="A394" s="282" t="s">
        <v>363</v>
      </c>
      <c r="B394" s="302">
        <f>SUM(B392:B393)</f>
        <v>5.6028960270458175</v>
      </c>
      <c r="C394" s="299" t="str">
        <f>CONCATENATE("(",ROUND((B394/$H394)*100,1),")")</f>
        <v>(65.4)</v>
      </c>
      <c r="D394" s="302">
        <f>SUM(D392:D393)</f>
        <v>2.5217213299553163</v>
      </c>
      <c r="E394" s="299" t="str">
        <f>CONCATENATE("(",ROUND((D394/$H394)*100,1),")")</f>
        <v>(29.4)</v>
      </c>
      <c r="F394" s="302">
        <f>SUM(F392:F393)</f>
        <v>0.44438264299886948</v>
      </c>
      <c r="G394" s="299" t="str">
        <f>CONCATENATE("(",ROUND((F394/$H394)*100,1),")")</f>
        <v>(5.2)</v>
      </c>
      <c r="H394" s="302">
        <f>SUM(H392:H393)</f>
        <v>8.5690000000000044</v>
      </c>
      <c r="I394" s="299" t="str">
        <f>CONCATENATE("(",ROUND((H394/$H394)*100,1),")")</f>
        <v>(100)</v>
      </c>
      <c r="K394" s="302">
        <f t="shared" si="296"/>
        <v>-0.18010793890005949</v>
      </c>
      <c r="L394" s="302">
        <f t="shared" si="297"/>
        <v>2.2669280136186298E-2</v>
      </c>
      <c r="M394" s="302">
        <f t="shared" si="298"/>
        <v>-5.6134123612366915E-4</v>
      </c>
      <c r="N394" s="302">
        <f t="shared" si="299"/>
        <v>-0.15799999999999687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2.8762023447082896</v>
      </c>
      <c r="C397" s="299" t="str">
        <f>CONCATENATE("(",ROUND((B397/$H399)*100,1),")")</f>
        <v>(34.2)</v>
      </c>
      <c r="D397" s="302">
        <f>'Ind T6'!W162</f>
        <v>0.51233256869682742</v>
      </c>
      <c r="E397" s="299" t="str">
        <f>CONCATENATE("(",ROUND((D397/$H399)*100,1),")")</f>
        <v>(6.1)</v>
      </c>
      <c r="F397" s="302">
        <f>'Ind T6'!X162</f>
        <v>0.16740780066660241</v>
      </c>
      <c r="G397" s="299" t="str">
        <f>CONCATENATE("(",ROUND((F397/$H399)*100,1),")")</f>
        <v>(2)</v>
      </c>
      <c r="H397" s="302">
        <f>SUM(B397,D397,F397)</f>
        <v>3.555942714071719</v>
      </c>
      <c r="I397" s="299" t="str">
        <f>CONCATENATE("(",ROUND((H397/$H399)*100,1),")")</f>
        <v>(42.3)</v>
      </c>
      <c r="K397" s="302">
        <f>B397-B387</f>
        <v>-0.10848837963877367</v>
      </c>
      <c r="L397" s="302">
        <f>D397-D387</f>
        <v>8.2486959753084677E-2</v>
      </c>
      <c r="M397" s="302">
        <f>F397-F387</f>
        <v>6.0047523263838942E-3</v>
      </c>
      <c r="N397" s="302">
        <f>SUM(K397:M397)</f>
        <v>-1.9996667559305098E-2</v>
      </c>
    </row>
    <row r="398" spans="1:14" x14ac:dyDescent="0.2">
      <c r="A398" s="282" t="s">
        <v>365</v>
      </c>
      <c r="B398" s="302">
        <f>'Ind T6'!V161</f>
        <v>2.5465857434374679</v>
      </c>
      <c r="C398" s="299" t="str">
        <f>CONCATENATE("(",ROUND((B398/$H399)*100,1),")")</f>
        <v>(30.3)</v>
      </c>
      <c r="D398" s="302">
        <f>'Ind T6'!W161</f>
        <v>2.0320580413946754</v>
      </c>
      <c r="E398" s="299" t="str">
        <f>CONCATENATE("(",ROUND((D398/$H399)*100,1),")")</f>
        <v>(24.2)</v>
      </c>
      <c r="F398" s="302">
        <f>'Ind T6'!X161</f>
        <v>0.27641350109614338</v>
      </c>
      <c r="G398" s="299" t="str">
        <f>CONCATENATE("(",ROUND((F398/$H399)*100,1),")")</f>
        <v>(3.3)</v>
      </c>
      <c r="H398" s="302">
        <f t="shared" ref="H398" si="300">SUM(B398,D398,F398)</f>
        <v>4.8550572859282868</v>
      </c>
      <c r="I398" s="299" t="str">
        <f>CONCATENATE("(",ROUND((H398/$H399)*100,1),")")</f>
        <v>(57.7)</v>
      </c>
      <c r="K398" s="302">
        <f t="shared" ref="K398:K399" si="301">B398-B388</f>
        <v>6.2678412925500915E-2</v>
      </c>
      <c r="L398" s="302">
        <f t="shared" ref="L398:L399" si="302">D398-D388</f>
        <v>5.4961104239209524E-2</v>
      </c>
      <c r="M398" s="302">
        <f t="shared" ref="M398:M399" si="303">F398-F388</f>
        <v>9.3571503946165424E-3</v>
      </c>
      <c r="N398" s="302">
        <f t="shared" ref="N398:N399" si="304">SUM(K398:M398)</f>
        <v>0.12699666755932698</v>
      </c>
    </row>
    <row r="399" spans="1:14" x14ac:dyDescent="0.2">
      <c r="A399" s="282" t="s">
        <v>363</v>
      </c>
      <c r="B399" s="302">
        <f>SUM(B397:B398)</f>
        <v>5.422788088145758</v>
      </c>
      <c r="C399" s="299" t="str">
        <f>CONCATENATE("(",ROUND((B399/$H399)*100,1),")")</f>
        <v>(64.5)</v>
      </c>
      <c r="D399" s="302">
        <f>SUM(D397:D398)</f>
        <v>2.5443906100915026</v>
      </c>
      <c r="E399" s="299" t="str">
        <f>CONCATENATE("(",ROUND((D399/$H399)*100,1),")")</f>
        <v>(30.3)</v>
      </c>
      <c r="F399" s="302">
        <f>SUM(F397:F398)</f>
        <v>0.44382130176274581</v>
      </c>
      <c r="G399" s="299" t="str">
        <f>CONCATENATE("(",ROUND((F399/$H399)*100,1),")")</f>
        <v>(5.3)</v>
      </c>
      <c r="H399" s="302">
        <f>SUM(H397:H398)</f>
        <v>8.4110000000000049</v>
      </c>
      <c r="I399" s="299" t="str">
        <f>CONCATENATE("(",ROUND((H399/$H399)*100,1),")")</f>
        <v>(100)</v>
      </c>
      <c r="K399" s="302">
        <f t="shared" si="301"/>
        <v>-4.580996671327231E-2</v>
      </c>
      <c r="L399" s="302">
        <f t="shared" si="302"/>
        <v>0.13744806399229414</v>
      </c>
      <c r="M399" s="302">
        <f t="shared" si="303"/>
        <v>1.5361902721000464E-2</v>
      </c>
      <c r="N399" s="302">
        <f t="shared" si="304"/>
        <v>0.1070000000000223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4.1938938024807859</v>
      </c>
      <c r="C408" s="299" t="str">
        <f>CONCATENATE("(",ROUND((B408/$H410)*100,1),")")</f>
        <v>(16.6)</v>
      </c>
      <c r="D408" s="302">
        <f>'Ind T6'!M171</f>
        <v>2.11197691427751</v>
      </c>
      <c r="E408" s="299" t="str">
        <f>CONCATENATE("(",ROUND((D408/$H410)*100,1),")")</f>
        <v>(8.3)</v>
      </c>
      <c r="F408" s="302">
        <f>'Ind T6'!N171</f>
        <v>1.3612975744868214</v>
      </c>
      <c r="G408" s="299" t="str">
        <f>CONCATENATE("(",ROUND((F408/$H410)*100,1),")")</f>
        <v>(5.4)</v>
      </c>
      <c r="H408" s="302">
        <f>SUM(B408,D408,F408)</f>
        <v>7.6671682912451171</v>
      </c>
      <c r="I408" s="299" t="str">
        <f>CONCATENATE("(",ROUND((H408/$H410)*100,1),")")</f>
        <v>(30.3)</v>
      </c>
      <c r="K408" s="302">
        <f>B413-B408</f>
        <v>-7.1805801671597891E-2</v>
      </c>
      <c r="L408" s="302">
        <f>D413-D408</f>
        <v>1.9567555514637736E-2</v>
      </c>
      <c r="M408" s="302">
        <f>F413-F408</f>
        <v>2.0686781186388226E-2</v>
      </c>
      <c r="N408" s="302">
        <f>SUM(K408:M408)</f>
        <v>-3.155146497057193E-2</v>
      </c>
    </row>
    <row r="409" spans="1:14" x14ac:dyDescent="0.2">
      <c r="A409" s="282" t="s">
        <v>365</v>
      </c>
      <c r="B409" s="302">
        <f>'Ind T6'!L170</f>
        <v>6.564036514481046</v>
      </c>
      <c r="C409" s="299" t="str">
        <f>CONCATENATE("(",ROUND((B409/$H410)*100,1),")")</f>
        <v>(25.9)</v>
      </c>
      <c r="D409" s="302">
        <f>'Ind T6'!M170</f>
        <v>9.0449468629128251</v>
      </c>
      <c r="E409" s="299" t="str">
        <f>CONCATENATE("(",ROUND((D409/$H410)*100,1),")")</f>
        <v>(35.7)</v>
      </c>
      <c r="F409" s="302">
        <f>'Ind T6'!N170</f>
        <v>2.0448483313610066</v>
      </c>
      <c r="G409" s="299" t="str">
        <f>CONCATENATE("(",ROUND((F409/$H410)*100,1),")")</f>
        <v>(8.1)</v>
      </c>
      <c r="H409" s="302">
        <f t="shared" ref="H409" si="305">SUM(B409,D409,F409)</f>
        <v>17.653831708754879</v>
      </c>
      <c r="I409" s="299" t="str">
        <f>CONCATENATE("(",ROUND((H409/$H410)*100,1),")")</f>
        <v>(69.7)</v>
      </c>
      <c r="K409" s="302">
        <f t="shared" ref="K409:K410" si="306">B414-B409</f>
        <v>0.11829135586996653</v>
      </c>
      <c r="L409" s="302">
        <f t="shared" ref="L409:L410" si="307">D414-D409</f>
        <v>-0.23107452271650963</v>
      </c>
      <c r="M409" s="302">
        <f t="shared" ref="M409:M410" si="308">F414-F409</f>
        <v>1.4334631817118026E-2</v>
      </c>
      <c r="N409" s="302">
        <f t="shared" ref="N409:N410" si="309">SUM(K409:M409)</f>
        <v>-9.8448535029425077E-2</v>
      </c>
    </row>
    <row r="410" spans="1:14" x14ac:dyDescent="0.2">
      <c r="A410" s="282" t="s">
        <v>363</v>
      </c>
      <c r="B410" s="302">
        <f>SUM(B408:B409)</f>
        <v>10.757930316961833</v>
      </c>
      <c r="C410" s="299" t="str">
        <f>CONCATENATE("(",ROUND((B410/$H410)*100,1),")")</f>
        <v>(42.5)</v>
      </c>
      <c r="D410" s="302">
        <f>SUM(D408:D409)</f>
        <v>11.156923777190336</v>
      </c>
      <c r="E410" s="299" t="str">
        <f>CONCATENATE("(",ROUND((D410/$H410)*100,1),")")</f>
        <v>(44.1)</v>
      </c>
      <c r="F410" s="302">
        <f>SUM(F408:F409)</f>
        <v>3.4061459058478283</v>
      </c>
      <c r="G410" s="299" t="str">
        <f>CONCATENATE("(",ROUND((F410/$H410)*100,1),")")</f>
        <v>(13.5)</v>
      </c>
      <c r="H410" s="302">
        <f>SUM(H408:H409)</f>
        <v>25.320999999999998</v>
      </c>
      <c r="I410" s="299" t="str">
        <f>CONCATENATE("(",ROUND((H410/$H410)*100,1),")")</f>
        <v>(100)</v>
      </c>
      <c r="K410" s="302">
        <f t="shared" si="306"/>
        <v>4.6485554198367751E-2</v>
      </c>
      <c r="L410" s="302">
        <f t="shared" si="307"/>
        <v>-0.21150696720187234</v>
      </c>
      <c r="M410" s="302">
        <f t="shared" si="308"/>
        <v>3.502141300350603E-2</v>
      </c>
      <c r="N410" s="302">
        <f t="shared" si="309"/>
        <v>-0.12999999999999856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4.122088000809188</v>
      </c>
      <c r="C413" s="299" t="str">
        <f>CONCATENATE("(",ROUND((B413/$H415)*100,1),")")</f>
        <v>(16.4)</v>
      </c>
      <c r="D413" s="302">
        <f>'Ind T6'!R171</f>
        <v>2.1315444697921477</v>
      </c>
      <c r="E413" s="299" t="str">
        <f>CONCATENATE("(",ROUND((D413/$H415)*100,1),")")</f>
        <v>(8.5)</v>
      </c>
      <c r="F413" s="302">
        <f>'Ind T6'!S171</f>
        <v>1.3819843556732097</v>
      </c>
      <c r="G413" s="299" t="str">
        <f>CONCATENATE("(",ROUND((F413/$H415)*100,1),")")</f>
        <v>(5.5)</v>
      </c>
      <c r="H413" s="302">
        <f>SUM(B413,D413,F413)</f>
        <v>7.6356168262745445</v>
      </c>
      <c r="I413" s="299" t="str">
        <f>CONCATENATE("(",ROUND((H413/$H415)*100,1),")")</f>
        <v>(30.3)</v>
      </c>
      <c r="K413" s="302">
        <f>B418-B413</f>
        <v>-1.4702153184619426E-2</v>
      </c>
      <c r="L413" s="302">
        <f>D418-D413</f>
        <v>9.4596366394633868E-2</v>
      </c>
      <c r="M413" s="302">
        <f>F418-F413</f>
        <v>7.413374573291831E-2</v>
      </c>
      <c r="N413" s="302">
        <f>SUM(K413:M413)</f>
        <v>0.15402795894293275</v>
      </c>
    </row>
    <row r="414" spans="1:14" x14ac:dyDescent="0.2">
      <c r="A414" s="282" t="s">
        <v>365</v>
      </c>
      <c r="B414" s="302">
        <f>'Ind T6'!Q170</f>
        <v>6.6823278703510125</v>
      </c>
      <c r="C414" s="299" t="str">
        <f>CONCATENATE("(",ROUND((B414/$H415)*100,1),")")</f>
        <v>(26.5)</v>
      </c>
      <c r="D414" s="302">
        <f>'Ind T6'!R170</f>
        <v>8.8138723401963155</v>
      </c>
      <c r="E414" s="299" t="str">
        <f>CONCATENATE("(",ROUND((D414/$H415)*100,1),")")</f>
        <v>(35)</v>
      </c>
      <c r="F414" s="302">
        <f>'Ind T6'!S170</f>
        <v>2.0591829631781247</v>
      </c>
      <c r="G414" s="299" t="str">
        <f>CONCATENATE("(",ROUND((F414/$H415)*100,1),")")</f>
        <v>(8.2)</v>
      </c>
      <c r="H414" s="302">
        <f t="shared" ref="H414" si="310">SUM(B414,D414,F414)</f>
        <v>17.555383173725453</v>
      </c>
      <c r="I414" s="299" t="str">
        <f>CONCATENATE("(",ROUND((H414/$H415)*100,1),")")</f>
        <v>(69.7)</v>
      </c>
      <c r="K414" s="302">
        <f t="shared" ref="K414:K415" si="311">B419-B414</f>
        <v>0.46563130259966545</v>
      </c>
      <c r="L414" s="302">
        <f t="shared" ref="L414:L415" si="312">D419-D414</f>
        <v>-0.1954447905576</v>
      </c>
      <c r="M414" s="302">
        <f t="shared" ref="M414:M415" si="313">F419-F414</f>
        <v>4.8785529014985674E-2</v>
      </c>
      <c r="N414" s="302">
        <f t="shared" ref="N414:N415" si="314">SUM(K414:M414)</f>
        <v>0.31897204105705113</v>
      </c>
    </row>
    <row r="415" spans="1:14" x14ac:dyDescent="0.2">
      <c r="A415" s="282" t="s">
        <v>363</v>
      </c>
      <c r="B415" s="302">
        <f>SUM(B413:B414)</f>
        <v>10.804415871160201</v>
      </c>
      <c r="C415" s="299" t="str">
        <f>CONCATENATE("(",ROUND((B415/$H415)*100,1),")")</f>
        <v>(42.9)</v>
      </c>
      <c r="D415" s="302">
        <f>SUM(D413:D414)</f>
        <v>10.945416809988464</v>
      </c>
      <c r="E415" s="299" t="str">
        <f>CONCATENATE("(",ROUND((D415/$H415)*100,1),")")</f>
        <v>(43.4)</v>
      </c>
      <c r="F415" s="302">
        <f>SUM(F413:F414)</f>
        <v>3.4411673188513343</v>
      </c>
      <c r="G415" s="299" t="str">
        <f>CONCATENATE("(",ROUND((F415/$H415)*100,1),")")</f>
        <v>(13.7)</v>
      </c>
      <c r="H415" s="302">
        <f>SUM(H413:H414)</f>
        <v>25.190999999999995</v>
      </c>
      <c r="I415" s="299" t="str">
        <f>CONCATENATE("(",ROUND((H415/$H415)*100,1),")")</f>
        <v>(100)</v>
      </c>
      <c r="K415" s="302">
        <f t="shared" si="311"/>
        <v>0.45092914941504603</v>
      </c>
      <c r="L415" s="302">
        <f t="shared" si="312"/>
        <v>-0.10084842416296702</v>
      </c>
      <c r="M415" s="302">
        <f t="shared" si="313"/>
        <v>0.12291927474790398</v>
      </c>
      <c r="N415" s="302">
        <f t="shared" si="314"/>
        <v>0.47299999999998299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4.1073858476245686</v>
      </c>
      <c r="C418" s="299" t="str">
        <f>CONCATENATE("(",ROUND((B418/$H420)*100,1),")")</f>
        <v>(16)</v>
      </c>
      <c r="D418" s="302">
        <f>'Ind T6'!W171</f>
        <v>2.2261408361867816</v>
      </c>
      <c r="E418" s="299" t="str">
        <f>CONCATENATE("(",ROUND((D418/$H420)*100,1),")")</f>
        <v>(8.7)</v>
      </c>
      <c r="F418" s="302">
        <f>'Ind T6'!X171</f>
        <v>1.456118101406128</v>
      </c>
      <c r="G418" s="299" t="str">
        <f>CONCATENATE("(",ROUND((F418/$H420)*100,1),")")</f>
        <v>(5.7)</v>
      </c>
      <c r="H418" s="302">
        <f>SUM(B418,D418,F418)</f>
        <v>7.7896447852174777</v>
      </c>
      <c r="I418" s="299" t="str">
        <f>CONCATENATE("(",ROUND((H418/$H420)*100,1),")")</f>
        <v>(30.4)</v>
      </c>
      <c r="K418" s="302">
        <f>B418-B408</f>
        <v>-8.6507954856217317E-2</v>
      </c>
      <c r="L418" s="302">
        <f>D418-D408</f>
        <v>0.1141639219092716</v>
      </c>
      <c r="M418" s="302">
        <f>F418-F408</f>
        <v>9.4820526919306536E-2</v>
      </c>
      <c r="N418" s="302">
        <f>SUM(K418:M418)</f>
        <v>0.12247649397236082</v>
      </c>
    </row>
    <row r="419" spans="1:14" x14ac:dyDescent="0.2">
      <c r="A419" s="282" t="s">
        <v>365</v>
      </c>
      <c r="B419" s="302">
        <f>'Ind T6'!V170</f>
        <v>7.147959172950678</v>
      </c>
      <c r="C419" s="299" t="str">
        <f>CONCATENATE("(",ROUND((B419/$H420)*100,1),")")</f>
        <v>(27.9)</v>
      </c>
      <c r="D419" s="302">
        <f>'Ind T6'!W170</f>
        <v>8.6184275496387155</v>
      </c>
      <c r="E419" s="299" t="str">
        <f>CONCATENATE("(",ROUND((D419/$H420)*100,1),")")</f>
        <v>(33.6)</v>
      </c>
      <c r="F419" s="302">
        <f>'Ind T6'!X170</f>
        <v>2.1079684921931103</v>
      </c>
      <c r="G419" s="299" t="str">
        <f>CONCATENATE("(",ROUND((F419/$H420)*100,1),")")</f>
        <v>(8.2)</v>
      </c>
      <c r="H419" s="302">
        <f t="shared" ref="H419" si="315">SUM(B419,D419,F419)</f>
        <v>17.874355214782504</v>
      </c>
      <c r="I419" s="299" t="str">
        <f>CONCATENATE("(",ROUND((H419/$H420)*100,1),")")</f>
        <v>(69.6)</v>
      </c>
      <c r="K419" s="302">
        <f t="shared" ref="K419:K420" si="316">B419-B409</f>
        <v>0.58392265846963198</v>
      </c>
      <c r="L419" s="302">
        <f t="shared" ref="L419:L420" si="317">D419-D409</f>
        <v>-0.42651931327410963</v>
      </c>
      <c r="M419" s="302">
        <f t="shared" ref="M419:M420" si="318">F419-F409</f>
        <v>6.31201608321037E-2</v>
      </c>
      <c r="N419" s="302">
        <f t="shared" ref="N419:N420" si="319">SUM(K419:M419)</f>
        <v>0.22052350602762605</v>
      </c>
    </row>
    <row r="420" spans="1:14" x14ac:dyDescent="0.2">
      <c r="A420" s="282" t="s">
        <v>363</v>
      </c>
      <c r="B420" s="302">
        <f>SUM(B418:B419)</f>
        <v>11.255345020575247</v>
      </c>
      <c r="C420" s="299" t="str">
        <f>CONCATENATE("(",ROUND((B420/$H420)*100,1),")")</f>
        <v>(43.9)</v>
      </c>
      <c r="D420" s="302">
        <f>SUM(D418:D419)</f>
        <v>10.844568385825497</v>
      </c>
      <c r="E420" s="299" t="str">
        <f>CONCATENATE("(",ROUND((D420/$H420)*100,1),")")</f>
        <v>(42.3)</v>
      </c>
      <c r="F420" s="302">
        <f>SUM(F418:F419)</f>
        <v>3.5640865935992383</v>
      </c>
      <c r="G420" s="299" t="str">
        <f>CONCATENATE("(",ROUND((F420/$H420)*100,1),")")</f>
        <v>(13.9)</v>
      </c>
      <c r="H420" s="302">
        <f>SUM(H418:H419)</f>
        <v>25.66399999999998</v>
      </c>
      <c r="I420" s="299" t="str">
        <f>CONCATENATE("(",ROUND((H420/$H420)*100,1),")")</f>
        <v>(100)</v>
      </c>
      <c r="K420" s="302">
        <f t="shared" si="316"/>
        <v>0.49741470361341378</v>
      </c>
      <c r="L420" s="302">
        <f t="shared" si="317"/>
        <v>-0.31235539136483936</v>
      </c>
      <c r="M420" s="302">
        <f t="shared" si="318"/>
        <v>0.15794068775141001</v>
      </c>
      <c r="N420" s="302">
        <f t="shared" si="319"/>
        <v>0.34299999999998443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4.1143647352387651</v>
      </c>
      <c r="C429" s="299" t="str">
        <f>CONCATENATE("(",ROUND((B429/$H431)*100,1),")")</f>
        <v>(13.3)</v>
      </c>
      <c r="D429" s="302">
        <f>'Ind T6'!M180</f>
        <v>1.7614411679512803</v>
      </c>
      <c r="E429" s="299" t="str">
        <f>CONCATENATE("(",ROUND((D429/$H431)*100,1),")")</f>
        <v>(5.7)</v>
      </c>
      <c r="F429" s="302">
        <f>'Ind T6'!N180</f>
        <v>0.55713586263525716</v>
      </c>
      <c r="G429" s="299" t="str">
        <f>CONCATENATE("(",ROUND((F429/$H431)*100,1),")")</f>
        <v>(1.8)</v>
      </c>
      <c r="H429" s="302">
        <f>SUM(B429,D429,F429)</f>
        <v>6.4329417658253023</v>
      </c>
      <c r="I429" s="299" t="str">
        <f>CONCATENATE("(",ROUND((H429/$H431)*100,1),")")</f>
        <v>(20.8)</v>
      </c>
      <c r="K429" s="302">
        <f>B434-B429</f>
        <v>0.12743303986189147</v>
      </c>
      <c r="L429" s="302">
        <f>D434-D429</f>
        <v>7.7215832372505178E-2</v>
      </c>
      <c r="M429" s="302">
        <f>F434-F429</f>
        <v>-4.6164033901358037E-3</v>
      </c>
      <c r="N429" s="302">
        <f>SUM(K429:M429)</f>
        <v>0.20003246884426085</v>
      </c>
    </row>
    <row r="430" spans="1:14" x14ac:dyDescent="0.2">
      <c r="A430" s="282" t="s">
        <v>365</v>
      </c>
      <c r="B430" s="302">
        <f>'Ind T6'!L179</f>
        <v>11.524192079278478</v>
      </c>
      <c r="C430" s="299" t="str">
        <f>CONCATENATE("(",ROUND((B430/$H431)*100,1),")")</f>
        <v>(37.2)</v>
      </c>
      <c r="D430" s="302">
        <f>'Ind T6'!M179</f>
        <v>10.7616671120071</v>
      </c>
      <c r="E430" s="299" t="str">
        <f>CONCATENATE("(",ROUND((D430/$H431)*100,1),")")</f>
        <v>(34.8)</v>
      </c>
      <c r="F430" s="302">
        <f>'Ind T6'!N179</f>
        <v>2.2251990428891593</v>
      </c>
      <c r="G430" s="299" t="str">
        <f>CONCATENATE("(",ROUND((F430/$H431)*100,1),")")</f>
        <v>(7.2)</v>
      </c>
      <c r="H430" s="302">
        <f t="shared" ref="H430" si="320">SUM(B430,D430,F430)</f>
        <v>24.511058234174737</v>
      </c>
      <c r="I430" s="299" t="str">
        <f>CONCATENATE("(",ROUND((H430/$H431)*100,1),")")</f>
        <v>(79.2)</v>
      </c>
      <c r="K430" s="302">
        <f t="shared" ref="K430:K431" si="321">B435-B430</f>
        <v>0.63034001715472243</v>
      </c>
      <c r="L430" s="302">
        <f t="shared" ref="L430:L431" si="322">D435-D430</f>
        <v>-7.2526461316716251E-2</v>
      </c>
      <c r="M430" s="302">
        <f t="shared" ref="M430:M431" si="323">F435-F430</f>
        <v>0.17915397531772692</v>
      </c>
      <c r="N430" s="302">
        <f t="shared" ref="N430:N431" si="324">SUM(K430:M430)</f>
        <v>0.7369675311557331</v>
      </c>
    </row>
    <row r="431" spans="1:14" x14ac:dyDescent="0.2">
      <c r="A431" s="282" t="s">
        <v>363</v>
      </c>
      <c r="B431" s="302">
        <f>SUM(B429:B430)</f>
        <v>15.638556814517244</v>
      </c>
      <c r="C431" s="299" t="str">
        <f>CONCATENATE("(",ROUND((B431/$H431)*100,1),")")</f>
        <v>(50.5)</v>
      </c>
      <c r="D431" s="302">
        <f>SUM(D429:D430)</f>
        <v>12.523108279958381</v>
      </c>
      <c r="E431" s="299" t="str">
        <f>CONCATENATE("(",ROUND((D431/$H431)*100,1),")")</f>
        <v>(40.5)</v>
      </c>
      <c r="F431" s="302">
        <f>SUM(F429:F430)</f>
        <v>2.7823349055244164</v>
      </c>
      <c r="G431" s="299" t="str">
        <f>CONCATENATE("(",ROUND((F431/$H431)*100,1),")")</f>
        <v>(9)</v>
      </c>
      <c r="H431" s="302">
        <f>SUM(H429:H430)</f>
        <v>30.944000000000038</v>
      </c>
      <c r="I431" s="299" t="str">
        <f>CONCATENATE("(",ROUND((H431/$H431)*100,1),")")</f>
        <v>(100)</v>
      </c>
      <c r="K431" s="302">
        <f t="shared" si="321"/>
        <v>0.7577730570166139</v>
      </c>
      <c r="L431" s="302">
        <f t="shared" si="322"/>
        <v>4.6893710557878165E-3</v>
      </c>
      <c r="M431" s="302">
        <f t="shared" si="323"/>
        <v>0.17453757192759101</v>
      </c>
      <c r="N431" s="302">
        <f t="shared" si="324"/>
        <v>0.93699999999999273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4.2417977751006566</v>
      </c>
      <c r="C434" s="299" t="str">
        <f>CONCATENATE("(",ROUND((B434/$H436)*100,1),")")</f>
        <v>(13.3)</v>
      </c>
      <c r="D434" s="302">
        <f>'Ind T6'!R180</f>
        <v>1.8386570003237854</v>
      </c>
      <c r="E434" s="299" t="str">
        <f>CONCATENATE("(",ROUND((D434/$H436)*100,1),")")</f>
        <v>(5.8)</v>
      </c>
      <c r="F434" s="302">
        <f>'Ind T6'!S180</f>
        <v>0.55251945924512136</v>
      </c>
      <c r="G434" s="299" t="str">
        <f>CONCATENATE("(",ROUND((F434/$H436)*100,1),")")</f>
        <v>(1.7)</v>
      </c>
      <c r="H434" s="302">
        <f>SUM(B434,D434,F434)</f>
        <v>6.6329742346695637</v>
      </c>
      <c r="I434" s="299" t="str">
        <f>CONCATENATE("(",ROUND((H434/$H436)*100,1),")")</f>
        <v>(20.8)</v>
      </c>
      <c r="K434" s="302">
        <f>B439-B434</f>
        <v>6.5162653494677869E-2</v>
      </c>
      <c r="L434" s="302">
        <f>D439-D434</f>
        <v>7.1499245353924934E-2</v>
      </c>
      <c r="M434" s="302">
        <f>F439-F434</f>
        <v>-3.9741009304777641E-2</v>
      </c>
      <c r="N434" s="302">
        <f>SUM(K434:M434)</f>
        <v>9.6920889543825162E-2</v>
      </c>
    </row>
    <row r="435" spans="1:14" x14ac:dyDescent="0.2">
      <c r="A435" s="282" t="s">
        <v>365</v>
      </c>
      <c r="B435" s="302">
        <f>'Ind T6'!Q179</f>
        <v>12.154532096433201</v>
      </c>
      <c r="C435" s="299" t="str">
        <f>CONCATENATE("(",ROUND((B435/$H436)*100,1),")")</f>
        <v>(38.1)</v>
      </c>
      <c r="D435" s="302">
        <f>'Ind T6'!R179</f>
        <v>10.689140650690383</v>
      </c>
      <c r="E435" s="299" t="str">
        <f>CONCATENATE("(",ROUND((D435/$H436)*100,1),")")</f>
        <v>(33.5)</v>
      </c>
      <c r="F435" s="302">
        <f>'Ind T6'!S179</f>
        <v>2.4043530182068862</v>
      </c>
      <c r="G435" s="299" t="str">
        <f>CONCATENATE("(",ROUND((F435/$H436)*100,1),")")</f>
        <v>(7.5)</v>
      </c>
      <c r="H435" s="302">
        <f t="shared" ref="H435" si="325">SUM(B435,D435,F435)</f>
        <v>25.248025765330471</v>
      </c>
      <c r="I435" s="299" t="str">
        <f>CONCATENATE("(",ROUND((H435/$H436)*100,1),")")</f>
        <v>(79.2)</v>
      </c>
      <c r="K435" s="302">
        <f t="shared" ref="K435:K436" si="326">B440-B435</f>
        <v>0.73422495764743445</v>
      </c>
      <c r="L435" s="302">
        <f t="shared" ref="L435:L436" si="327">D440-D435</f>
        <v>-0.67663273852028283</v>
      </c>
      <c r="M435" s="302">
        <f t="shared" ref="M435:M436" si="328">F440-F435</f>
        <v>0.2094868913289889</v>
      </c>
      <c r="N435" s="302">
        <f t="shared" ref="N435:N436" si="329">SUM(K435:M435)</f>
        <v>0.26707911045614052</v>
      </c>
    </row>
    <row r="436" spans="1:14" x14ac:dyDescent="0.2">
      <c r="A436" s="282" t="s">
        <v>363</v>
      </c>
      <c r="B436" s="302">
        <f>SUM(B434:B435)</f>
        <v>16.396329871533858</v>
      </c>
      <c r="C436" s="299" t="str">
        <f>CONCATENATE("(",ROUND((B436/$H436)*100,1),")")</f>
        <v>(51.4)</v>
      </c>
      <c r="D436" s="302">
        <f>SUM(D434:D435)</f>
        <v>12.527797651014168</v>
      </c>
      <c r="E436" s="299" t="str">
        <f>CONCATENATE("(",ROUND((D436/$H436)*100,1),")")</f>
        <v>(39.3)</v>
      </c>
      <c r="F436" s="302">
        <f>SUM(F434:F435)</f>
        <v>2.9568724774520074</v>
      </c>
      <c r="G436" s="299" t="str">
        <f>CONCATENATE("(",ROUND((F436/$H436)*100,1),")")</f>
        <v>(9.3)</v>
      </c>
      <c r="H436" s="302">
        <f>SUM(H434:H435)</f>
        <v>31.881000000000036</v>
      </c>
      <c r="I436" s="299" t="str">
        <f>CONCATENATE("(",ROUND((H436/$H436)*100,1),")")</f>
        <v>(100)</v>
      </c>
      <c r="K436" s="302">
        <f t="shared" si="326"/>
        <v>0.79938761114211232</v>
      </c>
      <c r="L436" s="302">
        <f t="shared" si="327"/>
        <v>-0.60513349316635789</v>
      </c>
      <c r="M436" s="302">
        <f t="shared" si="328"/>
        <v>0.16974588202421126</v>
      </c>
      <c r="N436" s="302">
        <f t="shared" si="329"/>
        <v>0.36399999999996568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4.3069604285953345</v>
      </c>
      <c r="C439" s="299" t="str">
        <f>CONCATENATE("(",ROUND((B439/$H441)*100,1),")")</f>
        <v>(13.4)</v>
      </c>
      <c r="D439" s="302">
        <f>'Ind T6'!W180</f>
        <v>1.9101562456777104</v>
      </c>
      <c r="E439" s="299" t="str">
        <f>CONCATENATE("(",ROUND((D439/$H441)*100,1),")")</f>
        <v>(5.9)</v>
      </c>
      <c r="F439" s="302">
        <f>'Ind T6'!X180</f>
        <v>0.51277844994034372</v>
      </c>
      <c r="G439" s="299" t="str">
        <f>CONCATENATE("(",ROUND((F439/$H441)*100,1),")")</f>
        <v>(1.6)</v>
      </c>
      <c r="H439" s="302">
        <f>SUM(B439,D439,F439)</f>
        <v>6.7298951242133889</v>
      </c>
      <c r="I439" s="299" t="str">
        <f>CONCATENATE("(",ROUND((H439/$H441)*100,1),")")</f>
        <v>(20.9)</v>
      </c>
      <c r="K439" s="302">
        <f>B439-B429</f>
        <v>0.19259569335656934</v>
      </c>
      <c r="L439" s="302">
        <f>D439-D429</f>
        <v>0.14871507772643011</v>
      </c>
      <c r="M439" s="302">
        <f>F439-F429</f>
        <v>-4.4357412694913445E-2</v>
      </c>
      <c r="N439" s="302">
        <f>SUM(K439:M439)</f>
        <v>0.29695335838808601</v>
      </c>
    </row>
    <row r="440" spans="1:14" x14ac:dyDescent="0.2">
      <c r="A440" s="282" t="s">
        <v>365</v>
      </c>
      <c r="B440" s="302">
        <f>'Ind T6'!V179</f>
        <v>12.888757054080635</v>
      </c>
      <c r="C440" s="299" t="str">
        <f>CONCATENATE("(",ROUND((B440/$H441)*100,1),")")</f>
        <v>(40)</v>
      </c>
      <c r="D440" s="302">
        <f>'Ind T6'!W179</f>
        <v>10.012507912170101</v>
      </c>
      <c r="E440" s="299" t="str">
        <f>CONCATENATE("(",ROUND((D440/$H441)*100,1),")")</f>
        <v>(31.1)</v>
      </c>
      <c r="F440" s="302">
        <f>'Ind T6'!X179</f>
        <v>2.6138399095358751</v>
      </c>
      <c r="G440" s="299" t="str">
        <f>CONCATENATE("(",ROUND((F440/$H441)*100,1),")")</f>
        <v>(8.1)</v>
      </c>
      <c r="H440" s="302">
        <f t="shared" ref="H440" si="330">SUM(B440,D440,F440)</f>
        <v>25.515104875786612</v>
      </c>
      <c r="I440" s="299" t="str">
        <f>CONCATENATE("(",ROUND((H440/$H441)*100,1),")")</f>
        <v>(79.1)</v>
      </c>
      <c r="K440" s="302">
        <f t="shared" ref="K440:K441" si="331">B440-B430</f>
        <v>1.3645649748021569</v>
      </c>
      <c r="L440" s="302">
        <f t="shared" ref="L440:L441" si="332">D440-D430</f>
        <v>-0.74915919983699908</v>
      </c>
      <c r="M440" s="302">
        <f t="shared" ref="M440:M441" si="333">F440-F430</f>
        <v>0.38864086664671582</v>
      </c>
      <c r="N440" s="302">
        <f t="shared" ref="N440:N441" si="334">SUM(K440:M440)</f>
        <v>1.0040466416118736</v>
      </c>
    </row>
    <row r="441" spans="1:14" x14ac:dyDescent="0.2">
      <c r="A441" s="282" t="s">
        <v>363</v>
      </c>
      <c r="B441" s="302">
        <f>SUM(B439:B440)</f>
        <v>17.19571748267597</v>
      </c>
      <c r="C441" s="299" t="str">
        <f>CONCATENATE("(",ROUND((B441/$H441)*100,1),")")</f>
        <v>(53.3)</v>
      </c>
      <c r="D441" s="302">
        <f>SUM(D439:D440)</f>
        <v>11.922664157847811</v>
      </c>
      <c r="E441" s="299" t="str">
        <f>CONCATENATE("(",ROUND((D441/$H441)*100,1),")")</f>
        <v>(37)</v>
      </c>
      <c r="F441" s="302">
        <f>SUM(F439:F440)</f>
        <v>3.1266183594762187</v>
      </c>
      <c r="G441" s="299" t="str">
        <f>CONCATENATE("(",ROUND((F441/$H441)*100,1),")")</f>
        <v>(9.7)</v>
      </c>
      <c r="H441" s="302">
        <f>SUM(H439:H440)</f>
        <v>32.245000000000005</v>
      </c>
      <c r="I441" s="299" t="str">
        <f>CONCATENATE("(",ROUND((H441/$H441)*100,1),")")</f>
        <v>(100)</v>
      </c>
      <c r="K441" s="302">
        <f t="shared" si="331"/>
        <v>1.5571606681587262</v>
      </c>
      <c r="L441" s="302">
        <f t="shared" si="332"/>
        <v>-0.60044412211057008</v>
      </c>
      <c r="M441" s="302">
        <f t="shared" si="333"/>
        <v>0.34428345395180227</v>
      </c>
      <c r="N441" s="302">
        <f t="shared" si="334"/>
        <v>1.3009999999999584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1.2961227856095812</v>
      </c>
      <c r="C450" s="299" t="str">
        <f>CONCATENATE("(",ROUND((B450/$H452)*100,1),")")</f>
        <v>(18.3)</v>
      </c>
      <c r="D450" s="302">
        <f>'Ind T6'!M189</f>
        <v>1.0383758251188173</v>
      </c>
      <c r="E450" s="299" t="str">
        <f>CONCATENATE("(",ROUND((D450/$H452)*100,1),")")</f>
        <v>(14.7)</v>
      </c>
      <c r="F450" s="302">
        <f>'Ind T6'!N189</f>
        <v>0.96236284385840143</v>
      </c>
      <c r="G450" s="299" t="str">
        <f>CONCATENATE("(",ROUND((F450/$H452)*100,1),")")</f>
        <v>(13.6)</v>
      </c>
      <c r="H450" s="302">
        <f>SUM(B450,D450,F450)</f>
        <v>3.2968614545868</v>
      </c>
      <c r="I450" s="299" t="str">
        <f>CONCATENATE("(",ROUND((H450/$H452)*100,1),")")</f>
        <v>(46.6)</v>
      </c>
      <c r="K450" s="302">
        <f>B455-B450</f>
        <v>8.8347177684271028E-2</v>
      </c>
      <c r="L450" s="302">
        <f>D455-D450</f>
        <v>9.9205304059858168E-2</v>
      </c>
      <c r="M450" s="302">
        <f>F455-F450</f>
        <v>5.2562406739025902E-2</v>
      </c>
      <c r="N450" s="302">
        <f>SUM(K450:M450)</f>
        <v>0.2401148884831551</v>
      </c>
    </row>
    <row r="451" spans="1:14" x14ac:dyDescent="0.2">
      <c r="A451" s="282" t="s">
        <v>365</v>
      </c>
      <c r="B451" s="302">
        <f>'Ind T6'!L188</f>
        <v>0.95996955351117375</v>
      </c>
      <c r="C451" s="299" t="str">
        <f>CONCATENATE("(",ROUND((B451/$H452)*100,1),")")</f>
        <v>(13.6)</v>
      </c>
      <c r="D451" s="302">
        <f>'Ind T6'!M188</f>
        <v>1.6164074624218026</v>
      </c>
      <c r="E451" s="299" t="str">
        <f>CONCATENATE("(",ROUND((D451/$H452)*100,1),")")</f>
        <v>(22.8)</v>
      </c>
      <c r="F451" s="302">
        <f>'Ind T6'!N188</f>
        <v>1.2047615294802294</v>
      </c>
      <c r="G451" s="299" t="str">
        <f>CONCATENATE("(",ROUND((F451/$H452)*100,1),")")</f>
        <v>(17)</v>
      </c>
      <c r="H451" s="302">
        <f t="shared" ref="H451" si="335">SUM(B451,D451,F451)</f>
        <v>3.7811385454132056</v>
      </c>
      <c r="I451" s="299" t="str">
        <f>CONCATENATE("(",ROUND((H451/$H452)*100,1),")")</f>
        <v>(53.4)</v>
      </c>
      <c r="K451" s="302">
        <f t="shared" ref="K451:K452" si="336">B456-B451</f>
        <v>1.9039044035861097E-2</v>
      </c>
      <c r="L451" s="302">
        <f t="shared" ref="L451:L452" si="337">D456-D451</f>
        <v>0.10316589064865966</v>
      </c>
      <c r="M451" s="302">
        <f t="shared" ref="M451:M452" si="338">F456-F451</f>
        <v>-8.3198231676877565E-3</v>
      </c>
      <c r="N451" s="302">
        <f t="shared" ref="N451:N452" si="339">SUM(K451:M451)</f>
        <v>0.113885111516833</v>
      </c>
    </row>
    <row r="452" spans="1:14" x14ac:dyDescent="0.2">
      <c r="A452" s="282" t="s">
        <v>363</v>
      </c>
      <c r="B452" s="302">
        <f>SUM(B450:B451)</f>
        <v>2.2560923391207548</v>
      </c>
      <c r="C452" s="299" t="str">
        <f>CONCATENATE("(",ROUND((B452/$H452)*100,1),")")</f>
        <v>(31.9)</v>
      </c>
      <c r="D452" s="302">
        <f>SUM(D450:D451)</f>
        <v>2.6547832875406199</v>
      </c>
      <c r="E452" s="299" t="str">
        <f>CONCATENATE("(",ROUND((D452/$H452)*100,1),")")</f>
        <v>(37.5)</v>
      </c>
      <c r="F452" s="302">
        <f>SUM(F450:F451)</f>
        <v>2.1671243733386309</v>
      </c>
      <c r="G452" s="299" t="str">
        <f>CONCATENATE("(",ROUND((F452/$H452)*100,1),")")</f>
        <v>(30.6)</v>
      </c>
      <c r="H452" s="302">
        <f>SUM(H450:H451)</f>
        <v>7.0780000000000056</v>
      </c>
      <c r="I452" s="299" t="str">
        <f>CONCATENATE("(",ROUND((H452/$H452)*100,1),")")</f>
        <v>(100)</v>
      </c>
      <c r="K452" s="302">
        <f t="shared" si="336"/>
        <v>0.10738622172013246</v>
      </c>
      <c r="L452" s="302">
        <f t="shared" si="337"/>
        <v>0.20237119470851805</v>
      </c>
      <c r="M452" s="302">
        <f t="shared" si="338"/>
        <v>4.4242583571338034E-2</v>
      </c>
      <c r="N452" s="302">
        <f t="shared" si="339"/>
        <v>0.35399999999998855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1.3844699632938522</v>
      </c>
      <c r="C455" s="299" t="str">
        <f>CONCATENATE("(",ROUND((B455/$H457)*100,1),")")</f>
        <v>(18.6)</v>
      </c>
      <c r="D455" s="302">
        <f>'Ind T6'!R189</f>
        <v>1.1375811291786755</v>
      </c>
      <c r="E455" s="299" t="str">
        <f>CONCATENATE("(",ROUND((D455/$H457)*100,1),")")</f>
        <v>(15.3)</v>
      </c>
      <c r="F455" s="302">
        <f>'Ind T6'!S189</f>
        <v>1.0149252505974273</v>
      </c>
      <c r="G455" s="299" t="str">
        <f>CONCATENATE("(",ROUND((F455/$H457)*100,1),")")</f>
        <v>(13.7)</v>
      </c>
      <c r="H455" s="302">
        <f>SUM(B455,D455,F455)</f>
        <v>3.5369763430699548</v>
      </c>
      <c r="I455" s="299" t="str">
        <f>CONCATENATE("(",ROUND((H455/$H457)*100,1),")")</f>
        <v>(47.6)</v>
      </c>
      <c r="K455" s="302">
        <f>B460-B455</f>
        <v>8.9578024545110546E-2</v>
      </c>
      <c r="L455" s="302">
        <f>D460-D455</f>
        <v>0.11630653333357044</v>
      </c>
      <c r="M455" s="302">
        <f>F460-F455</f>
        <v>0.11195255976857621</v>
      </c>
      <c r="N455" s="302">
        <f>SUM(K455:M455)</f>
        <v>0.31783711764725719</v>
      </c>
    </row>
    <row r="456" spans="1:14" x14ac:dyDescent="0.2">
      <c r="A456" s="282" t="s">
        <v>365</v>
      </c>
      <c r="B456" s="302">
        <f>'Ind T6'!Q188</f>
        <v>0.97900859754703484</v>
      </c>
      <c r="C456" s="299" t="str">
        <f>CONCATENATE("(",ROUND((B456/$H457)*100,1),")")</f>
        <v>(13.2)</v>
      </c>
      <c r="D456" s="302">
        <f>'Ind T6'!R188</f>
        <v>1.7195733530704622</v>
      </c>
      <c r="E456" s="299" t="str">
        <f>CONCATENATE("(",ROUND((D456/$H457)*100,1),")")</f>
        <v>(23.1)</v>
      </c>
      <c r="F456" s="302">
        <f>'Ind T6'!S188</f>
        <v>1.1964417063125417</v>
      </c>
      <c r="G456" s="299" t="str">
        <f>CONCATENATE("(",ROUND((F456/$H457)*100,1),")")</f>
        <v>(16.1)</v>
      </c>
      <c r="H456" s="302">
        <f t="shared" ref="H456" si="340">SUM(B456,D456,F456)</f>
        <v>3.8950236569300385</v>
      </c>
      <c r="I456" s="299" t="str">
        <f>CONCATENATE("(",ROUND((H456/$H457)*100,1),")")</f>
        <v>(52.4)</v>
      </c>
      <c r="K456" s="302">
        <f t="shared" ref="K456:K457" si="341">B461-B456</f>
        <v>-7.7946966284319075E-3</v>
      </c>
      <c r="L456" s="302">
        <f t="shared" ref="L456:L457" si="342">D461-D456</f>
        <v>8.488863353130971E-2</v>
      </c>
      <c r="M456" s="302">
        <f t="shared" ref="M456:M457" si="343">F461-F456</f>
        <v>7.8068945449863092E-2</v>
      </c>
      <c r="N456" s="302">
        <f t="shared" ref="N456:N457" si="344">SUM(K456:M456)</f>
        <v>0.15516288235274089</v>
      </c>
    </row>
    <row r="457" spans="1:14" x14ac:dyDescent="0.2">
      <c r="A457" s="282" t="s">
        <v>363</v>
      </c>
      <c r="B457" s="302">
        <f>SUM(B455:B456)</f>
        <v>2.3634785608408873</v>
      </c>
      <c r="C457" s="299" t="str">
        <f>CONCATENATE("(",ROUND((B457/$H457)*100,1),")")</f>
        <v>(31.8)</v>
      </c>
      <c r="D457" s="302">
        <f>SUM(D455:D456)</f>
        <v>2.8571544822491379</v>
      </c>
      <c r="E457" s="299" t="str">
        <f>CONCATENATE("(",ROUND((D457/$H457)*100,1),")")</f>
        <v>(38.4)</v>
      </c>
      <c r="F457" s="302">
        <f>SUM(F455:F456)</f>
        <v>2.211366956909969</v>
      </c>
      <c r="G457" s="299" t="str">
        <f>CONCATENATE("(",ROUND((F457/$H457)*100,1),")")</f>
        <v>(29.8)</v>
      </c>
      <c r="H457" s="302">
        <f>SUM(H455:H456)</f>
        <v>7.4319999999999933</v>
      </c>
      <c r="I457" s="299" t="str">
        <f>CONCATENATE("(",ROUND((H457/$H457)*100,1),")")</f>
        <v>(100)</v>
      </c>
      <c r="K457" s="302">
        <f t="shared" si="341"/>
        <v>8.1783327916678417E-2</v>
      </c>
      <c r="L457" s="302">
        <f t="shared" si="342"/>
        <v>0.20119516686487993</v>
      </c>
      <c r="M457" s="302">
        <f t="shared" si="343"/>
        <v>0.1900215052184393</v>
      </c>
      <c r="N457" s="302">
        <f t="shared" si="344"/>
        <v>0.47299999999999764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1.4740479878389627</v>
      </c>
      <c r="C460" s="299" t="str">
        <f>CONCATENATE("(",ROUND((B460/$H462)*100,1),")")</f>
        <v>(18.6)</v>
      </c>
      <c r="D460" s="302">
        <f>'Ind T6'!W189</f>
        <v>1.2538876625122459</v>
      </c>
      <c r="E460" s="299" t="str">
        <f>CONCATENATE("(",ROUND((D460/$H462)*100,1),")")</f>
        <v>(15.9)</v>
      </c>
      <c r="F460" s="302">
        <f>'Ind T6'!X189</f>
        <v>1.1268778103660035</v>
      </c>
      <c r="G460" s="299" t="str">
        <f>CONCATENATE("(",ROUND((F460/$H462)*100,1),")")</f>
        <v>(14.3)</v>
      </c>
      <c r="H460" s="302">
        <f>SUM(B460,D460,F460)</f>
        <v>3.8548134607172124</v>
      </c>
      <c r="I460" s="299" t="str">
        <f>CONCATENATE("(",ROUND((H460/$H462)*100,1),")")</f>
        <v>(48.8)</v>
      </c>
      <c r="K460" s="302">
        <f>B460-B450</f>
        <v>0.17792520222938157</v>
      </c>
      <c r="L460" s="302">
        <f>D460-D450</f>
        <v>0.21551183739342861</v>
      </c>
      <c r="M460" s="302">
        <f>F460-F450</f>
        <v>0.16451496650760211</v>
      </c>
      <c r="N460" s="302">
        <f>SUM(K460:M460)</f>
        <v>0.55795200613041229</v>
      </c>
    </row>
    <row r="461" spans="1:14" x14ac:dyDescent="0.2">
      <c r="A461" s="282" t="s">
        <v>365</v>
      </c>
      <c r="B461" s="302">
        <f>'Ind T6'!V188</f>
        <v>0.97121390091860293</v>
      </c>
      <c r="C461" s="299" t="str">
        <f>CONCATENATE("(",ROUND((B461/$H462)*100,1),")")</f>
        <v>(12.3)</v>
      </c>
      <c r="D461" s="302">
        <f>'Ind T6'!W188</f>
        <v>1.8044619866017719</v>
      </c>
      <c r="E461" s="299" t="str">
        <f>CONCATENATE("(",ROUND((D461/$H462)*100,1),")")</f>
        <v>(22.8)</v>
      </c>
      <c r="F461" s="302">
        <f>'Ind T6'!X188</f>
        <v>1.2745106517624047</v>
      </c>
      <c r="G461" s="299" t="str">
        <f>CONCATENATE("(",ROUND((F461/$H462)*100,1),")")</f>
        <v>(16.1)</v>
      </c>
      <c r="H461" s="302">
        <f t="shared" ref="H461" si="345">SUM(B461,D461,F461)</f>
        <v>4.0501865392827803</v>
      </c>
      <c r="I461" s="299" t="str">
        <f>CONCATENATE("(",ROUND((H461/$H462)*100,1),")")</f>
        <v>(51.2)</v>
      </c>
      <c r="K461" s="302">
        <f t="shared" ref="K461:K462" si="346">B461-B451</f>
        <v>1.1244347407429189E-2</v>
      </c>
      <c r="L461" s="302">
        <f t="shared" ref="L461:L462" si="347">D461-D451</f>
        <v>0.18805452417996937</v>
      </c>
      <c r="M461" s="302">
        <f t="shared" ref="M461:M462" si="348">F461-F451</f>
        <v>6.9749122282175335E-2</v>
      </c>
      <c r="N461" s="302">
        <f t="shared" ref="N461:N462" si="349">SUM(K461:M461)</f>
        <v>0.2690479938695739</v>
      </c>
    </row>
    <row r="462" spans="1:14" x14ac:dyDescent="0.2">
      <c r="A462" s="282" t="s">
        <v>363</v>
      </c>
      <c r="B462" s="302">
        <f>SUM(B460:B461)</f>
        <v>2.4452618887575657</v>
      </c>
      <c r="C462" s="299" t="str">
        <f>CONCATENATE("(",ROUND((B462/$H462)*100,1),")")</f>
        <v>(30.9)</v>
      </c>
      <c r="D462" s="302">
        <f>SUM(D460:D461)</f>
        <v>3.0583496491140179</v>
      </c>
      <c r="E462" s="299" t="str">
        <f>CONCATENATE("(",ROUND((D462/$H462)*100,1),")")</f>
        <v>(38.7)</v>
      </c>
      <c r="F462" s="302">
        <f>SUM(F460:F461)</f>
        <v>2.4013884621284083</v>
      </c>
      <c r="G462" s="299" t="str">
        <f>CONCATENATE("(",ROUND((F462/$H462)*100,1),")")</f>
        <v>(30.4)</v>
      </c>
      <c r="H462" s="302">
        <f>SUM(H460:H461)</f>
        <v>7.9049999999999923</v>
      </c>
      <c r="I462" s="299" t="str">
        <f>CONCATENATE("(",ROUND((H462/$H462)*100,1),")")</f>
        <v>(100)</v>
      </c>
      <c r="K462" s="302">
        <f t="shared" si="346"/>
        <v>0.18916954963681087</v>
      </c>
      <c r="L462" s="302">
        <f t="shared" si="347"/>
        <v>0.40356636157339798</v>
      </c>
      <c r="M462" s="302">
        <f t="shared" si="348"/>
        <v>0.23426408878977734</v>
      </c>
      <c r="N462" s="302">
        <f t="shared" si="349"/>
        <v>0.82699999999998619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1.5182587209461782</v>
      </c>
      <c r="C471" s="299" t="str">
        <f>CONCATENATE("(",ROUND((B471/$H473)*100,1),")")</f>
        <v>(16.7)</v>
      </c>
      <c r="D471" s="302">
        <f>'Ind T6'!M198</f>
        <v>0.44968536055619462</v>
      </c>
      <c r="E471" s="299" t="str">
        <f>CONCATENATE("(",ROUND((D471/$H473)*100,1),")")</f>
        <v>(5)</v>
      </c>
      <c r="F471" s="302">
        <f>'Ind T6'!N198</f>
        <v>0.71712513135951228</v>
      </c>
      <c r="G471" s="299" t="str">
        <f>CONCATENATE("(",ROUND((F471/$H473)*100,1),")")</f>
        <v>(7.9)</v>
      </c>
      <c r="H471" s="302">
        <f>SUM(B471,D471,F471)</f>
        <v>2.6850692128618849</v>
      </c>
      <c r="I471" s="299" t="str">
        <f>CONCATENATE("(",ROUND((H471/$H473)*100,1),")")</f>
        <v>(29.6)</v>
      </c>
      <c r="K471" s="302">
        <f>B476-B471</f>
        <v>-1.324389246918245E-2</v>
      </c>
      <c r="L471" s="302">
        <f>D476-D471</f>
        <v>-1.9612763408119516E-2</v>
      </c>
      <c r="M471" s="302">
        <f>F476-F471</f>
        <v>-7.1763614370452533E-3</v>
      </c>
      <c r="N471" s="302">
        <f>SUM(K471:M471)</f>
        <v>-4.0033017314347219E-2</v>
      </c>
    </row>
    <row r="472" spans="1:14" x14ac:dyDescent="0.2">
      <c r="A472" s="282" t="s">
        <v>365</v>
      </c>
      <c r="B472" s="302">
        <f>'Ind T6'!L197</f>
        <v>1.7833270461959796</v>
      </c>
      <c r="C472" s="299" t="str">
        <f>CONCATENATE("(",ROUND((B472/$H473)*100,1),")")</f>
        <v>(19.6)</v>
      </c>
      <c r="D472" s="302">
        <f>'Ind T6'!M197</f>
        <v>2.2793148809627066</v>
      </c>
      <c r="E472" s="299" t="str">
        <f>CONCATENATE("(",ROUND((D472/$H473)*100,1),")")</f>
        <v>(25.1)</v>
      </c>
      <c r="F472" s="302">
        <f>'Ind T6'!N197</f>
        <v>2.3362888599794318</v>
      </c>
      <c r="G472" s="299" t="str">
        <f>CONCATENATE("(",ROUND((F472/$H473)*100,1),")")</f>
        <v>(25.7)</v>
      </c>
      <c r="H472" s="302">
        <f t="shared" ref="H472" si="350">SUM(B472,D472,F472)</f>
        <v>6.3989307871381182</v>
      </c>
      <c r="I472" s="299" t="str">
        <f>CONCATENATE("(",ROUND((H472/$H473)*100,1),")")</f>
        <v>(70.4)</v>
      </c>
      <c r="K472" s="302">
        <f t="shared" ref="K472:K473" si="351">B477-B472</f>
        <v>-0.12524465494287851</v>
      </c>
      <c r="L472" s="302">
        <f t="shared" ref="L472:L473" si="352">D477-D472</f>
        <v>-0.12279091082122129</v>
      </c>
      <c r="M472" s="302">
        <f t="shared" ref="M472:M473" si="353">F477-F472</f>
        <v>-8.6931416921547378E-2</v>
      </c>
      <c r="N472" s="302">
        <f t="shared" ref="N472:N473" si="354">SUM(K472:M472)</f>
        <v>-0.33496698268564717</v>
      </c>
    </row>
    <row r="473" spans="1:14" x14ac:dyDescent="0.2">
      <c r="A473" s="282" t="s">
        <v>363</v>
      </c>
      <c r="B473" s="302">
        <f>SUM(B471:B472)</f>
        <v>3.301585767142158</v>
      </c>
      <c r="C473" s="299" t="str">
        <f>CONCATENATE("(",ROUND((B473/$H473)*100,1),")")</f>
        <v>(36.3)</v>
      </c>
      <c r="D473" s="302">
        <f>SUM(D471:D472)</f>
        <v>2.7290002415189014</v>
      </c>
      <c r="E473" s="299" t="str">
        <f>CONCATENATE("(",ROUND((D473/$H473)*100,1),")")</f>
        <v>(30)</v>
      </c>
      <c r="F473" s="302">
        <f>SUM(F471:F472)</f>
        <v>3.0534139913389442</v>
      </c>
      <c r="G473" s="299" t="str">
        <f>CONCATENATE("(",ROUND((F473/$H473)*100,1),")")</f>
        <v>(33.6)</v>
      </c>
      <c r="H473" s="302">
        <f>SUM(H471:H472)</f>
        <v>9.0840000000000032</v>
      </c>
      <c r="I473" s="299" t="str">
        <f>CONCATENATE("(",ROUND((H473/$H473)*100,1),")")</f>
        <v>(100)</v>
      </c>
      <c r="K473" s="302">
        <f t="shared" si="351"/>
        <v>-0.13848854741206118</v>
      </c>
      <c r="L473" s="302">
        <f t="shared" si="352"/>
        <v>-0.14240367422934108</v>
      </c>
      <c r="M473" s="302">
        <f t="shared" si="353"/>
        <v>-9.4107778358592853E-2</v>
      </c>
      <c r="N473" s="302">
        <f t="shared" si="354"/>
        <v>-0.37499999999999512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1.5050148284769957</v>
      </c>
      <c r="C476" s="299" t="str">
        <f>CONCATENATE("(",ROUND((B476/$H478)*100,1),")")</f>
        <v>(17.3)</v>
      </c>
      <c r="D476" s="302">
        <f>'Ind T6'!R198</f>
        <v>0.43007259714807511</v>
      </c>
      <c r="E476" s="299" t="str">
        <f>CONCATENATE("(",ROUND((D476/$H478)*100,1),")")</f>
        <v>(4.9)</v>
      </c>
      <c r="F476" s="302">
        <f>'Ind T6'!S198</f>
        <v>0.70994876992246703</v>
      </c>
      <c r="G476" s="299" t="str">
        <f>CONCATENATE("(",ROUND((F476/$H478)*100,1),")")</f>
        <v>(8.2)</v>
      </c>
      <c r="H476" s="302">
        <f>SUM(B476,D476,F476)</f>
        <v>2.6450361955475379</v>
      </c>
      <c r="I476" s="299" t="str">
        <f>CONCATENATE("(",ROUND((H476/$H478)*100,1),")")</f>
        <v>(30.4)</v>
      </c>
      <c r="K476" s="302">
        <f>B481-B476</f>
        <v>6.9977388803515561E-2</v>
      </c>
      <c r="L476" s="302">
        <f>D481-D476</f>
        <v>8.7067950625624446E-4</v>
      </c>
      <c r="M476" s="302">
        <f>F481-F476</f>
        <v>2.9881129543213536E-2</v>
      </c>
      <c r="N476" s="302">
        <f>SUM(K476:M476)</f>
        <v>0.10072919785298534</v>
      </c>
    </row>
    <row r="477" spans="1:14" x14ac:dyDescent="0.2">
      <c r="A477" s="282" t="s">
        <v>365</v>
      </c>
      <c r="B477" s="302">
        <f>'Ind T6'!Q197</f>
        <v>1.6580823912531011</v>
      </c>
      <c r="C477" s="299" t="str">
        <f>CONCATENATE("(",ROUND((B477/$H478)*100,1),")")</f>
        <v>(19)</v>
      </c>
      <c r="D477" s="302">
        <f>'Ind T6'!R197</f>
        <v>2.1565239701414853</v>
      </c>
      <c r="E477" s="299" t="str">
        <f>CONCATENATE("(",ROUND((D477/$H478)*100,1),")")</f>
        <v>(24.8)</v>
      </c>
      <c r="F477" s="302">
        <f>'Ind T6'!S197</f>
        <v>2.2493574430578844</v>
      </c>
      <c r="G477" s="299" t="str">
        <f>CONCATENATE("(",ROUND((F477/$H478)*100,1),")")</f>
        <v>(25.8)</v>
      </c>
      <c r="H477" s="302">
        <f t="shared" ref="H477" si="355">SUM(B477,D477,F477)</f>
        <v>6.0639638044524711</v>
      </c>
      <c r="I477" s="299" t="str">
        <f>CONCATENATE("(",ROUND((H477/$H478)*100,1),")")</f>
        <v>(69.6)</v>
      </c>
      <c r="K477" s="302">
        <f t="shared" ref="K477:K478" si="356">B482-B477</f>
        <v>-7.7158112728736183E-2</v>
      </c>
      <c r="L477" s="302">
        <f t="shared" ref="L477:L478" si="357">D482-D477</f>
        <v>-7.1674085851492819E-2</v>
      </c>
      <c r="M477" s="302">
        <f t="shared" ref="M477:M478" si="358">F482-F477</f>
        <v>-3.7896999272766241E-2</v>
      </c>
      <c r="N477" s="302">
        <f t="shared" ref="N477:N478" si="359">SUM(K477:M477)</f>
        <v>-0.18672919785299524</v>
      </c>
    </row>
    <row r="478" spans="1:14" x14ac:dyDescent="0.2">
      <c r="A478" s="282" t="s">
        <v>363</v>
      </c>
      <c r="B478" s="302">
        <f>SUM(B476:B477)</f>
        <v>3.1630972197300968</v>
      </c>
      <c r="C478" s="299" t="str">
        <f>CONCATENATE("(",ROUND((B478/$H478)*100,1),")")</f>
        <v>(36.3)</v>
      </c>
      <c r="D478" s="302">
        <f>SUM(D476:D477)</f>
        <v>2.5865965672895603</v>
      </c>
      <c r="E478" s="299" t="str">
        <f>CONCATENATE("(",ROUND((D478/$H478)*100,1),")")</f>
        <v>(29.7)</v>
      </c>
      <c r="F478" s="302">
        <f>SUM(F476:F477)</f>
        <v>2.9593062129803513</v>
      </c>
      <c r="G478" s="299" t="str">
        <f>CONCATENATE("(",ROUND((F478/$H478)*100,1),")")</f>
        <v>(34)</v>
      </c>
      <c r="H478" s="302">
        <f>SUM(H476:H477)</f>
        <v>8.7090000000000085</v>
      </c>
      <c r="I478" s="299" t="str">
        <f>CONCATENATE("(",ROUND((H478/$H478)*100,1),")")</f>
        <v>(100)</v>
      </c>
      <c r="K478" s="302">
        <f t="shared" si="356"/>
        <v>-7.1807239252206223E-3</v>
      </c>
      <c r="L478" s="302">
        <f t="shared" si="357"/>
        <v>-7.0803406345236297E-2</v>
      </c>
      <c r="M478" s="302">
        <f t="shared" si="358"/>
        <v>-8.0158697295527048E-3</v>
      </c>
      <c r="N478" s="302">
        <f t="shared" si="359"/>
        <v>-8.6000000000009624E-2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1.5749922172805113</v>
      </c>
      <c r="C481" s="299" t="str">
        <f>CONCATENATE("(",ROUND((B481/$H483)*100,1),")")</f>
        <v>(18.3)</v>
      </c>
      <c r="D481" s="302">
        <f>'Ind T6'!W198</f>
        <v>0.43094327665433135</v>
      </c>
      <c r="E481" s="299" t="str">
        <f>CONCATENATE("(",ROUND((D481/$H483)*100,1),")")</f>
        <v>(5)</v>
      </c>
      <c r="F481" s="302">
        <f>'Ind T6'!X198</f>
        <v>0.73982989946568056</v>
      </c>
      <c r="G481" s="299" t="str">
        <f>CONCATENATE("(",ROUND((F481/$H483)*100,1),")")</f>
        <v>(8.6)</v>
      </c>
      <c r="H481" s="302">
        <f>SUM(B481,D481,F481)</f>
        <v>2.7457653934005233</v>
      </c>
      <c r="I481" s="299" t="str">
        <f>CONCATENATE("(",ROUND((H481/$H483)*100,1),")")</f>
        <v>(31.8)</v>
      </c>
      <c r="K481" s="302">
        <f>B481-B471</f>
        <v>5.6733496334333111E-2</v>
      </c>
      <c r="L481" s="302">
        <f>D481-D471</f>
        <v>-1.8742083901863271E-2</v>
      </c>
      <c r="M481" s="302">
        <f>F481-F471</f>
        <v>2.2704768106168283E-2</v>
      </c>
      <c r="N481" s="302">
        <f>SUM(K481:M481)</f>
        <v>6.0696180538638123E-2</v>
      </c>
    </row>
    <row r="482" spans="1:14" x14ac:dyDescent="0.2">
      <c r="A482" s="282" t="s">
        <v>365</v>
      </c>
      <c r="B482" s="302">
        <f>'Ind T6'!V197</f>
        <v>1.5809242785243649</v>
      </c>
      <c r="C482" s="299" t="str">
        <f>CONCATENATE("(",ROUND((B482/$H483)*100,1),")")</f>
        <v>(18.3)</v>
      </c>
      <c r="D482" s="302">
        <f>'Ind T6'!W197</f>
        <v>2.0848498842899925</v>
      </c>
      <c r="E482" s="299" t="str">
        <f>CONCATENATE("(",ROUND((D482/$H483)*100,1),")")</f>
        <v>(24.2)</v>
      </c>
      <c r="F482" s="302">
        <f>'Ind T6'!X197</f>
        <v>2.2114604437851182</v>
      </c>
      <c r="G482" s="299" t="str">
        <f>CONCATENATE("(",ROUND((F482/$H483)*100,1),")")</f>
        <v>(25.6)</v>
      </c>
      <c r="H482" s="302">
        <f t="shared" ref="H482" si="360">SUM(B482,D482,F482)</f>
        <v>5.8772346065994761</v>
      </c>
      <c r="I482" s="299" t="str">
        <f>CONCATENATE("(",ROUND((H482/$H483)*100,1),")")</f>
        <v>(68.2)</v>
      </c>
      <c r="K482" s="302">
        <f t="shared" ref="K482:K483" si="361">B482-B472</f>
        <v>-0.20240276767161469</v>
      </c>
      <c r="L482" s="302">
        <f t="shared" ref="L482:L483" si="362">D482-D472</f>
        <v>-0.19446499667271411</v>
      </c>
      <c r="M482" s="302">
        <f t="shared" ref="M482:M483" si="363">F482-F472</f>
        <v>-0.12482841619431362</v>
      </c>
      <c r="N482" s="302">
        <f t="shared" ref="N482:N483" si="364">SUM(K482:M482)</f>
        <v>-0.52169618053864242</v>
      </c>
    </row>
    <row r="483" spans="1:14" x14ac:dyDescent="0.2">
      <c r="A483" s="282" t="s">
        <v>363</v>
      </c>
      <c r="B483" s="302">
        <f>SUM(B481:B482)</f>
        <v>3.1559164958048762</v>
      </c>
      <c r="C483" s="299" t="str">
        <f>CONCATENATE("(",ROUND((B483/$H483)*100,1),")")</f>
        <v>(36.6)</v>
      </c>
      <c r="D483" s="302">
        <f>SUM(D481:D482)</f>
        <v>2.515793160944324</v>
      </c>
      <c r="E483" s="299" t="str">
        <f>CONCATENATE("(",ROUND((D483/$H483)*100,1),")")</f>
        <v>(29.2)</v>
      </c>
      <c r="F483" s="302">
        <f>SUM(F481:F482)</f>
        <v>2.9512903432507986</v>
      </c>
      <c r="G483" s="299" t="str">
        <f>CONCATENATE("(",ROUND((F483/$H483)*100,1),")")</f>
        <v>(34.2)</v>
      </c>
      <c r="H483" s="302">
        <f>SUM(H481:H482)</f>
        <v>8.6229999999999993</v>
      </c>
      <c r="I483" s="299" t="str">
        <f>CONCATENATE("(",ROUND((H483/$H483)*100,1),")")</f>
        <v>(100)</v>
      </c>
      <c r="K483" s="302">
        <f t="shared" si="361"/>
        <v>-0.1456692713372818</v>
      </c>
      <c r="L483" s="302">
        <f t="shared" si="362"/>
        <v>-0.21320708057457738</v>
      </c>
      <c r="M483" s="302">
        <f t="shared" si="363"/>
        <v>-0.10212364808814556</v>
      </c>
      <c r="N483" s="302">
        <f t="shared" si="364"/>
        <v>-0.46100000000000474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Buckinghamshire Thames Valley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0.44206595699820656</v>
      </c>
      <c r="C8" s="300">
        <v>0.18509350866273555</v>
      </c>
      <c r="D8" s="300">
        <v>0.24466082238176487</v>
      </c>
      <c r="E8" s="300">
        <f>SUM(B8:D8)</f>
        <v>0.87182028804270695</v>
      </c>
      <c r="F8" s="300"/>
      <c r="G8" s="300">
        <v>0.11423088464662927</v>
      </c>
      <c r="H8" s="300">
        <v>0.29712639539349373</v>
      </c>
      <c r="I8" s="300">
        <v>0.16398121474540456</v>
      </c>
      <c r="J8" s="300">
        <f>SUM(G8:I8)</f>
        <v>0.57533849478552757</v>
      </c>
      <c r="K8" s="300"/>
      <c r="L8" s="300">
        <v>0.51869640298853759</v>
      </c>
      <c r="M8" s="300">
        <v>0.23862489767086392</v>
      </c>
      <c r="N8" s="300">
        <v>0.16210358677500775</v>
      </c>
      <c r="O8" s="300">
        <f>SUM(L8:N8)</f>
        <v>0.91942488743440931</v>
      </c>
      <c r="P8" s="300"/>
      <c r="Q8" s="300">
        <v>0.5320300259593751</v>
      </c>
      <c r="R8" s="300">
        <v>0.23728901520271531</v>
      </c>
      <c r="S8" s="300">
        <v>0.16873236129997166</v>
      </c>
      <c r="T8" s="300">
        <f>SUM(Q8:S8)</f>
        <v>0.93805140246206209</v>
      </c>
      <c r="U8" s="300"/>
      <c r="V8" s="300">
        <v>0.53251839473115148</v>
      </c>
      <c r="W8" s="300">
        <v>0.22088571222392411</v>
      </c>
      <c r="X8" s="300">
        <v>0.17408245166915362</v>
      </c>
      <c r="Y8" s="300">
        <f>SUM(V8:X8)</f>
        <v>0.92748655862422924</v>
      </c>
    </row>
    <row r="9" spans="1:25" x14ac:dyDescent="0.2">
      <c r="A9" s="260" t="s">
        <v>364</v>
      </c>
      <c r="B9" s="300">
        <v>0.98052932581694507</v>
      </c>
      <c r="C9" s="300">
        <v>8.9743894802469276E-2</v>
      </c>
      <c r="D9" s="300">
        <v>0.31690649133787596</v>
      </c>
      <c r="E9" s="300">
        <f t="shared" ref="E9:E10" si="0">SUM(B9:D9)</f>
        <v>1.3871797119572902</v>
      </c>
      <c r="F9" s="300"/>
      <c r="G9" s="300">
        <v>1.1682157003897746</v>
      </c>
      <c r="H9" s="300">
        <v>0.13383297323140109</v>
      </c>
      <c r="I9" s="300">
        <v>0.98761283159329971</v>
      </c>
      <c r="J9" s="300">
        <f t="shared" ref="J9:J10" si="1">SUM(G9:I9)</f>
        <v>2.2896615052144753</v>
      </c>
      <c r="K9" s="300"/>
      <c r="L9" s="300">
        <v>1.0456353612396672</v>
      </c>
      <c r="M9" s="300">
        <v>3.0398076136067013E-3</v>
      </c>
      <c r="N9" s="300">
        <v>0.31689994371232366</v>
      </c>
      <c r="O9" s="300">
        <f t="shared" ref="O9:O10" si="2">SUM(L9:N9)</f>
        <v>1.3655751125655975</v>
      </c>
      <c r="P9" s="300"/>
      <c r="Q9" s="300">
        <v>1.1085371308514063</v>
      </c>
      <c r="R9" s="300">
        <v>3.0976152230112325E-3</v>
      </c>
      <c r="S9" s="300">
        <v>0.31531385146351665</v>
      </c>
      <c r="T9" s="300">
        <f t="shared" ref="T9:T10" si="3">SUM(Q9:S9)</f>
        <v>1.4269485975379341</v>
      </c>
      <c r="U9" s="300"/>
      <c r="V9" s="300">
        <v>1.2039876166275985</v>
      </c>
      <c r="W9" s="300">
        <v>3.1513417331987654E-3</v>
      </c>
      <c r="X9" s="300">
        <v>0.29237448301497204</v>
      </c>
      <c r="Y9" s="300">
        <f t="shared" ref="Y9:Y10" si="4">SUM(V9:X9)</f>
        <v>1.4995134413757691</v>
      </c>
    </row>
    <row r="10" spans="1:25" x14ac:dyDescent="0.2">
      <c r="A10" s="264" t="s">
        <v>363</v>
      </c>
      <c r="B10" s="301">
        <f>SUM(B8:B9)</f>
        <v>1.4225952828151516</v>
      </c>
      <c r="C10" s="301">
        <f t="shared" ref="C10:D10" si="5">SUM(C8:C9)</f>
        <v>0.2748374034652048</v>
      </c>
      <c r="D10" s="301">
        <f t="shared" si="5"/>
        <v>0.56156731371964086</v>
      </c>
      <c r="E10" s="301">
        <f t="shared" si="0"/>
        <v>2.2589999999999972</v>
      </c>
      <c r="F10" s="301"/>
      <c r="G10" s="301">
        <f>SUM(G8:G9)</f>
        <v>1.282446585036404</v>
      </c>
      <c r="H10" s="301">
        <f t="shared" ref="H10" si="6">SUM(H8:H9)</f>
        <v>0.43095936862489481</v>
      </c>
      <c r="I10" s="301">
        <f t="shared" ref="I10" si="7">SUM(I8:I9)</f>
        <v>1.1515940463387042</v>
      </c>
      <c r="J10" s="301">
        <f t="shared" si="1"/>
        <v>2.8650000000000029</v>
      </c>
      <c r="K10" s="301"/>
      <c r="L10" s="301">
        <f>SUM(L8:L9)</f>
        <v>1.5643317642282049</v>
      </c>
      <c r="M10" s="301">
        <f t="shared" ref="M10" si="8">SUM(M8:M9)</f>
        <v>0.24166470528447062</v>
      </c>
      <c r="N10" s="301">
        <f t="shared" ref="N10" si="9">SUM(N8:N9)</f>
        <v>0.47900353048733141</v>
      </c>
      <c r="O10" s="301">
        <f t="shared" si="2"/>
        <v>2.2850000000000068</v>
      </c>
      <c r="P10" s="301"/>
      <c r="Q10" s="301">
        <f>SUM(Q8:Q9)</f>
        <v>1.6405671568107814</v>
      </c>
      <c r="R10" s="301">
        <f t="shared" ref="R10" si="10">SUM(R8:R9)</f>
        <v>0.24038663042572656</v>
      </c>
      <c r="S10" s="301">
        <f t="shared" ref="S10" si="11">SUM(S8:S9)</f>
        <v>0.4840462127634883</v>
      </c>
      <c r="T10" s="301">
        <f t="shared" si="3"/>
        <v>2.3649999999999962</v>
      </c>
      <c r="U10" s="301"/>
      <c r="V10" s="301">
        <f>SUM(V8:V9)</f>
        <v>1.7365060113587498</v>
      </c>
      <c r="W10" s="301">
        <f t="shared" ref="W10" si="12">SUM(W8:W9)</f>
        <v>0.22403705395712287</v>
      </c>
      <c r="X10" s="301">
        <f t="shared" ref="X10" si="13">SUM(X8:X9)</f>
        <v>0.46645693468412563</v>
      </c>
      <c r="Y10" s="301">
        <f t="shared" si="4"/>
        <v>2.4269999999999983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3.4275721363802789E-3</v>
      </c>
      <c r="C17" s="300">
        <v>1.0037889828094359E-3</v>
      </c>
      <c r="D17" s="300">
        <v>1.224132905868661E-5</v>
      </c>
      <c r="E17" s="300">
        <f>SUM(B17:D17)</f>
        <v>4.4436024482484007E-3</v>
      </c>
      <c r="F17" s="300"/>
      <c r="G17" s="300">
        <v>9.2595439404113567E-3</v>
      </c>
      <c r="H17" s="300">
        <v>2.6710222905610994E-3</v>
      </c>
      <c r="I17" s="300">
        <v>4.376915193463915E-2</v>
      </c>
      <c r="J17" s="300">
        <f>SUM(G17:I17)</f>
        <v>5.5699718165611603E-2</v>
      </c>
      <c r="K17" s="300"/>
      <c r="L17" s="300">
        <v>9.0277227722115813E-3</v>
      </c>
      <c r="M17" s="300">
        <v>2.1768976897856957E-3</v>
      </c>
      <c r="N17" s="300">
        <v>0</v>
      </c>
      <c r="O17" s="300">
        <f>SUM(L17:N17)</f>
        <v>1.1204620461997277E-2</v>
      </c>
      <c r="P17" s="300"/>
      <c r="Q17" s="300">
        <v>7.962375507279542E-3</v>
      </c>
      <c r="R17" s="300">
        <v>1.9668019181369473E-3</v>
      </c>
      <c r="S17" s="300">
        <v>0</v>
      </c>
      <c r="T17" s="300">
        <f>SUM(Q17:S17)</f>
        <v>9.9291774254164893E-3</v>
      </c>
      <c r="U17" s="300"/>
      <c r="V17" s="300">
        <v>7.0519801979999318E-3</v>
      </c>
      <c r="W17" s="300">
        <v>1.8741749174956124E-3</v>
      </c>
      <c r="X17" s="300">
        <v>0</v>
      </c>
      <c r="Y17" s="300">
        <f>SUM(V17:X17)</f>
        <v>8.9261551154955435E-3</v>
      </c>
    </row>
    <row r="18" spans="1:25" x14ac:dyDescent="0.2">
      <c r="A18" s="260" t="s">
        <v>364</v>
      </c>
      <c r="B18" s="300">
        <v>2.5706791023015766E-2</v>
      </c>
      <c r="C18" s="300">
        <v>3.3908481492430642E-3</v>
      </c>
      <c r="D18" s="300">
        <v>8.458758379492691E-3</v>
      </c>
      <c r="E18" s="300">
        <f t="shared" ref="E18:E19" si="14">SUM(B18:D18)</f>
        <v>3.7556397551751525E-2</v>
      </c>
      <c r="F18" s="300"/>
      <c r="G18" s="300">
        <v>6.0008967460748693E-2</v>
      </c>
      <c r="H18" s="300">
        <v>6.0543171918982632E-4</v>
      </c>
      <c r="I18" s="300">
        <v>2.2685882654449624E-2</v>
      </c>
      <c r="J18" s="300">
        <f t="shared" ref="J18:J19" si="15">SUM(G18:I18)</f>
        <v>8.3300281834388146E-2</v>
      </c>
      <c r="K18" s="300"/>
      <c r="L18" s="300">
        <v>5.2533663366385659E-2</v>
      </c>
      <c r="M18" s="300">
        <v>3.8415841584325046E-4</v>
      </c>
      <c r="N18" s="300">
        <v>3.2877557755773799E-2</v>
      </c>
      <c r="O18" s="300">
        <f t="shared" ref="O18:O19" si="16">SUM(L18:N18)</f>
        <v>8.5795379538002703E-2</v>
      </c>
      <c r="P18" s="300"/>
      <c r="Q18" s="300">
        <v>4.6568793803158336E-2</v>
      </c>
      <c r="R18" s="300">
        <v>3.4894872740712858E-4</v>
      </c>
      <c r="S18" s="300">
        <v>2.9153080044017836E-2</v>
      </c>
      <c r="T18" s="300">
        <f t="shared" ref="T18:T19" si="17">SUM(Q18:S18)</f>
        <v>7.6070822574583308E-2</v>
      </c>
      <c r="U18" s="300"/>
      <c r="V18" s="300">
        <v>4.2629537953916406E-2</v>
      </c>
      <c r="W18" s="300">
        <v>3.4942244224456362E-4</v>
      </c>
      <c r="X18" s="300">
        <v>2.5094884488343485E-2</v>
      </c>
      <c r="Y18" s="300">
        <f t="shared" ref="Y18:Y19" si="18">SUM(V18:X18)</f>
        <v>6.807384488450445E-2</v>
      </c>
    </row>
    <row r="19" spans="1:25" x14ac:dyDescent="0.2">
      <c r="A19" s="264" t="s">
        <v>363</v>
      </c>
      <c r="B19" s="301">
        <f>SUM(B17:B18)</f>
        <v>2.9134363159396045E-2</v>
      </c>
      <c r="C19" s="301">
        <f t="shared" ref="C19" si="19">SUM(C17:C18)</f>
        <v>4.3946371320524999E-3</v>
      </c>
      <c r="D19" s="301">
        <f t="shared" ref="D19" si="20">SUM(D17:D18)</f>
        <v>8.4709997085513772E-3</v>
      </c>
      <c r="E19" s="301">
        <f t="shared" si="14"/>
        <v>4.1999999999999919E-2</v>
      </c>
      <c r="F19" s="301"/>
      <c r="G19" s="301">
        <f>SUM(G17:G18)</f>
        <v>6.9268511401160054E-2</v>
      </c>
      <c r="H19" s="301">
        <f t="shared" ref="H19" si="21">SUM(H17:H18)</f>
        <v>3.2764540097509256E-3</v>
      </c>
      <c r="I19" s="301">
        <f t="shared" ref="I19" si="22">SUM(I17:I18)</f>
        <v>6.6455034589088774E-2</v>
      </c>
      <c r="J19" s="301">
        <f t="shared" si="15"/>
        <v>0.13899999999999973</v>
      </c>
      <c r="K19" s="301"/>
      <c r="L19" s="301">
        <f>SUM(L17:L18)</f>
        <v>6.1561386138597241E-2</v>
      </c>
      <c r="M19" s="301">
        <f t="shared" ref="M19" si="23">SUM(M17:M18)</f>
        <v>2.5610561056289461E-3</v>
      </c>
      <c r="N19" s="301">
        <f t="shared" ref="N19" si="24">SUM(N17:N18)</f>
        <v>3.2877557755773799E-2</v>
      </c>
      <c r="O19" s="301">
        <f t="shared" si="16"/>
        <v>9.6999999999999975E-2</v>
      </c>
      <c r="P19" s="301"/>
      <c r="Q19" s="301">
        <f>SUM(Q17:Q18)</f>
        <v>5.4531169310437874E-2</v>
      </c>
      <c r="R19" s="301">
        <f t="shared" ref="R19" si="25">SUM(R17:R18)</f>
        <v>2.3157506455440758E-3</v>
      </c>
      <c r="S19" s="301">
        <f t="shared" ref="S19" si="26">SUM(S17:S18)</f>
        <v>2.9153080044017836E-2</v>
      </c>
      <c r="T19" s="301">
        <f t="shared" si="17"/>
        <v>8.5999999999999785E-2</v>
      </c>
      <c r="U19" s="301"/>
      <c r="V19" s="301">
        <f>SUM(V17:V18)</f>
        <v>4.9681518151916335E-2</v>
      </c>
      <c r="W19" s="301">
        <f t="shared" ref="W19" si="27">SUM(W17:W18)</f>
        <v>2.2235973597401759E-3</v>
      </c>
      <c r="X19" s="301">
        <f t="shared" ref="X19" si="28">SUM(X17:X18)</f>
        <v>2.5094884488343485E-2</v>
      </c>
      <c r="Y19" s="301">
        <f t="shared" si="18"/>
        <v>7.6999999999999999E-2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0.35009035834095631</v>
      </c>
      <c r="C26" s="300">
        <v>0.11710599881436237</v>
      </c>
      <c r="D26" s="300">
        <v>6.7520095031604818E-2</v>
      </c>
      <c r="E26" s="300">
        <f>SUM(B26:D26)</f>
        <v>0.53471645218692354</v>
      </c>
      <c r="F26" s="300"/>
      <c r="G26" s="300">
        <v>0.61583146171789993</v>
      </c>
      <c r="H26" s="300">
        <v>0.22691933371429629</v>
      </c>
      <c r="I26" s="300">
        <v>9.347120843592803E-2</v>
      </c>
      <c r="J26" s="300">
        <f>SUM(G26:I26)</f>
        <v>0.93622200386812426</v>
      </c>
      <c r="K26" s="300"/>
      <c r="L26" s="300">
        <v>0.55564660193691617</v>
      </c>
      <c r="M26" s="300">
        <v>0.30375922330893684</v>
      </c>
      <c r="N26" s="300">
        <v>7.2132038833622916E-2</v>
      </c>
      <c r="O26" s="300">
        <f>SUM(L26:N26)</f>
        <v>0.93153786407947592</v>
      </c>
      <c r="P26" s="300"/>
      <c r="Q26" s="300">
        <v>0.64019229673891487</v>
      </c>
      <c r="R26" s="300">
        <v>0.33667483335580906</v>
      </c>
      <c r="S26" s="300">
        <v>8.234687482078161E-2</v>
      </c>
      <c r="T26" s="300">
        <f>SUM(Q26:S26)</f>
        <v>1.0592140049155054</v>
      </c>
      <c r="U26" s="300"/>
      <c r="V26" s="300">
        <v>0.76499165403518254</v>
      </c>
      <c r="W26" s="300">
        <v>0.37383973189895525</v>
      </c>
      <c r="X26" s="300">
        <v>9.5882899770666816E-2</v>
      </c>
      <c r="Y26" s="300">
        <f>SUM(V26:X26)</f>
        <v>1.2347142857048046</v>
      </c>
    </row>
    <row r="27" spans="1:25" x14ac:dyDescent="0.2">
      <c r="A27" s="260" t="s">
        <v>364</v>
      </c>
      <c r="B27" s="300">
        <v>0.72697525242628802</v>
      </c>
      <c r="C27" s="300">
        <v>4.6063116214605584E-2</v>
      </c>
      <c r="D27" s="300">
        <v>4.0245179172182156E-2</v>
      </c>
      <c r="E27" s="300">
        <f t="shared" ref="E27:E28" si="29">SUM(B27:D27)</f>
        <v>0.81328354781307577</v>
      </c>
      <c r="F27" s="300"/>
      <c r="G27" s="300">
        <v>1.2403629359288675</v>
      </c>
      <c r="H27" s="300">
        <v>0.10497535716485294</v>
      </c>
      <c r="I27" s="300">
        <v>2.3439703038152026E-2</v>
      </c>
      <c r="J27" s="300">
        <f t="shared" ref="J27:J28" si="30">SUM(G27:I27)</f>
        <v>1.3687779961318725</v>
      </c>
      <c r="K27" s="300"/>
      <c r="L27" s="300">
        <v>1.2207126213585409</v>
      </c>
      <c r="M27" s="300">
        <v>9.4834951455396846E-2</v>
      </c>
      <c r="N27" s="300">
        <v>4.69145631065922E-2</v>
      </c>
      <c r="O27" s="300">
        <f t="shared" ref="O27:O28" si="31">SUM(L27:N27)</f>
        <v>1.3624621359205298</v>
      </c>
      <c r="P27" s="300"/>
      <c r="Q27" s="300">
        <v>1.3409423394553674</v>
      </c>
      <c r="R27" s="300">
        <v>0.10530197709312673</v>
      </c>
      <c r="S27" s="300">
        <v>5.2541678535997297E-2</v>
      </c>
      <c r="T27" s="300">
        <f t="shared" ref="T27:T28" si="32">SUM(Q27:S27)</f>
        <v>1.4987859950844915</v>
      </c>
      <c r="U27" s="300"/>
      <c r="V27" s="300">
        <v>1.4675410492909726</v>
      </c>
      <c r="W27" s="300">
        <v>0.11785606430090692</v>
      </c>
      <c r="X27" s="300">
        <v>6.0888600703319362E-2</v>
      </c>
      <c r="Y27" s="300">
        <f t="shared" ref="Y27:Y28" si="33">SUM(V27:X27)</f>
        <v>1.646285714295199</v>
      </c>
    </row>
    <row r="28" spans="1:25" x14ac:dyDescent="0.2">
      <c r="A28" s="264" t="s">
        <v>363</v>
      </c>
      <c r="B28" s="301">
        <f>SUM(B26:B27)</f>
        <v>1.0770656107672443</v>
      </c>
      <c r="C28" s="301">
        <f t="shared" ref="C28" si="34">SUM(C26:C27)</f>
        <v>0.16316911502896797</v>
      </c>
      <c r="D28" s="301">
        <f t="shared" ref="D28" si="35">SUM(D26:D27)</f>
        <v>0.10776527420378698</v>
      </c>
      <c r="E28" s="301">
        <f t="shared" si="29"/>
        <v>1.3479999999999992</v>
      </c>
      <c r="F28" s="301"/>
      <c r="G28" s="301">
        <f>SUM(G26:G27)</f>
        <v>1.8561943976467674</v>
      </c>
      <c r="H28" s="301">
        <f t="shared" ref="H28" si="36">SUM(H26:H27)</f>
        <v>0.33189469087914925</v>
      </c>
      <c r="I28" s="301">
        <f t="shared" ref="I28" si="37">SUM(I26:I27)</f>
        <v>0.11691091147408006</v>
      </c>
      <c r="J28" s="301">
        <f t="shared" si="30"/>
        <v>2.3049999999999966</v>
      </c>
      <c r="K28" s="301"/>
      <c r="L28" s="301">
        <f>SUM(L26:L27)</f>
        <v>1.776359223295457</v>
      </c>
      <c r="M28" s="301">
        <f t="shared" ref="M28" si="38">SUM(M26:M27)</f>
        <v>0.39859417476433368</v>
      </c>
      <c r="N28" s="301">
        <f t="shared" ref="N28" si="39">SUM(N26:N27)</f>
        <v>0.11904660194021512</v>
      </c>
      <c r="O28" s="301">
        <f t="shared" si="31"/>
        <v>2.2940000000000058</v>
      </c>
      <c r="P28" s="301"/>
      <c r="Q28" s="301">
        <f>SUM(Q26:Q27)</f>
        <v>1.9811346361942823</v>
      </c>
      <c r="R28" s="301">
        <f t="shared" ref="R28" si="40">SUM(R26:R27)</f>
        <v>0.44197681044893578</v>
      </c>
      <c r="S28" s="301">
        <f t="shared" ref="S28" si="41">SUM(S26:S27)</f>
        <v>0.13488855335677891</v>
      </c>
      <c r="T28" s="301">
        <f t="shared" si="32"/>
        <v>2.5579999999999967</v>
      </c>
      <c r="U28" s="301"/>
      <c r="V28" s="301">
        <f>SUM(V26:V27)</f>
        <v>2.2325327033261551</v>
      </c>
      <c r="W28" s="301">
        <f t="shared" ref="W28" si="42">SUM(W26:W27)</f>
        <v>0.49169579619986215</v>
      </c>
      <c r="X28" s="301">
        <f t="shared" ref="X28" si="43">SUM(X26:X27)</f>
        <v>0.15677150047398619</v>
      </c>
      <c r="Y28" s="301">
        <f t="shared" si="33"/>
        <v>2.8810000000000033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0.58579124453343734</v>
      </c>
      <c r="C35" s="300">
        <v>0.15408721580511361</v>
      </c>
      <c r="D35" s="300">
        <v>6.456073594754147E-2</v>
      </c>
      <c r="E35" s="300">
        <f>SUM(B35:D35)</f>
        <v>0.8044391962860924</v>
      </c>
      <c r="F35" s="300"/>
      <c r="G35" s="300">
        <v>0.74070905245403906</v>
      </c>
      <c r="H35" s="300">
        <v>0.19098575551988167</v>
      </c>
      <c r="I35" s="300">
        <v>0.11522281117976829</v>
      </c>
      <c r="J35" s="300">
        <f>SUM(G35:I35)</f>
        <v>1.0469176191536889</v>
      </c>
      <c r="K35" s="300"/>
      <c r="L35" s="300">
        <v>0.73116248014031904</v>
      </c>
      <c r="M35" s="300">
        <v>0.24336838932112587</v>
      </c>
      <c r="N35" s="300">
        <v>0.10411415377288341</v>
      </c>
      <c r="O35" s="300">
        <f>SUM(L35:N35)</f>
        <v>1.0786450232343283</v>
      </c>
      <c r="P35" s="300"/>
      <c r="Q35" s="300">
        <v>0.65717996289850955</v>
      </c>
      <c r="R35" s="300">
        <v>0.22988991960996422</v>
      </c>
      <c r="S35" s="300">
        <v>9.949999999924293E-2</v>
      </c>
      <c r="T35" s="300">
        <f>SUM(Q35:S35)</f>
        <v>0.98656988250771671</v>
      </c>
      <c r="U35" s="300"/>
      <c r="V35" s="300">
        <v>0.47148491971631495</v>
      </c>
      <c r="W35" s="300">
        <v>0.17403482210424959</v>
      </c>
      <c r="X35" s="300">
        <v>8.1593888202239825E-2</v>
      </c>
      <c r="Y35" s="300">
        <f>SUM(V35:X35)</f>
        <v>0.72711363002280427</v>
      </c>
    </row>
    <row r="36" spans="1:25" x14ac:dyDescent="0.2">
      <c r="A36" s="260" t="s">
        <v>364</v>
      </c>
      <c r="B36" s="300">
        <v>2.2908611798177918</v>
      </c>
      <c r="C36" s="300">
        <v>7.7664927320247226E-2</v>
      </c>
      <c r="D36" s="300">
        <v>0.16103469657586675</v>
      </c>
      <c r="E36" s="300">
        <f t="shared" ref="E36:E37" si="44">SUM(B36:D36)</f>
        <v>2.5295608037139057</v>
      </c>
      <c r="F36" s="300"/>
      <c r="G36" s="300">
        <v>3.0421347582585114</v>
      </c>
      <c r="H36" s="300">
        <v>9.2683335238287146E-2</v>
      </c>
      <c r="I36" s="300">
        <v>0.23726428734951235</v>
      </c>
      <c r="J36" s="300">
        <f t="shared" ref="J36:J37" si="45">SUM(G36:I36)</f>
        <v>3.3720823808463107</v>
      </c>
      <c r="K36" s="300"/>
      <c r="L36" s="300">
        <v>2.9051207423979757</v>
      </c>
      <c r="M36" s="300">
        <v>9.4722733690122865E-2</v>
      </c>
      <c r="N36" s="300">
        <v>0.15051150067757446</v>
      </c>
      <c r="O36" s="300">
        <f t="shared" ref="O36:O37" si="46">SUM(L36:N36)</f>
        <v>3.1503549767656729</v>
      </c>
      <c r="P36" s="300"/>
      <c r="Q36" s="300">
        <v>2.7525256648025462</v>
      </c>
      <c r="R36" s="300">
        <v>9.1439084723994937E-2</v>
      </c>
      <c r="S36" s="300">
        <v>0.14946536796574153</v>
      </c>
      <c r="T36" s="300">
        <f t="shared" ref="T36:T37" si="47">SUM(Q36:S36)</f>
        <v>2.9934301174922826</v>
      </c>
      <c r="U36" s="300"/>
      <c r="V36" s="300">
        <v>2.1017356269200316</v>
      </c>
      <c r="W36" s="300">
        <v>7.3217558467640345E-2</v>
      </c>
      <c r="X36" s="300">
        <v>0.12293318458953344</v>
      </c>
      <c r="Y36" s="300">
        <f t="shared" ref="Y36:Y37" si="48">SUM(V36:X36)</f>
        <v>2.2978863699772054</v>
      </c>
    </row>
    <row r="37" spans="1:25" x14ac:dyDescent="0.2">
      <c r="A37" s="264" t="s">
        <v>363</v>
      </c>
      <c r="B37" s="301">
        <f>SUM(B35:B36)</f>
        <v>2.8766524243512293</v>
      </c>
      <c r="C37" s="301">
        <f t="shared" ref="C37" si="49">SUM(C35:C36)</f>
        <v>0.23175214312536085</v>
      </c>
      <c r="D37" s="301">
        <f t="shared" ref="D37" si="50">SUM(D35:D36)</f>
        <v>0.22559543252340822</v>
      </c>
      <c r="E37" s="301">
        <f t="shared" si="44"/>
        <v>3.3339999999999987</v>
      </c>
      <c r="F37" s="301"/>
      <c r="G37" s="301">
        <f>SUM(G35:G36)</f>
        <v>3.7828438107125506</v>
      </c>
      <c r="H37" s="301">
        <f t="shared" ref="H37" si="51">SUM(H35:H36)</f>
        <v>0.28366909075816882</v>
      </c>
      <c r="I37" s="301">
        <f t="shared" ref="I37" si="52">SUM(I35:I36)</f>
        <v>0.35248709852928062</v>
      </c>
      <c r="J37" s="301">
        <f t="shared" si="45"/>
        <v>4.4190000000000005</v>
      </c>
      <c r="K37" s="301"/>
      <c r="L37" s="301">
        <f>SUM(L35:L36)</f>
        <v>3.6362832225382946</v>
      </c>
      <c r="M37" s="301">
        <f t="shared" ref="M37" si="53">SUM(M35:M36)</f>
        <v>0.33809112301124872</v>
      </c>
      <c r="N37" s="301">
        <f t="shared" ref="N37" si="54">SUM(N35:N36)</f>
        <v>0.25462565445045787</v>
      </c>
      <c r="O37" s="301">
        <f t="shared" si="46"/>
        <v>4.229000000000001</v>
      </c>
      <c r="P37" s="301"/>
      <c r="Q37" s="301">
        <f>SUM(Q35:Q36)</f>
        <v>3.4097056277010558</v>
      </c>
      <c r="R37" s="301">
        <f t="shared" ref="R37" si="55">SUM(R35:R36)</f>
        <v>0.32132900433395917</v>
      </c>
      <c r="S37" s="301">
        <f t="shared" ref="S37" si="56">SUM(S35:S36)</f>
        <v>0.24896536796498447</v>
      </c>
      <c r="T37" s="301">
        <f t="shared" si="47"/>
        <v>3.9799999999999991</v>
      </c>
      <c r="U37" s="301"/>
      <c r="V37" s="301">
        <f>SUM(V35:V36)</f>
        <v>2.5732205466363465</v>
      </c>
      <c r="W37" s="301">
        <f t="shared" ref="W37" si="57">SUM(W35:W36)</f>
        <v>0.24725238057188992</v>
      </c>
      <c r="X37" s="301">
        <f t="shared" ref="X37" si="58">SUM(X35:X36)</f>
        <v>0.20452707279177326</v>
      </c>
      <c r="Y37" s="301">
        <f t="shared" si="48"/>
        <v>3.0250000000000097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1.7518823854983312</v>
      </c>
      <c r="C44" s="300">
        <v>0.57645581604029528</v>
      </c>
      <c r="D44" s="300">
        <v>0.43983664418687801</v>
      </c>
      <c r="E44" s="300">
        <f>SUM(B44:D44)</f>
        <v>2.7681748457255044</v>
      </c>
      <c r="F44" s="300"/>
      <c r="G44" s="300">
        <v>2.1565354162537411</v>
      </c>
      <c r="H44" s="300">
        <v>0.60752721442148727</v>
      </c>
      <c r="I44" s="300">
        <v>0.46635161500399902</v>
      </c>
      <c r="J44" s="300">
        <f>SUM(G44:I44)</f>
        <v>3.2304142456792277</v>
      </c>
      <c r="K44" s="300"/>
      <c r="L44" s="300">
        <v>2.0133084637967573</v>
      </c>
      <c r="M44" s="300">
        <v>0.81116953191604158</v>
      </c>
      <c r="N44" s="300">
        <v>0.40100283199944142</v>
      </c>
      <c r="O44" s="300">
        <f>SUM(L44:N44)</f>
        <v>3.2254808277122402</v>
      </c>
      <c r="P44" s="300"/>
      <c r="Q44" s="300">
        <v>1.8574087036652609</v>
      </c>
      <c r="R44" s="300">
        <v>0.74971339716183372</v>
      </c>
      <c r="S44" s="300">
        <v>0.35699699949202757</v>
      </c>
      <c r="T44" s="300">
        <f>SUM(Q44:S44)</f>
        <v>2.9641191003191221</v>
      </c>
      <c r="U44" s="300"/>
      <c r="V44" s="300">
        <v>1.6701941377048732</v>
      </c>
      <c r="W44" s="300">
        <v>0.67427026281051339</v>
      </c>
      <c r="X44" s="300">
        <v>0.31460774318055962</v>
      </c>
      <c r="Y44" s="300">
        <f>SUM(V44:X44)</f>
        <v>2.6590721436959459</v>
      </c>
    </row>
    <row r="45" spans="1:25" x14ac:dyDescent="0.2">
      <c r="A45" s="260" t="s">
        <v>364</v>
      </c>
      <c r="B45" s="300">
        <v>7.5615927844615163</v>
      </c>
      <c r="C45" s="300">
        <v>0.23787520831652623</v>
      </c>
      <c r="D45" s="300">
        <v>0.92335716149645597</v>
      </c>
      <c r="E45" s="300">
        <f t="shared" ref="E45:E46" si="59">SUM(B45:D45)</f>
        <v>8.7228251542744992</v>
      </c>
      <c r="F45" s="300"/>
      <c r="G45" s="300">
        <v>8.8507724587400425</v>
      </c>
      <c r="H45" s="300">
        <v>0.34964733946590187</v>
      </c>
      <c r="I45" s="300">
        <v>0.67116595611482632</v>
      </c>
      <c r="J45" s="300">
        <f t="shared" ref="J45:J46" si="60">SUM(G45:I45)</f>
        <v>9.8715857543207708</v>
      </c>
      <c r="K45" s="300"/>
      <c r="L45" s="300">
        <v>8.6210592165541833</v>
      </c>
      <c r="M45" s="300">
        <v>0.3666216050435594</v>
      </c>
      <c r="N45" s="300">
        <v>0.87183835069002491</v>
      </c>
      <c r="O45" s="300">
        <f t="shared" ref="O45:O46" si="61">SUM(L45:N45)</f>
        <v>9.8595191722877669</v>
      </c>
      <c r="P45" s="300"/>
      <c r="Q45" s="300">
        <v>7.8901786723121132</v>
      </c>
      <c r="R45" s="300">
        <v>0.33736446264544306</v>
      </c>
      <c r="S45" s="300">
        <v>0.80033776472330576</v>
      </c>
      <c r="T45" s="300">
        <f t="shared" ref="T45:T46" si="62">SUM(Q45:S45)</f>
        <v>9.0278808996808628</v>
      </c>
      <c r="U45" s="300"/>
      <c r="V45" s="300">
        <v>6.8498127637973401</v>
      </c>
      <c r="W45" s="300">
        <v>0.29851213437374446</v>
      </c>
      <c r="X45" s="300">
        <v>0.72960295813298959</v>
      </c>
      <c r="Y45" s="300">
        <f t="shared" ref="Y45:Y46" si="63">SUM(V45:X45)</f>
        <v>7.8779278563040744</v>
      </c>
    </row>
    <row r="46" spans="1:25" x14ac:dyDescent="0.2">
      <c r="A46" s="264" t="s">
        <v>363</v>
      </c>
      <c r="B46" s="301">
        <f>SUM(B44:B45)</f>
        <v>9.3134751699598475</v>
      </c>
      <c r="C46" s="301">
        <f t="shared" ref="C46" si="64">SUM(C44:C45)</f>
        <v>0.81433102435682148</v>
      </c>
      <c r="D46" s="301">
        <f t="shared" ref="D46" si="65">SUM(D44:D45)</f>
        <v>1.3631938056833339</v>
      </c>
      <c r="E46" s="301">
        <f t="shared" si="59"/>
        <v>11.491000000000003</v>
      </c>
      <c r="F46" s="301"/>
      <c r="G46" s="301">
        <f>SUM(G44:G45)</f>
        <v>11.007307874993783</v>
      </c>
      <c r="H46" s="301">
        <f t="shared" ref="H46" si="66">SUM(H44:H45)</f>
        <v>0.95717455388738915</v>
      </c>
      <c r="I46" s="301">
        <f t="shared" ref="I46" si="67">SUM(I44:I45)</f>
        <v>1.1375175711188255</v>
      </c>
      <c r="J46" s="301">
        <f t="shared" si="60"/>
        <v>13.101999999999999</v>
      </c>
      <c r="K46" s="301"/>
      <c r="L46" s="301">
        <f>SUM(L44:L45)</f>
        <v>10.634367680350941</v>
      </c>
      <c r="M46" s="301">
        <f t="shared" ref="M46" si="68">SUM(M44:M45)</f>
        <v>1.177791136959601</v>
      </c>
      <c r="N46" s="301">
        <f t="shared" ref="N46" si="69">SUM(N44:N45)</f>
        <v>1.2728411826894663</v>
      </c>
      <c r="O46" s="301">
        <f t="shared" si="61"/>
        <v>13.08500000000001</v>
      </c>
      <c r="P46" s="301"/>
      <c r="Q46" s="301">
        <f>SUM(Q44:Q45)</f>
        <v>9.7475873759773748</v>
      </c>
      <c r="R46" s="301">
        <f t="shared" ref="R46" si="70">SUM(R44:R45)</f>
        <v>1.0870778598072768</v>
      </c>
      <c r="S46" s="301">
        <f t="shared" ref="S46" si="71">SUM(S44:S45)</f>
        <v>1.1573347642153333</v>
      </c>
      <c r="T46" s="301">
        <f t="shared" si="62"/>
        <v>11.991999999999985</v>
      </c>
      <c r="U46" s="301"/>
      <c r="V46" s="301">
        <f>SUM(V44:V45)</f>
        <v>8.5200069015022137</v>
      </c>
      <c r="W46" s="301">
        <f t="shared" ref="W46" si="72">SUM(W44:W45)</f>
        <v>0.97278239718425785</v>
      </c>
      <c r="X46" s="301">
        <f t="shared" ref="X46" si="73">SUM(X44:X45)</f>
        <v>1.0442107013135491</v>
      </c>
      <c r="Y46" s="301">
        <f t="shared" si="63"/>
        <v>10.53700000000002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3.2104213744555195E-2</v>
      </c>
      <c r="C53" s="300">
        <v>8.6348531173246167E-3</v>
      </c>
      <c r="D53" s="300">
        <v>1.0634055563116066E-5</v>
      </c>
      <c r="E53" s="300">
        <f>SUM(B53:D53)</f>
        <v>4.0749700917442927E-2</v>
      </c>
      <c r="F53" s="300"/>
      <c r="G53" s="300">
        <v>5.3028617656225671E-2</v>
      </c>
      <c r="H53" s="300">
        <v>1.4726969360432777E-2</v>
      </c>
      <c r="I53" s="300">
        <v>1.4409950450277008E-5</v>
      </c>
      <c r="J53" s="300">
        <f>SUM(G53:I53)</f>
        <v>6.7769996967108725E-2</v>
      </c>
      <c r="K53" s="300"/>
      <c r="L53" s="300">
        <v>7.309168934493257E-2</v>
      </c>
      <c r="M53" s="300">
        <v>1.9896587817238548E-2</v>
      </c>
      <c r="N53" s="300">
        <v>3.0501988695819514E-2</v>
      </c>
      <c r="O53" s="300">
        <f>SUM(L53:N53)</f>
        <v>0.12349026585799064</v>
      </c>
      <c r="P53" s="300"/>
      <c r="Q53" s="300">
        <v>7.1586881722661283E-2</v>
      </c>
      <c r="R53" s="300">
        <v>1.9312516129920347E-2</v>
      </c>
      <c r="S53" s="300">
        <v>2.9181333333372066E-2</v>
      </c>
      <c r="T53" s="300">
        <f>SUM(Q53:S53)</f>
        <v>0.12008073118595371</v>
      </c>
      <c r="U53" s="300"/>
      <c r="V53" s="300">
        <v>7.3975211556785936E-2</v>
      </c>
      <c r="W53" s="300">
        <v>1.9581673647372226E-2</v>
      </c>
      <c r="X53" s="300">
        <v>2.9121463374433325E-2</v>
      </c>
      <c r="Y53" s="300">
        <f>SUM(V53:X53)</f>
        <v>0.1226783485785915</v>
      </c>
    </row>
    <row r="54" spans="1:25" x14ac:dyDescent="0.2">
      <c r="A54" s="260" t="s">
        <v>364</v>
      </c>
      <c r="B54" s="300">
        <v>0.10643626212917126</v>
      </c>
      <c r="C54" s="300">
        <v>1.5951083344606536E-3</v>
      </c>
      <c r="D54" s="300">
        <v>1.1218928618925022E-2</v>
      </c>
      <c r="E54" s="300">
        <f t="shared" ref="E54:E55" si="74">SUM(B54:D54)</f>
        <v>0.11925029908255694</v>
      </c>
      <c r="F54" s="300"/>
      <c r="G54" s="300">
        <v>0.1762192840521655</v>
      </c>
      <c r="H54" s="300">
        <v>3.5880776620855759E-3</v>
      </c>
      <c r="I54" s="300">
        <v>3.742264131864001E-2</v>
      </c>
      <c r="J54" s="300">
        <f t="shared" ref="J54:J55" si="75">SUM(G54:I54)</f>
        <v>0.21723000303289108</v>
      </c>
      <c r="K54" s="300"/>
      <c r="L54" s="300">
        <v>0.23785744190838279</v>
      </c>
      <c r="M54" s="300">
        <v>3.6522922336270414E-3</v>
      </c>
      <c r="N54" s="300">
        <v>0</v>
      </c>
      <c r="O54" s="300">
        <f t="shared" ref="O54:O55" si="76">SUM(L54:N54)</f>
        <v>0.24150973414200982</v>
      </c>
      <c r="P54" s="300"/>
      <c r="Q54" s="300">
        <v>0.22932094623342281</v>
      </c>
      <c r="R54" s="300">
        <v>3.598322580623369E-3</v>
      </c>
      <c r="S54" s="300">
        <v>0</v>
      </c>
      <c r="T54" s="300">
        <f t="shared" ref="T54:T55" si="77">SUM(Q54:S54)</f>
        <v>0.23291926881404618</v>
      </c>
      <c r="U54" s="300"/>
      <c r="V54" s="300">
        <v>0.22956355243855533</v>
      </c>
      <c r="W54" s="300">
        <v>3.7580989828534133E-3</v>
      </c>
      <c r="X54" s="300">
        <v>0</v>
      </c>
      <c r="Y54" s="300">
        <f t="shared" ref="Y54:Y55" si="78">SUM(V54:X54)</f>
        <v>0.23332165142140876</v>
      </c>
    </row>
    <row r="55" spans="1:25" x14ac:dyDescent="0.2">
      <c r="A55" s="264" t="s">
        <v>363</v>
      </c>
      <c r="B55" s="301">
        <f>SUM(B53:B54)</f>
        <v>0.13854047587372645</v>
      </c>
      <c r="C55" s="301">
        <f t="shared" ref="C55" si="79">SUM(C53:C54)</f>
        <v>1.022996145178527E-2</v>
      </c>
      <c r="D55" s="301">
        <f t="shared" ref="D55" si="80">SUM(D53:D54)</f>
        <v>1.1229562674488137E-2</v>
      </c>
      <c r="E55" s="301">
        <f t="shared" si="74"/>
        <v>0.15999999999999984</v>
      </c>
      <c r="F55" s="301"/>
      <c r="G55" s="301">
        <f>SUM(G53:G54)</f>
        <v>0.22924790170839116</v>
      </c>
      <c r="H55" s="301">
        <f t="shared" ref="H55" si="81">SUM(H53:H54)</f>
        <v>1.8315047022518353E-2</v>
      </c>
      <c r="I55" s="301">
        <f t="shared" ref="I55" si="82">SUM(I53:I54)</f>
        <v>3.7437051269090284E-2</v>
      </c>
      <c r="J55" s="301">
        <f t="shared" si="75"/>
        <v>0.28499999999999981</v>
      </c>
      <c r="K55" s="301"/>
      <c r="L55" s="301">
        <f>SUM(L53:L54)</f>
        <v>0.31094913125331536</v>
      </c>
      <c r="M55" s="301">
        <f t="shared" ref="M55" si="83">SUM(M53:M54)</f>
        <v>2.3548880050865591E-2</v>
      </c>
      <c r="N55" s="301">
        <f t="shared" ref="N55" si="84">SUM(N53:N54)</f>
        <v>3.0501988695819514E-2</v>
      </c>
      <c r="O55" s="301">
        <f t="shared" si="76"/>
        <v>0.36500000000000044</v>
      </c>
      <c r="P55" s="301"/>
      <c r="Q55" s="301">
        <f>SUM(Q53:Q54)</f>
        <v>0.30090782795608406</v>
      </c>
      <c r="R55" s="301">
        <f t="shared" ref="R55" si="85">SUM(R53:R54)</f>
        <v>2.2910838710543717E-2</v>
      </c>
      <c r="S55" s="301">
        <f t="shared" ref="S55" si="86">SUM(S53:S54)</f>
        <v>2.9181333333372066E-2</v>
      </c>
      <c r="T55" s="301">
        <f t="shared" si="77"/>
        <v>0.35299999999999987</v>
      </c>
      <c r="U55" s="301"/>
      <c r="V55" s="301">
        <f>SUM(V53:V54)</f>
        <v>0.3035387639953413</v>
      </c>
      <c r="W55" s="301">
        <f t="shared" ref="W55" si="87">SUM(W53:W54)</f>
        <v>2.3339772630225641E-2</v>
      </c>
      <c r="X55" s="301">
        <f t="shared" ref="X55" si="88">SUM(X53:X54)</f>
        <v>2.9121463374433325E-2</v>
      </c>
      <c r="Y55" s="301">
        <f t="shared" si="78"/>
        <v>0.35600000000000026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0.35692656267388073</v>
      </c>
      <c r="C62" s="300">
        <v>0.12576530418633433</v>
      </c>
      <c r="D62" s="300">
        <v>5.6555808570140718E-2</v>
      </c>
      <c r="E62" s="300">
        <f>SUM(B62:D62)</f>
        <v>0.53924767543035579</v>
      </c>
      <c r="F62" s="300"/>
      <c r="G62" s="300">
        <v>0.37057333713396151</v>
      </c>
      <c r="H62" s="300">
        <v>8.9715700828000927E-2</v>
      </c>
      <c r="I62" s="300">
        <v>6.577416500241598E-2</v>
      </c>
      <c r="J62" s="300">
        <f>SUM(G62:I62)</f>
        <v>0.52606320296437836</v>
      </c>
      <c r="K62" s="300"/>
      <c r="L62" s="300">
        <v>0.31867896221140363</v>
      </c>
      <c r="M62" s="300">
        <v>7.6449118130383353E-2</v>
      </c>
      <c r="N62" s="300">
        <v>5.2050463407527217E-3</v>
      </c>
      <c r="O62" s="300">
        <f>SUM(L62:N62)</f>
        <v>0.40033312668253968</v>
      </c>
      <c r="P62" s="300"/>
      <c r="Q62" s="300">
        <v>0.35527501947599338</v>
      </c>
      <c r="R62" s="300">
        <v>8.3001500158824432E-2</v>
      </c>
      <c r="S62" s="300">
        <v>5.5247670426834018E-3</v>
      </c>
      <c r="T62" s="300">
        <f>SUM(Q62:S62)</f>
        <v>0.44380128667750124</v>
      </c>
      <c r="U62" s="300"/>
      <c r="V62" s="300">
        <v>0.42630668765845015</v>
      </c>
      <c r="W62" s="300">
        <v>9.4533102753736567E-2</v>
      </c>
      <c r="X62" s="300">
        <v>5.9650517513134228E-3</v>
      </c>
      <c r="Y62" s="300">
        <f>SUM(V62:X62)</f>
        <v>0.52680484216350021</v>
      </c>
    </row>
    <row r="63" spans="1:25" x14ac:dyDescent="0.2">
      <c r="A63" s="260" t="s">
        <v>364</v>
      </c>
      <c r="B63" s="300">
        <v>1.4486156969932893</v>
      </c>
      <c r="C63" s="300">
        <v>4.5136627576356191E-2</v>
      </c>
      <c r="D63" s="300">
        <v>0</v>
      </c>
      <c r="E63" s="300">
        <f t="shared" ref="E63:E64" si="89">SUM(B63:D63)</f>
        <v>1.4937523245696456</v>
      </c>
      <c r="F63" s="300"/>
      <c r="G63" s="300">
        <v>1.6093526405972436</v>
      </c>
      <c r="H63" s="300">
        <v>3.7083357122869101E-2</v>
      </c>
      <c r="I63" s="300">
        <v>0.10650079931551074</v>
      </c>
      <c r="J63" s="300">
        <f t="shared" ref="J63:J64" si="90">SUM(G63:I63)</f>
        <v>1.7529367970356233</v>
      </c>
      <c r="K63" s="300"/>
      <c r="L63" s="300">
        <v>1.4135604600006924</v>
      </c>
      <c r="M63" s="300">
        <v>0.19460367006678295</v>
      </c>
      <c r="N63" s="300">
        <v>9.0502743249983267E-2</v>
      </c>
      <c r="O63" s="300">
        <f t="shared" ref="O63:O64" si="91">SUM(L63:N63)</f>
        <v>1.6986668733174586</v>
      </c>
      <c r="P63" s="300"/>
      <c r="Q63" s="300">
        <v>1.5060514958294202</v>
      </c>
      <c r="R63" s="300">
        <v>0.20968115858456046</v>
      </c>
      <c r="S63" s="300">
        <v>9.3466058908522609E-2</v>
      </c>
      <c r="T63" s="300">
        <f t="shared" ref="T63:T64" si="92">SUM(Q63:S63)</f>
        <v>1.8091987133225031</v>
      </c>
      <c r="U63" s="300"/>
      <c r="V63" s="300">
        <v>1.6553018609813381</v>
      </c>
      <c r="W63" s="300">
        <v>0.23406344372129589</v>
      </c>
      <c r="X63" s="300">
        <v>9.5829853133864204E-2</v>
      </c>
      <c r="Y63" s="300">
        <f t="shared" ref="Y63:Y64" si="93">SUM(V63:X63)</f>
        <v>1.9851951578364981</v>
      </c>
    </row>
    <row r="64" spans="1:25" x14ac:dyDescent="0.2">
      <c r="A64" s="264" t="s">
        <v>363</v>
      </c>
      <c r="B64" s="301">
        <f>SUM(B62:B63)</f>
        <v>1.80554225966717</v>
      </c>
      <c r="C64" s="301">
        <f t="shared" ref="C64" si="94">SUM(C62:C63)</f>
        <v>0.17090193176269053</v>
      </c>
      <c r="D64" s="301">
        <f t="shared" ref="D64" si="95">SUM(D62:D63)</f>
        <v>5.6555808570140718E-2</v>
      </c>
      <c r="E64" s="301">
        <f t="shared" si="89"/>
        <v>2.0330000000000013</v>
      </c>
      <c r="F64" s="301"/>
      <c r="G64" s="301">
        <f>SUM(G62:G63)</f>
        <v>1.979925977731205</v>
      </c>
      <c r="H64" s="301">
        <f t="shared" ref="H64" si="96">SUM(H62:H63)</f>
        <v>0.12679905795087004</v>
      </c>
      <c r="I64" s="301">
        <f t="shared" ref="I64" si="97">SUM(I62:I63)</f>
        <v>0.17227496431792672</v>
      </c>
      <c r="J64" s="301">
        <f t="shared" si="90"/>
        <v>2.2790000000000017</v>
      </c>
      <c r="K64" s="301"/>
      <c r="L64" s="301">
        <f>SUM(L62:L63)</f>
        <v>1.732239422212096</v>
      </c>
      <c r="M64" s="301">
        <f t="shared" ref="M64" si="98">SUM(M62:M63)</f>
        <v>0.27105278819716627</v>
      </c>
      <c r="N64" s="301">
        <f t="shared" ref="N64" si="99">SUM(N62:N63)</f>
        <v>9.5707789590735989E-2</v>
      </c>
      <c r="O64" s="301">
        <f t="shared" si="91"/>
        <v>2.0989999999999984</v>
      </c>
      <c r="P64" s="301"/>
      <c r="Q64" s="301">
        <f>SUM(Q62:Q63)</f>
        <v>1.8613265153054135</v>
      </c>
      <c r="R64" s="301">
        <f t="shared" ref="R64" si="100">SUM(R62:R63)</f>
        <v>0.29268265874338489</v>
      </c>
      <c r="S64" s="301">
        <f t="shared" ref="S64" si="101">SUM(S62:S63)</f>
        <v>9.8990825951206007E-2</v>
      </c>
      <c r="T64" s="301">
        <f t="shared" si="92"/>
        <v>2.2530000000000046</v>
      </c>
      <c r="U64" s="301"/>
      <c r="V64" s="301">
        <f>SUM(V62:V63)</f>
        <v>2.0816085486397884</v>
      </c>
      <c r="W64" s="301">
        <f t="shared" ref="W64" si="102">SUM(W62:W63)</f>
        <v>0.32859654647503245</v>
      </c>
      <c r="X64" s="301">
        <f t="shared" ref="X64" si="103">SUM(X62:X63)</f>
        <v>0.10179490488517763</v>
      </c>
      <c r="Y64" s="301">
        <f t="shared" si="93"/>
        <v>2.5119999999999987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1.205575788289724</v>
      </c>
      <c r="C71" s="300">
        <v>0.84831840389005042</v>
      </c>
      <c r="D71" s="300">
        <v>0.47421664718251805</v>
      </c>
      <c r="E71" s="300">
        <f>SUM(B71:D71)</f>
        <v>2.5281108393622924</v>
      </c>
      <c r="F71" s="300"/>
      <c r="G71" s="300">
        <v>1.9628653076752047</v>
      </c>
      <c r="H71" s="300">
        <v>1.2703987631485856</v>
      </c>
      <c r="I71" s="300">
        <v>0.81179533083497979</v>
      </c>
      <c r="J71" s="300">
        <f>SUM(G71:I71)</f>
        <v>4.0450594016587704</v>
      </c>
      <c r="K71" s="300"/>
      <c r="L71" s="300">
        <v>1.9352799572185442</v>
      </c>
      <c r="M71" s="300">
        <v>1.523688860157894</v>
      </c>
      <c r="N71" s="300">
        <v>0.63876800135486278</v>
      </c>
      <c r="O71" s="300">
        <f>SUM(L71:N71)</f>
        <v>4.0977368187313008</v>
      </c>
      <c r="P71" s="300"/>
      <c r="Q71" s="300">
        <v>2.081342112084136</v>
      </c>
      <c r="R71" s="300">
        <v>1.6495571537133993</v>
      </c>
      <c r="S71" s="300">
        <v>0.69010231157535107</v>
      </c>
      <c r="T71" s="300">
        <f>SUM(Q71:S71)</f>
        <v>4.4210015773728859</v>
      </c>
      <c r="U71" s="300"/>
      <c r="V71" s="300">
        <v>2.2889924784829887</v>
      </c>
      <c r="W71" s="300">
        <v>1.8344364507981874</v>
      </c>
      <c r="X71" s="300">
        <v>0.78022734375951364</v>
      </c>
      <c r="Y71" s="300">
        <f>SUM(V71:X71)</f>
        <v>4.9036562730406894</v>
      </c>
    </row>
    <row r="72" spans="1:25" x14ac:dyDescent="0.2">
      <c r="A72" s="260" t="s">
        <v>364</v>
      </c>
      <c r="B72" s="300">
        <v>7.5801913767462672</v>
      </c>
      <c r="C72" s="300">
        <v>0.37163945644470336</v>
      </c>
      <c r="D72" s="300">
        <v>6.3590583274467773</v>
      </c>
      <c r="E72" s="300">
        <f t="shared" ref="E72:E73" si="104">SUM(B72:D72)</f>
        <v>14.310889160637748</v>
      </c>
      <c r="F72" s="300"/>
      <c r="G72" s="300">
        <v>10.806979561052673</v>
      </c>
      <c r="H72" s="300">
        <v>0.41012611291231099</v>
      </c>
      <c r="I72" s="300">
        <v>7.758834924376278</v>
      </c>
      <c r="J72" s="300">
        <f t="shared" ref="J72:J73" si="105">SUM(G72:I72)</f>
        <v>18.975940598341261</v>
      </c>
      <c r="K72" s="300"/>
      <c r="L72" s="300">
        <v>10.383855392785849</v>
      </c>
      <c r="M72" s="300">
        <v>0.76792475309747787</v>
      </c>
      <c r="N72" s="300">
        <v>8.4964830353853422</v>
      </c>
      <c r="O72" s="300">
        <f t="shared" ref="O72:O73" si="106">SUM(L72:N72)</f>
        <v>19.648263181268668</v>
      </c>
      <c r="P72" s="300"/>
      <c r="Q72" s="300">
        <v>10.979126742613074</v>
      </c>
      <c r="R72" s="300">
        <v>0.83732772671342104</v>
      </c>
      <c r="S72" s="300">
        <v>9.1895439533006922</v>
      </c>
      <c r="T72" s="300">
        <f t="shared" ref="T72:T73" si="107">SUM(Q72:S72)</f>
        <v>21.005998422627187</v>
      </c>
      <c r="U72" s="300"/>
      <c r="V72" s="300">
        <v>11.534910354490099</v>
      </c>
      <c r="W72" s="300">
        <v>0.94146890140955963</v>
      </c>
      <c r="X72" s="300">
        <v>10.18996447105963</v>
      </c>
      <c r="Y72" s="300">
        <f t="shared" ref="Y72:Y73" si="108">SUM(V72:X72)</f>
        <v>22.66634372695929</v>
      </c>
    </row>
    <row r="73" spans="1:25" x14ac:dyDescent="0.2">
      <c r="A73" s="264" t="s">
        <v>363</v>
      </c>
      <c r="B73" s="301">
        <f>SUM(B71:B72)</f>
        <v>8.7857671650359919</v>
      </c>
      <c r="C73" s="301">
        <f t="shared" ref="C73" si="109">SUM(C71:C72)</f>
        <v>1.2199578603347538</v>
      </c>
      <c r="D73" s="301">
        <f t="shared" ref="D73" si="110">SUM(D71:D72)</f>
        <v>6.8332749746292958</v>
      </c>
      <c r="E73" s="301">
        <f t="shared" si="104"/>
        <v>16.839000000000041</v>
      </c>
      <c r="F73" s="301"/>
      <c r="G73" s="301">
        <f>SUM(G71:G72)</f>
        <v>12.769844868727878</v>
      </c>
      <c r="H73" s="301">
        <f t="shared" ref="H73" si="111">SUM(H71:H72)</f>
        <v>1.6805248760608966</v>
      </c>
      <c r="I73" s="301">
        <f t="shared" ref="I73" si="112">SUM(I71:I72)</f>
        <v>8.5706302552112579</v>
      </c>
      <c r="J73" s="301">
        <f t="shared" si="105"/>
        <v>23.021000000000033</v>
      </c>
      <c r="K73" s="301"/>
      <c r="L73" s="301">
        <f>SUM(L71:L72)</f>
        <v>12.319135350004393</v>
      </c>
      <c r="M73" s="301">
        <f t="shared" ref="M73" si="113">SUM(M71:M72)</f>
        <v>2.2916136132553717</v>
      </c>
      <c r="N73" s="301">
        <f t="shared" ref="N73" si="114">SUM(N71:N72)</f>
        <v>9.1352510367402058</v>
      </c>
      <c r="O73" s="301">
        <f t="shared" si="106"/>
        <v>23.74599999999997</v>
      </c>
      <c r="P73" s="301"/>
      <c r="Q73" s="301">
        <f>SUM(Q71:Q72)</f>
        <v>13.060468854697209</v>
      </c>
      <c r="R73" s="301">
        <f t="shared" ref="R73" si="115">SUM(R71:R72)</f>
        <v>2.4868848804268202</v>
      </c>
      <c r="S73" s="301">
        <f t="shared" ref="S73" si="116">SUM(S71:S72)</f>
        <v>9.8796462648760439</v>
      </c>
      <c r="T73" s="301">
        <f t="shared" si="107"/>
        <v>25.427000000000074</v>
      </c>
      <c r="U73" s="301"/>
      <c r="V73" s="301">
        <f>SUM(V71:V72)</f>
        <v>13.823902832973088</v>
      </c>
      <c r="W73" s="301">
        <f t="shared" ref="W73" si="117">SUM(W71:W72)</f>
        <v>2.7759053522077473</v>
      </c>
      <c r="X73" s="301">
        <f t="shared" ref="X73" si="118">SUM(X71:X72)</f>
        <v>10.970191814819144</v>
      </c>
      <c r="Y73" s="301">
        <f t="shared" si="108"/>
        <v>27.569999999999979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9.4226598748552846</v>
      </c>
      <c r="C80" s="300">
        <v>11.764572545454072</v>
      </c>
      <c r="D80" s="300">
        <v>1.1821138603732473</v>
      </c>
      <c r="E80" s="300">
        <f>SUM(B80:D80)</f>
        <v>22.369346280682603</v>
      </c>
      <c r="F80" s="300"/>
      <c r="G80" s="300">
        <v>10.170867860206243</v>
      </c>
      <c r="H80" s="300">
        <v>12.042917832340418</v>
      </c>
      <c r="I80" s="300">
        <v>0.93406809288122461</v>
      </c>
      <c r="J80" s="300">
        <f>SUM(G80:I80)</f>
        <v>23.147853785427888</v>
      </c>
      <c r="K80" s="300"/>
      <c r="L80" s="300">
        <v>10.954767675264048</v>
      </c>
      <c r="M80" s="300">
        <v>12.372090599702505</v>
      </c>
      <c r="N80" s="300">
        <v>1.1422176369908492</v>
      </c>
      <c r="O80" s="300">
        <f>SUM(L80:N80)</f>
        <v>24.469075911957404</v>
      </c>
      <c r="P80" s="300"/>
      <c r="Q80" s="300">
        <v>11.506646776327033</v>
      </c>
      <c r="R80" s="300">
        <v>11.987430137558183</v>
      </c>
      <c r="S80" s="300">
        <v>1.185185347178312</v>
      </c>
      <c r="T80" s="300">
        <f>SUM(Q80:S80)</f>
        <v>24.679262261063528</v>
      </c>
      <c r="U80" s="300"/>
      <c r="V80" s="300">
        <v>12.454598307324462</v>
      </c>
      <c r="W80" s="300">
        <v>11.199787499485749</v>
      </c>
      <c r="X80" s="300">
        <v>1.2678942062513028</v>
      </c>
      <c r="Y80" s="300">
        <f>SUM(V80:X80)</f>
        <v>24.922280013061513</v>
      </c>
    </row>
    <row r="81" spans="1:25" x14ac:dyDescent="0.2">
      <c r="A81" s="260" t="s">
        <v>364</v>
      </c>
      <c r="B81" s="300">
        <v>16.53162523976475</v>
      </c>
      <c r="C81" s="300">
        <v>5.4727661715845892</v>
      </c>
      <c r="D81" s="300">
        <v>1.6892623079680009</v>
      </c>
      <c r="E81" s="300">
        <f t="shared" ref="E81:E82" si="119">SUM(B81:D81)</f>
        <v>23.693653719317339</v>
      </c>
      <c r="F81" s="300"/>
      <c r="G81" s="300">
        <v>18.844679494311794</v>
      </c>
      <c r="H81" s="300">
        <v>5.3112726363914007</v>
      </c>
      <c r="I81" s="300">
        <v>1.5361940838689423</v>
      </c>
      <c r="J81" s="300">
        <f t="shared" ref="J81:J82" si="120">SUM(G81:I81)</f>
        <v>25.692146214572137</v>
      </c>
      <c r="K81" s="300"/>
      <c r="L81" s="300">
        <v>17.505741159616786</v>
      </c>
      <c r="M81" s="300">
        <v>6.3210927905449266</v>
      </c>
      <c r="N81" s="300">
        <v>1.4320901378808923</v>
      </c>
      <c r="O81" s="300">
        <f t="shared" ref="O81:O82" si="121">SUM(L81:N81)</f>
        <v>25.258924088042605</v>
      </c>
      <c r="P81" s="300"/>
      <c r="Q81" s="300">
        <v>17.927146577291257</v>
      </c>
      <c r="R81" s="300">
        <v>6.3639487524239691</v>
      </c>
      <c r="S81" s="300">
        <v>1.4616424092212617</v>
      </c>
      <c r="T81" s="300">
        <f t="shared" ref="T81:T82" si="122">SUM(Q81:S81)</f>
        <v>25.752737738936489</v>
      </c>
      <c r="U81" s="300"/>
      <c r="V81" s="300">
        <v>18.352421626773843</v>
      </c>
      <c r="W81" s="300">
        <v>6.4410832116981709</v>
      </c>
      <c r="X81" s="300">
        <v>1.4982151484664454</v>
      </c>
      <c r="Y81" s="300">
        <f t="shared" ref="Y81:Y82" si="123">SUM(V81:X81)</f>
        <v>26.29171998693846</v>
      </c>
    </row>
    <row r="82" spans="1:25" x14ac:dyDescent="0.2">
      <c r="A82" s="264" t="s">
        <v>363</v>
      </c>
      <c r="B82" s="301">
        <f>SUM(B80:B81)</f>
        <v>25.954285114620035</v>
      </c>
      <c r="C82" s="301">
        <f t="shared" ref="C82" si="124">SUM(C80:C81)</f>
        <v>17.237338717038661</v>
      </c>
      <c r="D82" s="301">
        <f t="shared" ref="D82" si="125">SUM(D80:D81)</f>
        <v>2.8713761683412482</v>
      </c>
      <c r="E82" s="301">
        <f t="shared" si="119"/>
        <v>46.062999999999946</v>
      </c>
      <c r="F82" s="301"/>
      <c r="G82" s="301">
        <f>SUM(G80:G81)</f>
        <v>29.015547354518038</v>
      </c>
      <c r="H82" s="301">
        <f t="shared" ref="H82" si="126">SUM(H80:H81)</f>
        <v>17.354190468731819</v>
      </c>
      <c r="I82" s="301">
        <f t="shared" ref="I82" si="127">SUM(I80:I81)</f>
        <v>2.4702621767501669</v>
      </c>
      <c r="J82" s="301">
        <f t="shared" si="120"/>
        <v>48.840000000000025</v>
      </c>
      <c r="K82" s="301"/>
      <c r="L82" s="301">
        <f>SUM(L80:L81)</f>
        <v>28.460508834880834</v>
      </c>
      <c r="M82" s="301">
        <f t="shared" ref="M82" si="128">SUM(M80:M81)</f>
        <v>18.69318339024743</v>
      </c>
      <c r="N82" s="301">
        <f t="shared" ref="N82" si="129">SUM(N80:N81)</f>
        <v>2.5743077748717416</v>
      </c>
      <c r="O82" s="301">
        <f t="shared" si="121"/>
        <v>49.728000000000009</v>
      </c>
      <c r="P82" s="301"/>
      <c r="Q82" s="301">
        <f>SUM(Q80:Q81)</f>
        <v>29.433793353618292</v>
      </c>
      <c r="R82" s="301">
        <f t="shared" ref="R82" si="130">SUM(R80:R81)</f>
        <v>18.351378889982151</v>
      </c>
      <c r="S82" s="301">
        <f t="shared" ref="S82" si="131">SUM(S80:S81)</f>
        <v>2.6468277563995737</v>
      </c>
      <c r="T82" s="301">
        <f t="shared" si="122"/>
        <v>50.432000000000016</v>
      </c>
      <c r="U82" s="301"/>
      <c r="V82" s="301">
        <f>SUM(V80:V81)</f>
        <v>30.807019934098307</v>
      </c>
      <c r="W82" s="301">
        <f t="shared" ref="W82" si="132">SUM(W80:W81)</f>
        <v>17.640870711183922</v>
      </c>
      <c r="X82" s="301">
        <f t="shared" ref="X82" si="133">SUM(X80:X81)</f>
        <v>2.7661093547177482</v>
      </c>
      <c r="Y82" s="301">
        <f t="shared" si="123"/>
        <v>51.213999999999977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1.0661214862000716</v>
      </c>
      <c r="C89" s="300">
        <v>0.58846168848027014</v>
      </c>
      <c r="D89" s="300">
        <v>0.10332020839070474</v>
      </c>
      <c r="E89" s="300">
        <f>SUM(B89:D89)</f>
        <v>1.7579033830710467</v>
      </c>
      <c r="F89" s="300"/>
      <c r="G89" s="300">
        <v>1.2516149899580515</v>
      </c>
      <c r="H89" s="300">
        <v>0.74660383674394482</v>
      </c>
      <c r="I89" s="300">
        <v>0.16702431408107579</v>
      </c>
      <c r="J89" s="300">
        <f>SUM(G89:I89)</f>
        <v>2.1652431407830721</v>
      </c>
      <c r="K89" s="300"/>
      <c r="L89" s="300">
        <v>1.1360772795131864</v>
      </c>
      <c r="M89" s="300">
        <v>0.68248444626413507</v>
      </c>
      <c r="N89" s="300">
        <v>6.2855890117483729E-2</v>
      </c>
      <c r="O89" s="300">
        <f>SUM(L89:N89)</f>
        <v>1.8814176158948053</v>
      </c>
      <c r="P89" s="300"/>
      <c r="Q89" s="300">
        <v>1.1782590698844388</v>
      </c>
      <c r="R89" s="300">
        <v>0.72759718601580015</v>
      </c>
      <c r="S89" s="300">
        <v>6.3056571923896923E-2</v>
      </c>
      <c r="T89" s="300">
        <f>SUM(Q89:S89)</f>
        <v>1.9689128278241359</v>
      </c>
      <c r="U89" s="300"/>
      <c r="V89" s="300">
        <v>1.2115628403393868</v>
      </c>
      <c r="W89" s="300">
        <v>0.78053071328291157</v>
      </c>
      <c r="X89" s="300">
        <v>6.1625393517780749E-2</v>
      </c>
      <c r="Y89" s="300">
        <f>SUM(V89:X89)</f>
        <v>2.0537189471400792</v>
      </c>
    </row>
    <row r="90" spans="1:25" x14ac:dyDescent="0.2">
      <c r="A90" s="260" t="s">
        <v>364</v>
      </c>
      <c r="B90" s="300">
        <v>4.4407616801125185</v>
      </c>
      <c r="C90" s="300">
        <v>0.45218558175864332</v>
      </c>
      <c r="D90" s="300">
        <v>1.2091493550577916</v>
      </c>
      <c r="E90" s="300">
        <f t="shared" ref="E90:E91" si="134">SUM(B90:D90)</f>
        <v>6.1020966169289537</v>
      </c>
      <c r="F90" s="300"/>
      <c r="G90" s="300">
        <v>4.3865413785711578</v>
      </c>
      <c r="H90" s="300">
        <v>0.65838054875153662</v>
      </c>
      <c r="I90" s="300">
        <v>1.5348349318942078</v>
      </c>
      <c r="J90" s="300">
        <f t="shared" ref="J90:J91" si="135">SUM(G90:I90)</f>
        <v>6.5797568592169027</v>
      </c>
      <c r="K90" s="300"/>
      <c r="L90" s="300">
        <v>4.1762758598275012</v>
      </c>
      <c r="M90" s="300">
        <v>0.67327932135668855</v>
      </c>
      <c r="N90" s="300">
        <v>0.71102720292099408</v>
      </c>
      <c r="O90" s="300">
        <f t="shared" ref="O90:O91" si="136">SUM(L90:N90)</f>
        <v>5.5605823841051842</v>
      </c>
      <c r="P90" s="300"/>
      <c r="Q90" s="300">
        <v>4.3182126037023041</v>
      </c>
      <c r="R90" s="300">
        <v>0.70389457804773226</v>
      </c>
      <c r="S90" s="300">
        <v>0.73897999042581108</v>
      </c>
      <c r="T90" s="300">
        <f t="shared" ref="T90:T91" si="137">SUM(Q90:S90)</f>
        <v>5.7610871721758476</v>
      </c>
      <c r="U90" s="300"/>
      <c r="V90" s="300">
        <v>4.2239489440086366</v>
      </c>
      <c r="W90" s="300">
        <v>0.72640543778361699</v>
      </c>
      <c r="X90" s="300">
        <v>0.75792667106765987</v>
      </c>
      <c r="Y90" s="300">
        <f t="shared" ref="Y90:Y91" si="138">SUM(V90:X90)</f>
        <v>5.7082810528599133</v>
      </c>
    </row>
    <row r="91" spans="1:25" x14ac:dyDescent="0.2">
      <c r="A91" s="264" t="s">
        <v>363</v>
      </c>
      <c r="B91" s="301">
        <f>SUM(B89:B90)</f>
        <v>5.5068831663125906</v>
      </c>
      <c r="C91" s="301">
        <f t="shared" ref="C91" si="139">SUM(C89:C90)</f>
        <v>1.0406472702389133</v>
      </c>
      <c r="D91" s="301">
        <f t="shared" ref="D91" si="140">SUM(D89:D90)</f>
        <v>1.3124695634484964</v>
      </c>
      <c r="E91" s="301">
        <f t="shared" si="134"/>
        <v>7.8600000000000012</v>
      </c>
      <c r="F91" s="301"/>
      <c r="G91" s="301">
        <f>SUM(G89:G90)</f>
        <v>5.6381563685292093</v>
      </c>
      <c r="H91" s="301">
        <f t="shared" ref="H91" si="141">SUM(H89:H90)</f>
        <v>1.4049843854954815</v>
      </c>
      <c r="I91" s="301">
        <f t="shared" ref="I91" si="142">SUM(I89:I90)</f>
        <v>1.7018592459752837</v>
      </c>
      <c r="J91" s="301">
        <f t="shared" si="135"/>
        <v>8.7449999999999743</v>
      </c>
      <c r="K91" s="301"/>
      <c r="L91" s="301">
        <f>SUM(L89:L90)</f>
        <v>5.3123531393406873</v>
      </c>
      <c r="M91" s="301">
        <f t="shared" ref="M91" si="143">SUM(M89:M90)</f>
        <v>1.3557637676208236</v>
      </c>
      <c r="N91" s="301">
        <f t="shared" ref="N91" si="144">SUM(N89:N90)</f>
        <v>0.7738830930384778</v>
      </c>
      <c r="O91" s="301">
        <f t="shared" si="136"/>
        <v>7.4419999999999886</v>
      </c>
      <c r="P91" s="301"/>
      <c r="Q91" s="301">
        <f>SUM(Q89:Q90)</f>
        <v>5.4964716735867434</v>
      </c>
      <c r="R91" s="301">
        <f t="shared" ref="R91" si="145">SUM(R89:R90)</f>
        <v>1.4314917640635323</v>
      </c>
      <c r="S91" s="301">
        <f t="shared" ref="S91" si="146">SUM(S89:S90)</f>
        <v>0.80203656234970799</v>
      </c>
      <c r="T91" s="301">
        <f t="shared" si="137"/>
        <v>7.7299999999999836</v>
      </c>
      <c r="U91" s="301"/>
      <c r="V91" s="301">
        <f>SUM(V89:V90)</f>
        <v>5.435511784348023</v>
      </c>
      <c r="W91" s="301">
        <f t="shared" ref="W91" si="147">SUM(W89:W90)</f>
        <v>1.5069361510665287</v>
      </c>
      <c r="X91" s="301">
        <f t="shared" ref="X91" si="148">SUM(X89:X90)</f>
        <v>0.81955206458544061</v>
      </c>
      <c r="Y91" s="301">
        <f t="shared" si="138"/>
        <v>7.7619999999999925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2.9537765369004396</v>
      </c>
      <c r="C98" s="300">
        <v>4.801105839896632</v>
      </c>
      <c r="D98" s="300">
        <v>0.33375949560349594</v>
      </c>
      <c r="E98" s="300">
        <f>SUM(B98:D98)</f>
        <v>8.0886418724005686</v>
      </c>
      <c r="F98" s="300"/>
      <c r="G98" s="300">
        <v>3.3015169779146305</v>
      </c>
      <c r="H98" s="300">
        <v>5.4965634498248122</v>
      </c>
      <c r="I98" s="300">
        <v>0.4709822489530982</v>
      </c>
      <c r="J98" s="300">
        <f>SUM(G98:I98)</f>
        <v>9.2690626766925401</v>
      </c>
      <c r="K98" s="300"/>
      <c r="L98" s="300">
        <v>3.1954977195073226</v>
      </c>
      <c r="M98" s="300">
        <v>5.4611808578915033</v>
      </c>
      <c r="N98" s="300">
        <v>0.31077262269282618</v>
      </c>
      <c r="O98" s="300">
        <f>SUM(L98:N98)</f>
        <v>8.9674512000916504</v>
      </c>
      <c r="P98" s="300"/>
      <c r="Q98" s="300">
        <v>3.3488213669752684</v>
      </c>
      <c r="R98" s="300">
        <v>5.6835062393819777</v>
      </c>
      <c r="S98" s="300">
        <v>0.32977527197554601</v>
      </c>
      <c r="T98" s="300">
        <f>SUM(Q98:S98)</f>
        <v>9.3621028783327915</v>
      </c>
      <c r="U98" s="300"/>
      <c r="V98" s="300">
        <v>3.7100242208776701</v>
      </c>
      <c r="W98" s="300">
        <v>6.2631128705669346</v>
      </c>
      <c r="X98" s="300">
        <v>0.36613596296070322</v>
      </c>
      <c r="Y98" s="300">
        <f>SUM(V98:X98)</f>
        <v>10.339273054405307</v>
      </c>
    </row>
    <row r="99" spans="1:25" x14ac:dyDescent="0.2">
      <c r="A99" s="260" t="s">
        <v>364</v>
      </c>
      <c r="B99" s="300">
        <v>3.9110971878277851</v>
      </c>
      <c r="C99" s="300">
        <v>3.0602955249194062</v>
      </c>
      <c r="D99" s="300">
        <v>0.36696541485224043</v>
      </c>
      <c r="E99" s="300">
        <f t="shared" ref="E99:E100" si="149">SUM(B99:D99)</f>
        <v>7.338358127599431</v>
      </c>
      <c r="F99" s="300"/>
      <c r="G99" s="300">
        <v>4.3745190203454465</v>
      </c>
      <c r="H99" s="300">
        <v>3.7657436510065407</v>
      </c>
      <c r="I99" s="300">
        <v>0.5676746519554986</v>
      </c>
      <c r="J99" s="300">
        <f t="shared" ref="J99:J100" si="150">SUM(G99:I99)</f>
        <v>8.707937323307485</v>
      </c>
      <c r="K99" s="300"/>
      <c r="L99" s="300">
        <v>3.7535220629898713</v>
      </c>
      <c r="M99" s="300">
        <v>3.9153491225938422</v>
      </c>
      <c r="N99" s="300">
        <v>0.20667761432460488</v>
      </c>
      <c r="O99" s="300">
        <f t="shared" ref="O99:O100" si="151">SUM(L99:N99)</f>
        <v>7.8755487999083176</v>
      </c>
      <c r="P99" s="300"/>
      <c r="Q99" s="300">
        <v>3.9418999672613633</v>
      </c>
      <c r="R99" s="300">
        <v>4.061456425577517</v>
      </c>
      <c r="S99" s="300">
        <v>0.21854072882833386</v>
      </c>
      <c r="T99" s="300">
        <f t="shared" ref="T99:T100" si="152">SUM(Q99:S99)</f>
        <v>8.2218971216672134</v>
      </c>
      <c r="U99" s="300"/>
      <c r="V99" s="300">
        <v>4.4108544150363862</v>
      </c>
      <c r="W99" s="300">
        <v>4.4829000393409997</v>
      </c>
      <c r="X99" s="300">
        <v>0.24297249121729905</v>
      </c>
      <c r="Y99" s="300">
        <f t="shared" ref="Y99:Y100" si="153">SUM(V99:X99)</f>
        <v>9.1367269455946865</v>
      </c>
    </row>
    <row r="100" spans="1:25" x14ac:dyDescent="0.2">
      <c r="A100" s="264" t="s">
        <v>363</v>
      </c>
      <c r="B100" s="301">
        <f>SUM(B98:B99)</f>
        <v>6.8648737247282252</v>
      </c>
      <c r="C100" s="301">
        <f t="shared" ref="C100" si="154">SUM(C98:C99)</f>
        <v>7.8614013648160377</v>
      </c>
      <c r="D100" s="301">
        <f t="shared" ref="D100" si="155">SUM(D98:D99)</f>
        <v>0.70072491045573637</v>
      </c>
      <c r="E100" s="301">
        <f t="shared" si="149"/>
        <v>15.427</v>
      </c>
      <c r="F100" s="301"/>
      <c r="G100" s="301">
        <f>SUM(G98:G99)</f>
        <v>7.676035998260077</v>
      </c>
      <c r="H100" s="301">
        <f t="shared" ref="H100" si="156">SUM(H98:H99)</f>
        <v>9.2623071008313538</v>
      </c>
      <c r="I100" s="301">
        <f t="shared" ref="I100" si="157">SUM(I98:I99)</f>
        <v>1.0386569009085969</v>
      </c>
      <c r="J100" s="301">
        <f t="shared" si="150"/>
        <v>17.977000000000025</v>
      </c>
      <c r="K100" s="301"/>
      <c r="L100" s="301">
        <f>SUM(L98:L99)</f>
        <v>6.949019782497194</v>
      </c>
      <c r="M100" s="301">
        <f t="shared" ref="M100" si="158">SUM(M98:M99)</f>
        <v>9.3765299804853459</v>
      </c>
      <c r="N100" s="301">
        <f t="shared" ref="N100" si="159">SUM(N98:N99)</f>
        <v>0.51745023701743109</v>
      </c>
      <c r="O100" s="301">
        <f t="shared" si="151"/>
        <v>16.842999999999972</v>
      </c>
      <c r="P100" s="301"/>
      <c r="Q100" s="301">
        <f>SUM(Q98:Q99)</f>
        <v>7.2907213342366317</v>
      </c>
      <c r="R100" s="301">
        <f t="shared" ref="R100" si="160">SUM(R98:R99)</f>
        <v>9.7449626649594947</v>
      </c>
      <c r="S100" s="301">
        <f t="shared" ref="S100" si="161">SUM(S98:S99)</f>
        <v>0.54831600080387988</v>
      </c>
      <c r="T100" s="301">
        <f t="shared" si="152"/>
        <v>17.584000000000007</v>
      </c>
      <c r="U100" s="301"/>
      <c r="V100" s="301">
        <f>SUM(V98:V99)</f>
        <v>8.1208786359140568</v>
      </c>
      <c r="W100" s="301">
        <f t="shared" ref="W100" si="162">SUM(W98:W99)</f>
        <v>10.746012909907934</v>
      </c>
      <c r="X100" s="301">
        <f t="shared" ref="X100" si="163">SUM(X98:X99)</f>
        <v>0.6091084541780023</v>
      </c>
      <c r="Y100" s="301">
        <f t="shared" si="153"/>
        <v>19.475999999999996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1.3379205036993949</v>
      </c>
      <c r="C107" s="300">
        <v>0.47727731649666461</v>
      </c>
      <c r="D107" s="300">
        <v>0.45216260103013878</v>
      </c>
      <c r="E107" s="300">
        <f>SUM(B107:D107)</f>
        <v>2.2673604212261984</v>
      </c>
      <c r="F107" s="300"/>
      <c r="G107" s="300">
        <v>0.91095537860491904</v>
      </c>
      <c r="H107" s="300">
        <v>0.46836856731696863</v>
      </c>
      <c r="I107" s="300">
        <v>0.24052741409475095</v>
      </c>
      <c r="J107" s="300">
        <f>SUM(G107:I107)</f>
        <v>1.6198513600166387</v>
      </c>
      <c r="K107" s="300"/>
      <c r="L107" s="300">
        <v>1.0162682667160448</v>
      </c>
      <c r="M107" s="300">
        <v>0.49829792897526548</v>
      </c>
      <c r="N107" s="300">
        <v>0.74367983642101854</v>
      </c>
      <c r="O107" s="300">
        <f>SUM(L107:N107)</f>
        <v>2.2582460321123285</v>
      </c>
      <c r="P107" s="300"/>
      <c r="Q107" s="300">
        <v>0.96981493076470893</v>
      </c>
      <c r="R107" s="300">
        <v>0.48267621648425102</v>
      </c>
      <c r="S107" s="300">
        <v>0.70279151533411877</v>
      </c>
      <c r="T107" s="300">
        <f>SUM(Q107:S107)</f>
        <v>2.1552826625830788</v>
      </c>
      <c r="U107" s="300"/>
      <c r="V107" s="300">
        <v>0.95215355680657465</v>
      </c>
      <c r="W107" s="300">
        <v>0.47097098260101877</v>
      </c>
      <c r="X107" s="300">
        <v>0.65477963152512819</v>
      </c>
      <c r="Y107" s="300">
        <f>SUM(V107:X107)</f>
        <v>2.0779041709327215</v>
      </c>
    </row>
    <row r="108" spans="1:25" x14ac:dyDescent="0.2">
      <c r="A108" s="260" t="s">
        <v>364</v>
      </c>
      <c r="B108" s="300">
        <v>1.7167911335178172</v>
      </c>
      <c r="C108" s="300">
        <v>0.44639696596022232</v>
      </c>
      <c r="D108" s="300">
        <v>0.87745147929576084</v>
      </c>
      <c r="E108" s="300">
        <f t="shared" ref="E108:E109" si="164">SUM(B108:D108)</f>
        <v>3.0406395787738001</v>
      </c>
      <c r="F108" s="300"/>
      <c r="G108" s="300">
        <v>1.2356827339238836</v>
      </c>
      <c r="H108" s="300">
        <v>0.43644829797871465</v>
      </c>
      <c r="I108" s="300">
        <v>0.53701760808076748</v>
      </c>
      <c r="J108" s="300">
        <f t="shared" ref="J108:J109" si="165">SUM(G108:I108)</f>
        <v>2.2091486399833657</v>
      </c>
      <c r="K108" s="300"/>
      <c r="L108" s="300">
        <v>1.235280775188041</v>
      </c>
      <c r="M108" s="300">
        <v>0.38968111874966349</v>
      </c>
      <c r="N108" s="300">
        <v>0.44179207394996617</v>
      </c>
      <c r="O108" s="300">
        <f t="shared" ref="O108:O109" si="166">SUM(L108:N108)</f>
        <v>2.0667539678876707</v>
      </c>
      <c r="P108" s="300"/>
      <c r="Q108" s="300">
        <v>1.1737407027015818</v>
      </c>
      <c r="R108" s="300">
        <v>0.39010533169774619</v>
      </c>
      <c r="S108" s="300">
        <v>0.42487130301759379</v>
      </c>
      <c r="T108" s="300">
        <f t="shared" ref="T108:T109" si="167">SUM(Q108:S108)</f>
        <v>1.9887173374169218</v>
      </c>
      <c r="U108" s="300"/>
      <c r="V108" s="300">
        <v>1.1305985414364657</v>
      </c>
      <c r="W108" s="300">
        <v>0.4049566530223464</v>
      </c>
      <c r="X108" s="300">
        <v>0.41754063460846824</v>
      </c>
      <c r="Y108" s="300">
        <f t="shared" ref="Y108:Y109" si="168">SUM(V108:X108)</f>
        <v>1.9530958290672804</v>
      </c>
    </row>
    <row r="109" spans="1:25" x14ac:dyDescent="0.2">
      <c r="A109" s="264" t="s">
        <v>363</v>
      </c>
      <c r="B109" s="301">
        <f>SUM(B107:B108)</f>
        <v>3.0547116372172121</v>
      </c>
      <c r="C109" s="301">
        <f t="shared" ref="C109" si="169">SUM(C107:C108)</f>
        <v>0.92367428245688687</v>
      </c>
      <c r="D109" s="301">
        <f t="shared" ref="D109" si="170">SUM(D107:D108)</f>
        <v>1.3296140803258996</v>
      </c>
      <c r="E109" s="301">
        <f t="shared" si="164"/>
        <v>5.3079999999999981</v>
      </c>
      <c r="F109" s="301"/>
      <c r="G109" s="301">
        <f>SUM(G107:G108)</f>
        <v>2.1466381125288025</v>
      </c>
      <c r="H109" s="301">
        <f t="shared" ref="H109" si="171">SUM(H107:H108)</f>
        <v>0.90481686529568328</v>
      </c>
      <c r="I109" s="301">
        <f t="shared" ref="I109" si="172">SUM(I107:I108)</f>
        <v>0.77754502217551846</v>
      </c>
      <c r="J109" s="301">
        <f t="shared" si="165"/>
        <v>3.8290000000000042</v>
      </c>
      <c r="K109" s="301"/>
      <c r="L109" s="301">
        <f>SUM(L107:L108)</f>
        <v>2.2515490419040858</v>
      </c>
      <c r="M109" s="301">
        <f t="shared" ref="M109" si="173">SUM(M107:M108)</f>
        <v>0.88797904772492897</v>
      </c>
      <c r="N109" s="301">
        <f t="shared" ref="N109" si="174">SUM(N107:N108)</f>
        <v>1.1854719103709848</v>
      </c>
      <c r="O109" s="301">
        <f t="shared" si="166"/>
        <v>4.3249999999999993</v>
      </c>
      <c r="P109" s="301"/>
      <c r="Q109" s="301">
        <f>SUM(Q107:Q108)</f>
        <v>2.1435556334662906</v>
      </c>
      <c r="R109" s="301">
        <f t="shared" ref="R109" si="175">SUM(R107:R108)</f>
        <v>0.87278154818199716</v>
      </c>
      <c r="S109" s="301">
        <f t="shared" ref="S109" si="176">SUM(S107:S108)</f>
        <v>1.1276628183517126</v>
      </c>
      <c r="T109" s="301">
        <f t="shared" si="167"/>
        <v>4.1440000000000001</v>
      </c>
      <c r="U109" s="301"/>
      <c r="V109" s="301">
        <f>SUM(V107:V108)</f>
        <v>2.0827520982430405</v>
      </c>
      <c r="W109" s="301">
        <f t="shared" ref="W109" si="177">SUM(W107:W108)</f>
        <v>0.87592763562336518</v>
      </c>
      <c r="X109" s="301">
        <f t="shared" ref="X109" si="178">SUM(X107:X108)</f>
        <v>1.0723202661335964</v>
      </c>
      <c r="Y109" s="301">
        <f t="shared" si="168"/>
        <v>4.0310000000000024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2.3770010786136173</v>
      </c>
      <c r="C116" s="300">
        <v>0.64176037599930302</v>
      </c>
      <c r="D116" s="300">
        <v>0.28498191378120341</v>
      </c>
      <c r="E116" s="300">
        <f>SUM(B116:D116)</f>
        <v>3.3037433683941235</v>
      </c>
      <c r="F116" s="300"/>
      <c r="G116" s="300">
        <v>2.2676450976829767</v>
      </c>
      <c r="H116" s="300">
        <v>0.83935963946402814</v>
      </c>
      <c r="I116" s="300">
        <v>6.8382761888231072E-2</v>
      </c>
      <c r="J116" s="300">
        <f>SUM(G116:I116)</f>
        <v>3.1753874990352355</v>
      </c>
      <c r="K116" s="300"/>
      <c r="L116" s="300">
        <v>2.5924965404393459</v>
      </c>
      <c r="M116" s="300">
        <v>0.69117301966510225</v>
      </c>
      <c r="N116" s="300">
        <v>0.37042495910856787</v>
      </c>
      <c r="O116" s="300">
        <f>SUM(L116:N116)</f>
        <v>3.6540945192130159</v>
      </c>
      <c r="P116" s="300"/>
      <c r="Q116" s="300">
        <v>2.7802051779281736</v>
      </c>
      <c r="R116" s="300">
        <v>0.71433249784890318</v>
      </c>
      <c r="S116" s="300">
        <v>0.39428514315405599</v>
      </c>
      <c r="T116" s="300">
        <f>SUM(Q116:S116)</f>
        <v>3.8888228189311329</v>
      </c>
      <c r="U116" s="300"/>
      <c r="V116" s="300">
        <v>3.0499615569465086</v>
      </c>
      <c r="W116" s="300">
        <v>0.72573515788323573</v>
      </c>
      <c r="X116" s="300">
        <v>0.41614397529979519</v>
      </c>
      <c r="Y116" s="300">
        <f>SUM(V116:X116)</f>
        <v>4.1918406901295393</v>
      </c>
    </row>
    <row r="117" spans="1:25" x14ac:dyDescent="0.2">
      <c r="A117" s="260" t="s">
        <v>364</v>
      </c>
      <c r="B117" s="300">
        <v>7.8289202688411805</v>
      </c>
      <c r="C117" s="300">
        <v>0.40217613356720727</v>
      </c>
      <c r="D117" s="300">
        <v>1.2621602291974836</v>
      </c>
      <c r="E117" s="300">
        <f t="shared" ref="E117:E118" si="179">SUM(B117:D117)</f>
        <v>9.4932566316058722</v>
      </c>
      <c r="F117" s="300"/>
      <c r="G117" s="300">
        <v>8.0240942309147218</v>
      </c>
      <c r="H117" s="300">
        <v>0.61255770363408346</v>
      </c>
      <c r="I117" s="300">
        <v>0.71596056641596273</v>
      </c>
      <c r="J117" s="300">
        <f t="shared" ref="J117:J118" si="180">SUM(G117:I117)</f>
        <v>9.3526125009647672</v>
      </c>
      <c r="K117" s="300"/>
      <c r="L117" s="300">
        <v>7.475390321625567</v>
      </c>
      <c r="M117" s="300">
        <v>0.56514777540589589</v>
      </c>
      <c r="N117" s="300">
        <v>0.97536738375552601</v>
      </c>
      <c r="O117" s="300">
        <f t="shared" ref="O117:O118" si="181">SUM(L117:N117)</f>
        <v>9.0159054807869889</v>
      </c>
      <c r="P117" s="300"/>
      <c r="Q117" s="300">
        <v>7.7766661113353912</v>
      </c>
      <c r="R117" s="300">
        <v>0.59684088681463687</v>
      </c>
      <c r="S117" s="300">
        <v>1.0456701829188388</v>
      </c>
      <c r="T117" s="300">
        <f t="shared" ref="T117:T118" si="182">SUM(Q117:S117)</f>
        <v>9.419177181068866</v>
      </c>
      <c r="U117" s="300"/>
      <c r="V117" s="300">
        <v>8.0911346572727272</v>
      </c>
      <c r="W117" s="300">
        <v>0.63268835525402234</v>
      </c>
      <c r="X117" s="300">
        <v>1.1243362973437412</v>
      </c>
      <c r="Y117" s="300">
        <f t="shared" ref="Y117:Y118" si="183">SUM(V117:X117)</f>
        <v>9.8481593098704892</v>
      </c>
    </row>
    <row r="118" spans="1:25" x14ac:dyDescent="0.2">
      <c r="A118" s="264" t="s">
        <v>363</v>
      </c>
      <c r="B118" s="301">
        <f>SUM(B116:B117)</f>
        <v>10.205921347454797</v>
      </c>
      <c r="C118" s="301">
        <f t="shared" ref="C118" si="184">SUM(C116:C117)</f>
        <v>1.0439365095665103</v>
      </c>
      <c r="D118" s="301">
        <f t="shared" ref="D118" si="185">SUM(D116:D117)</f>
        <v>1.5471421429786871</v>
      </c>
      <c r="E118" s="301">
        <f t="shared" si="179"/>
        <v>12.796999999999995</v>
      </c>
      <c r="F118" s="301"/>
      <c r="G118" s="301">
        <f>SUM(G116:G117)</f>
        <v>10.291739328597698</v>
      </c>
      <c r="H118" s="301">
        <f t="shared" ref="H118" si="186">SUM(H116:H117)</f>
        <v>1.4519173430981116</v>
      </c>
      <c r="I118" s="301">
        <f t="shared" ref="I118" si="187">SUM(I116:I117)</f>
        <v>0.78434332830419384</v>
      </c>
      <c r="J118" s="301">
        <f t="shared" si="180"/>
        <v>12.528000000000004</v>
      </c>
      <c r="K118" s="301"/>
      <c r="L118" s="301">
        <f>SUM(L116:L117)</f>
        <v>10.067886862064913</v>
      </c>
      <c r="M118" s="301">
        <f t="shared" ref="M118" si="188">SUM(M116:M117)</f>
        <v>1.256320795070998</v>
      </c>
      <c r="N118" s="301">
        <f t="shared" ref="N118" si="189">SUM(N116:N117)</f>
        <v>1.3457923428640939</v>
      </c>
      <c r="O118" s="301">
        <f t="shared" si="181"/>
        <v>12.670000000000005</v>
      </c>
      <c r="P118" s="301"/>
      <c r="Q118" s="301">
        <f>SUM(Q116:Q117)</f>
        <v>10.556871289263565</v>
      </c>
      <c r="R118" s="301">
        <f t="shared" ref="R118" si="190">SUM(R116:R117)</f>
        <v>1.3111733846635401</v>
      </c>
      <c r="S118" s="301">
        <f t="shared" ref="S118" si="191">SUM(S116:S117)</f>
        <v>1.4399553260728948</v>
      </c>
      <c r="T118" s="301">
        <f t="shared" si="182"/>
        <v>13.308</v>
      </c>
      <c r="U118" s="301"/>
      <c r="V118" s="301">
        <f>SUM(V116:V117)</f>
        <v>11.141096214219235</v>
      </c>
      <c r="W118" s="301">
        <f t="shared" ref="W118" si="192">SUM(W116:W117)</f>
        <v>1.3584235131372582</v>
      </c>
      <c r="X118" s="301">
        <f t="shared" ref="X118" si="193">SUM(X116:X117)</f>
        <v>1.5404802726435363</v>
      </c>
      <c r="Y118" s="301">
        <f t="shared" si="183"/>
        <v>14.040000000000029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1.7327326599373258</v>
      </c>
      <c r="C125" s="300">
        <v>0.62985367586791274</v>
      </c>
      <c r="D125" s="300">
        <v>0.17515692593302359</v>
      </c>
      <c r="E125" s="300">
        <f>SUM(B125:D125)</f>
        <v>2.537743261738262</v>
      </c>
      <c r="F125" s="300"/>
      <c r="G125" s="300">
        <v>1.9735405770478913</v>
      </c>
      <c r="H125" s="300">
        <v>0.61005269699539055</v>
      </c>
      <c r="I125" s="300">
        <v>0.20927579511887748</v>
      </c>
      <c r="J125" s="300">
        <f>SUM(G125:I125)</f>
        <v>2.7928690691621592</v>
      </c>
      <c r="K125" s="300"/>
      <c r="L125" s="300">
        <v>1.9133063985879111</v>
      </c>
      <c r="M125" s="300">
        <v>0.53918686259143844</v>
      </c>
      <c r="N125" s="300">
        <v>0.10545450626863595</v>
      </c>
      <c r="O125" s="300">
        <f>SUM(L125:N125)</f>
        <v>2.5579477674479856</v>
      </c>
      <c r="P125" s="300"/>
      <c r="Q125" s="300">
        <v>1.8267264970857677</v>
      </c>
      <c r="R125" s="300">
        <v>0.50927097488167816</v>
      </c>
      <c r="S125" s="300">
        <v>0.10519955759116578</v>
      </c>
      <c r="T125" s="300">
        <f>SUM(Q125:S125)</f>
        <v>2.4411970295586118</v>
      </c>
      <c r="U125" s="300"/>
      <c r="V125" s="300">
        <v>1.6324903478300015</v>
      </c>
      <c r="W125" s="300">
        <v>0.45094217253504604</v>
      </c>
      <c r="X125" s="300">
        <v>9.5741869484267716E-2</v>
      </c>
      <c r="Y125" s="300">
        <f>SUM(V125:X125)</f>
        <v>2.1791743898493152</v>
      </c>
    </row>
    <row r="126" spans="1:25" x14ac:dyDescent="0.2">
      <c r="A126" s="260" t="s">
        <v>364</v>
      </c>
      <c r="B126" s="300">
        <v>2.2227968837483774</v>
      </c>
      <c r="C126" s="300">
        <v>8.5741699128080731E-2</v>
      </c>
      <c r="D126" s="300">
        <v>0.38071815538528619</v>
      </c>
      <c r="E126" s="300">
        <f t="shared" ref="E126:E127" si="194">SUM(B126:D126)</f>
        <v>2.6892567382617445</v>
      </c>
      <c r="F126" s="300"/>
      <c r="G126" s="300">
        <v>2.3108787697538529</v>
      </c>
      <c r="H126" s="300">
        <v>8.3287111181276741E-2</v>
      </c>
      <c r="I126" s="300">
        <v>0.26196504990271935</v>
      </c>
      <c r="J126" s="300">
        <f t="shared" ref="J126:J127" si="195">SUM(G126:I126)</f>
        <v>2.6561309308378487</v>
      </c>
      <c r="K126" s="300"/>
      <c r="L126" s="300">
        <v>2.3216046151786651</v>
      </c>
      <c r="M126" s="300">
        <v>0.10004658287193448</v>
      </c>
      <c r="N126" s="300">
        <v>0.5094010345014256</v>
      </c>
      <c r="O126" s="300">
        <f t="shared" ref="O126:O127" si="196">SUM(L126:N126)</f>
        <v>2.9310522325520254</v>
      </c>
      <c r="P126" s="300"/>
      <c r="Q126" s="300">
        <v>2.2259592352350772</v>
      </c>
      <c r="R126" s="300">
        <v>9.9943750987780772E-2</v>
      </c>
      <c r="S126" s="300">
        <v>0.51289998421852923</v>
      </c>
      <c r="T126" s="300">
        <f t="shared" ref="T126:T127" si="197">SUM(Q126:S126)</f>
        <v>2.8388029704413875</v>
      </c>
      <c r="U126" s="300"/>
      <c r="V126" s="300">
        <v>1.9956996310038964</v>
      </c>
      <c r="W126" s="300">
        <v>9.574186948615486E-2</v>
      </c>
      <c r="X126" s="300">
        <v>0.47838410966063499</v>
      </c>
      <c r="Y126" s="300">
        <f t="shared" ref="Y126:Y127" si="198">SUM(V126:X126)</f>
        <v>2.5698256101506862</v>
      </c>
    </row>
    <row r="127" spans="1:25" x14ac:dyDescent="0.2">
      <c r="A127" s="264" t="s">
        <v>363</v>
      </c>
      <c r="B127" s="301">
        <f>SUM(B125:B126)</f>
        <v>3.955529543685703</v>
      </c>
      <c r="C127" s="301">
        <f t="shared" ref="C127" si="199">SUM(C125:C126)</f>
        <v>0.71559537499599346</v>
      </c>
      <c r="D127" s="301">
        <f t="shared" ref="D127" si="200">SUM(D125:D126)</f>
        <v>0.55587508131830976</v>
      </c>
      <c r="E127" s="301">
        <f t="shared" si="194"/>
        <v>5.2270000000000065</v>
      </c>
      <c r="F127" s="301"/>
      <c r="G127" s="301">
        <f>SUM(G125:G126)</f>
        <v>4.2844193468017444</v>
      </c>
      <c r="H127" s="301">
        <f t="shared" ref="H127" si="201">SUM(H125:H126)</f>
        <v>0.69333980817666729</v>
      </c>
      <c r="I127" s="301">
        <f t="shared" ref="I127" si="202">SUM(I125:I126)</f>
        <v>0.4712408450215968</v>
      </c>
      <c r="J127" s="301">
        <f t="shared" si="195"/>
        <v>5.4490000000000078</v>
      </c>
      <c r="K127" s="301"/>
      <c r="L127" s="301">
        <f>SUM(L125:L126)</f>
        <v>4.2349110137665757</v>
      </c>
      <c r="M127" s="301">
        <f t="shared" ref="M127" si="203">SUM(M125:M126)</f>
        <v>0.63923344546337291</v>
      </c>
      <c r="N127" s="301">
        <f t="shared" ref="N127" si="204">SUM(N125:N126)</f>
        <v>0.61485554077006155</v>
      </c>
      <c r="O127" s="301">
        <f t="shared" si="196"/>
        <v>5.4890000000000096</v>
      </c>
      <c r="P127" s="301"/>
      <c r="Q127" s="301">
        <f>SUM(Q125:Q126)</f>
        <v>4.0526857323208452</v>
      </c>
      <c r="R127" s="301">
        <f t="shared" ref="R127" si="205">SUM(R125:R126)</f>
        <v>0.60921472586945891</v>
      </c>
      <c r="S127" s="301">
        <f t="shared" ref="S127" si="206">SUM(S125:S126)</f>
        <v>0.61809954180969506</v>
      </c>
      <c r="T127" s="301">
        <f t="shared" si="197"/>
        <v>5.2799999999999994</v>
      </c>
      <c r="U127" s="301"/>
      <c r="V127" s="301">
        <f>SUM(V125:V126)</f>
        <v>3.6281899788338978</v>
      </c>
      <c r="W127" s="301">
        <f t="shared" ref="W127" si="207">SUM(W125:W126)</f>
        <v>0.54668404202120091</v>
      </c>
      <c r="X127" s="301">
        <f t="shared" ref="X127" si="208">SUM(X125:X126)</f>
        <v>0.57412597914490271</v>
      </c>
      <c r="Y127" s="301">
        <f t="shared" si="198"/>
        <v>4.7490000000000014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1.6169105517853872</v>
      </c>
      <c r="C134" s="300">
        <v>0.97294617619830048</v>
      </c>
      <c r="D134" s="300">
        <v>0.28886863504759835</v>
      </c>
      <c r="E134" s="300">
        <f>SUM(B134:D134)</f>
        <v>2.8787253630312861</v>
      </c>
      <c r="F134" s="300"/>
      <c r="G134" s="300">
        <v>1.4637003143680474</v>
      </c>
      <c r="H134" s="300">
        <v>0.75019737563112721</v>
      </c>
      <c r="I134" s="300">
        <v>0.45068295517043849</v>
      </c>
      <c r="J134" s="300">
        <f>SUM(G134:I134)</f>
        <v>2.6645806451696128</v>
      </c>
      <c r="K134" s="300"/>
      <c r="L134" s="300">
        <v>1.637735257307593</v>
      </c>
      <c r="M134" s="300">
        <v>1.2510175064210685</v>
      </c>
      <c r="N134" s="300">
        <v>0.33968364499816284</v>
      </c>
      <c r="O134" s="300">
        <f>SUM(L134:N134)</f>
        <v>3.2284364087268242</v>
      </c>
      <c r="P134" s="300"/>
      <c r="Q134" s="300">
        <v>1.6876398459638855</v>
      </c>
      <c r="R134" s="300">
        <v>1.1905851353948063</v>
      </c>
      <c r="S134" s="300">
        <v>0.34282287750122331</v>
      </c>
      <c r="T134" s="300">
        <f>SUM(Q134:S134)</f>
        <v>3.2210478588599147</v>
      </c>
      <c r="U134" s="300"/>
      <c r="V134" s="300">
        <v>2.0140533024357441</v>
      </c>
      <c r="W134" s="300">
        <v>1.21473928158551</v>
      </c>
      <c r="X134" s="300">
        <v>0.38479721900428282</v>
      </c>
      <c r="Y134" s="300">
        <f>SUM(V134:X134)</f>
        <v>3.6135898030255369</v>
      </c>
    </row>
    <row r="135" spans="1:25" x14ac:dyDescent="0.2">
      <c r="A135" s="260" t="s">
        <v>364</v>
      </c>
      <c r="B135" s="300">
        <v>1.7369808325136749</v>
      </c>
      <c r="C135" s="300">
        <v>0.42287083736452313</v>
      </c>
      <c r="D135" s="300">
        <v>0.52342296709051939</v>
      </c>
      <c r="E135" s="300">
        <f t="shared" ref="E135:E136" si="209">SUM(B135:D135)</f>
        <v>2.6832746369687173</v>
      </c>
      <c r="F135" s="300"/>
      <c r="G135" s="300">
        <v>1.4125790049098004</v>
      </c>
      <c r="H135" s="300">
        <v>0.19388462274339474</v>
      </c>
      <c r="I135" s="300">
        <v>0.31795572717719267</v>
      </c>
      <c r="J135" s="300">
        <f t="shared" ref="J135:J136" si="210">SUM(G135:I135)</f>
        <v>1.9244193548303878</v>
      </c>
      <c r="K135" s="300"/>
      <c r="L135" s="300">
        <v>1.6813090883962376</v>
      </c>
      <c r="M135" s="300">
        <v>0.41042704136014863</v>
      </c>
      <c r="N135" s="300">
        <v>0.26182746151678749</v>
      </c>
      <c r="O135" s="300">
        <f t="shared" ref="O135:O136" si="211">SUM(L135:N135)</f>
        <v>2.3535635912731738</v>
      </c>
      <c r="P135" s="300"/>
      <c r="Q135" s="300">
        <v>1.6717423003698564</v>
      </c>
      <c r="R135" s="300">
        <v>0.40916948898570693</v>
      </c>
      <c r="S135" s="300">
        <v>0.27404035178452479</v>
      </c>
      <c r="T135" s="300">
        <f t="shared" ref="T135:T136" si="212">SUM(Q135:S135)</f>
        <v>2.3549521411400884</v>
      </c>
      <c r="U135" s="300"/>
      <c r="V135" s="300">
        <v>1.8625353418181896</v>
      </c>
      <c r="W135" s="300">
        <v>0.46415758979904609</v>
      </c>
      <c r="X135" s="300">
        <v>0.33171726535722329</v>
      </c>
      <c r="Y135" s="300">
        <f t="shared" ref="Y135:Y136" si="213">SUM(V135:X135)</f>
        <v>2.6584101969744589</v>
      </c>
    </row>
    <row r="136" spans="1:25" x14ac:dyDescent="0.2">
      <c r="A136" s="264" t="s">
        <v>363</v>
      </c>
      <c r="B136" s="301">
        <f>SUM(B134:B135)</f>
        <v>3.3538913842990619</v>
      </c>
      <c r="C136" s="301">
        <f t="shared" ref="C136" si="214">SUM(C134:C135)</f>
        <v>1.3958170135628236</v>
      </c>
      <c r="D136" s="301">
        <f t="shared" ref="D136" si="215">SUM(D134:D135)</f>
        <v>0.81229160213811769</v>
      </c>
      <c r="E136" s="301">
        <f t="shared" si="209"/>
        <v>5.5620000000000029</v>
      </c>
      <c r="F136" s="301"/>
      <c r="G136" s="301">
        <f>SUM(G134:G135)</f>
        <v>2.876279319277848</v>
      </c>
      <c r="H136" s="301">
        <f t="shared" ref="H136" si="216">SUM(H134:H135)</f>
        <v>0.94408199837452189</v>
      </c>
      <c r="I136" s="301">
        <f t="shared" ref="I136" si="217">SUM(I134:I135)</f>
        <v>0.76863868234763122</v>
      </c>
      <c r="J136" s="301">
        <f t="shared" si="210"/>
        <v>4.5890000000000013</v>
      </c>
      <c r="K136" s="301"/>
      <c r="L136" s="301">
        <f>SUM(L134:L135)</f>
        <v>3.3190443457038308</v>
      </c>
      <c r="M136" s="301">
        <f t="shared" ref="M136" si="218">SUM(M134:M135)</f>
        <v>1.6614445477812172</v>
      </c>
      <c r="N136" s="301">
        <f t="shared" ref="N136" si="219">SUM(N134:N135)</f>
        <v>0.60151110651495032</v>
      </c>
      <c r="O136" s="301">
        <f t="shared" si="211"/>
        <v>5.5819999999999981</v>
      </c>
      <c r="P136" s="301"/>
      <c r="Q136" s="301">
        <f>SUM(Q134:Q135)</f>
        <v>3.3593821463337417</v>
      </c>
      <c r="R136" s="301">
        <f t="shared" ref="R136" si="220">SUM(R134:R135)</f>
        <v>1.5997546243805132</v>
      </c>
      <c r="S136" s="301">
        <f t="shared" ref="S136" si="221">SUM(S134:S135)</f>
        <v>0.6168632292857481</v>
      </c>
      <c r="T136" s="301">
        <f t="shared" si="212"/>
        <v>5.5760000000000032</v>
      </c>
      <c r="U136" s="301"/>
      <c r="V136" s="301">
        <f>SUM(V134:V135)</f>
        <v>3.8765886442539337</v>
      </c>
      <c r="W136" s="301">
        <f t="shared" ref="W136" si="222">SUM(W134:W135)</f>
        <v>1.678896871384556</v>
      </c>
      <c r="X136" s="301">
        <f t="shared" ref="X136" si="223">SUM(X134:X135)</f>
        <v>0.71651448436150611</v>
      </c>
      <c r="Y136" s="301">
        <f t="shared" si="213"/>
        <v>6.2719999999999949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6.1398601883743353</v>
      </c>
      <c r="C143" s="300">
        <v>4.0492870600191706</v>
      </c>
      <c r="D143" s="300">
        <v>2.0626286564350336</v>
      </c>
      <c r="E143" s="300">
        <f>SUM(B143:D143)</f>
        <v>12.251775904828541</v>
      </c>
      <c r="F143" s="300"/>
      <c r="G143" s="300">
        <v>7.4445776744714465</v>
      </c>
      <c r="H143" s="300">
        <v>3.2125652126772488</v>
      </c>
      <c r="I143" s="300">
        <v>2.8972612796596566</v>
      </c>
      <c r="J143" s="300">
        <f>SUM(G143:I143)</f>
        <v>13.55440416680835</v>
      </c>
      <c r="K143" s="300"/>
      <c r="L143" s="300">
        <v>7.0141479331507366</v>
      </c>
      <c r="M143" s="300">
        <v>2.9694616320242759</v>
      </c>
      <c r="N143" s="300">
        <v>1.7810710514888366</v>
      </c>
      <c r="O143" s="300">
        <f>SUM(L143:N143)</f>
        <v>11.764680616663849</v>
      </c>
      <c r="P143" s="300"/>
      <c r="Q143" s="300">
        <v>7.451728140367873</v>
      </c>
      <c r="R143" s="300">
        <v>3.1583632748291266</v>
      </c>
      <c r="S143" s="300">
        <v>1.9516049609432942</v>
      </c>
      <c r="T143" s="300">
        <f>SUM(Q143:S143)</f>
        <v>12.561696376140294</v>
      </c>
      <c r="U143" s="300"/>
      <c r="V143" s="300">
        <v>8.0418674245955373</v>
      </c>
      <c r="W143" s="300">
        <v>3.4205869969081766</v>
      </c>
      <c r="X143" s="300">
        <v>2.2316581152043158</v>
      </c>
      <c r="Y143" s="300">
        <f>SUM(V143:X143)</f>
        <v>13.69411253670803</v>
      </c>
    </row>
    <row r="144" spans="1:25" x14ac:dyDescent="0.2">
      <c r="A144" s="260" t="s">
        <v>364</v>
      </c>
      <c r="B144" s="300">
        <v>10.05976797215677</v>
      </c>
      <c r="C144" s="300">
        <v>1.2773406048570937</v>
      </c>
      <c r="D144" s="300">
        <v>2.7631155181576061</v>
      </c>
      <c r="E144" s="300">
        <f t="shared" ref="E144:E145" si="224">SUM(B144:D144)</f>
        <v>14.10022409517147</v>
      </c>
      <c r="F144" s="300"/>
      <c r="G144" s="300">
        <v>10.51019021056101</v>
      </c>
      <c r="H144" s="300">
        <v>1.2833827687313086</v>
      </c>
      <c r="I144" s="300">
        <v>2.7520228538993221</v>
      </c>
      <c r="J144" s="300">
        <f t="shared" ref="J144:J145" si="225">SUM(G144:I144)</f>
        <v>14.545595833191641</v>
      </c>
      <c r="K144" s="300"/>
      <c r="L144" s="300">
        <v>10.485638497792024</v>
      </c>
      <c r="M144" s="300">
        <v>1.6795484570549153</v>
      </c>
      <c r="N144" s="300">
        <v>2.1541324284891985</v>
      </c>
      <c r="O144" s="300">
        <f t="shared" ref="O144:O145" si="226">SUM(L144:N144)</f>
        <v>14.319319383336138</v>
      </c>
      <c r="P144" s="300"/>
      <c r="Q144" s="300">
        <v>10.802826415390189</v>
      </c>
      <c r="R144" s="300">
        <v>1.794333200784769</v>
      </c>
      <c r="S144" s="300">
        <v>2.2801440076847048</v>
      </c>
      <c r="T144" s="300">
        <f t="shared" ref="T144:T145" si="227">SUM(Q144:S144)</f>
        <v>14.877303623859662</v>
      </c>
      <c r="U144" s="300"/>
      <c r="V144" s="300">
        <v>11.212620327704769</v>
      </c>
      <c r="W144" s="300">
        <v>1.9937068075162736</v>
      </c>
      <c r="X144" s="300">
        <v>2.4715603280709799</v>
      </c>
      <c r="Y144" s="300">
        <f t="shared" ref="Y144:Y145" si="228">SUM(V144:X144)</f>
        <v>15.677887463292024</v>
      </c>
    </row>
    <row r="145" spans="1:25" x14ac:dyDescent="0.2">
      <c r="A145" s="264" t="s">
        <v>363</v>
      </c>
      <c r="B145" s="301">
        <f>SUM(B143:B144)</f>
        <v>16.199628160531105</v>
      </c>
      <c r="C145" s="301">
        <f t="shared" ref="C145" si="229">SUM(C143:C144)</f>
        <v>5.3266276648762645</v>
      </c>
      <c r="D145" s="301">
        <f t="shared" ref="D145" si="230">SUM(D143:D144)</f>
        <v>4.8257441745926393</v>
      </c>
      <c r="E145" s="301">
        <f t="shared" si="224"/>
        <v>26.352000000000007</v>
      </c>
      <c r="F145" s="301"/>
      <c r="G145" s="301">
        <f>SUM(G143:G144)</f>
        <v>17.954767885032457</v>
      </c>
      <c r="H145" s="301">
        <f t="shared" ref="H145" si="231">SUM(H143:H144)</f>
        <v>4.4959479814085572</v>
      </c>
      <c r="I145" s="301">
        <f t="shared" ref="I145" si="232">SUM(I143:I144)</f>
        <v>5.6492841335589787</v>
      </c>
      <c r="J145" s="301">
        <f t="shared" si="225"/>
        <v>28.099999999999994</v>
      </c>
      <c r="K145" s="301"/>
      <c r="L145" s="301">
        <f>SUM(L143:L144)</f>
        <v>17.499786430942763</v>
      </c>
      <c r="M145" s="301">
        <f t="shared" ref="M145" si="233">SUM(M143:M144)</f>
        <v>4.6490100890791908</v>
      </c>
      <c r="N145" s="301">
        <f t="shared" ref="N145" si="234">SUM(N143:N144)</f>
        <v>3.9352034799780351</v>
      </c>
      <c r="O145" s="301">
        <f t="shared" si="226"/>
        <v>26.083999999999989</v>
      </c>
      <c r="P145" s="301"/>
      <c r="Q145" s="301">
        <f>SUM(Q143:Q144)</f>
        <v>18.254554555758062</v>
      </c>
      <c r="R145" s="301">
        <f t="shared" ref="R145" si="235">SUM(R143:R144)</f>
        <v>4.9526964756138954</v>
      </c>
      <c r="S145" s="301">
        <f t="shared" ref="S145" si="236">SUM(S143:S144)</f>
        <v>4.2317489686279988</v>
      </c>
      <c r="T145" s="301">
        <f t="shared" si="227"/>
        <v>27.438999999999957</v>
      </c>
      <c r="U145" s="301"/>
      <c r="V145" s="301">
        <f>SUM(V143:V144)</f>
        <v>19.254487752300307</v>
      </c>
      <c r="W145" s="301">
        <f t="shared" ref="W145" si="237">SUM(W143:W144)</f>
        <v>5.4142938044244504</v>
      </c>
      <c r="X145" s="301">
        <f t="shared" ref="X145" si="238">SUM(X143:X144)</f>
        <v>4.7032184432752953</v>
      </c>
      <c r="Y145" s="301">
        <f t="shared" si="228"/>
        <v>29.37200000000005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4.3268173390981923</v>
      </c>
      <c r="C152" s="300">
        <v>3.8766646440226022</v>
      </c>
      <c r="D152" s="300">
        <v>1.3642739607385106</v>
      </c>
      <c r="E152" s="300">
        <f>SUM(B152:D152)</f>
        <v>9.5677559438593054</v>
      </c>
      <c r="F152" s="300"/>
      <c r="G152" s="300">
        <v>5.6581636505618969</v>
      </c>
      <c r="H152" s="300">
        <v>4.7593188659617409</v>
      </c>
      <c r="I152" s="300">
        <v>2.1316257124451954</v>
      </c>
      <c r="J152" s="300">
        <f>SUM(G152:I152)</f>
        <v>12.549108228968834</v>
      </c>
      <c r="K152" s="300"/>
      <c r="L152" s="300">
        <v>4.6676414740078673</v>
      </c>
      <c r="M152" s="300">
        <v>4.7546626907203668</v>
      </c>
      <c r="N152" s="300">
        <v>1.9075104187694099</v>
      </c>
      <c r="O152" s="300">
        <f>SUM(L152:N152)</f>
        <v>11.329814583497646</v>
      </c>
      <c r="P152" s="300"/>
      <c r="Q152" s="300">
        <v>5.059108353603194</v>
      </c>
      <c r="R152" s="300">
        <v>4.9674191885451444</v>
      </c>
      <c r="S152" s="300">
        <v>1.9971763658540835</v>
      </c>
      <c r="T152" s="300">
        <f>SUM(Q152:S152)</f>
        <v>12.023703908002421</v>
      </c>
      <c r="U152" s="300"/>
      <c r="V152" s="300">
        <v>5.6618520000846573</v>
      </c>
      <c r="W152" s="300">
        <v>5.252196013883041</v>
      </c>
      <c r="X152" s="300">
        <v>2.2059128461791753</v>
      </c>
      <c r="Y152" s="300">
        <f>SUM(V152:X152)</f>
        <v>13.119960860146872</v>
      </c>
    </row>
    <row r="153" spans="1:25" x14ac:dyDescent="0.2">
      <c r="A153" s="260" t="s">
        <v>364</v>
      </c>
      <c r="B153" s="300">
        <v>7.7592170659837079</v>
      </c>
      <c r="C153" s="300">
        <v>2.7170638395319813</v>
      </c>
      <c r="D153" s="300">
        <v>1.8979631506249739</v>
      </c>
      <c r="E153" s="300">
        <f t="shared" ref="E153:E154" si="239">SUM(B153:D153)</f>
        <v>12.374244056140665</v>
      </c>
      <c r="F153" s="300"/>
      <c r="G153" s="300">
        <v>9.4556271617778282</v>
      </c>
      <c r="H153" s="300">
        <v>3.8484815331085729</v>
      </c>
      <c r="I153" s="300">
        <v>2.5807830761448058</v>
      </c>
      <c r="J153" s="300">
        <f t="shared" ref="J153:J154" si="240">SUM(G153:I153)</f>
        <v>15.884891771031208</v>
      </c>
      <c r="K153" s="300"/>
      <c r="L153" s="300">
        <v>8.4525627363197824</v>
      </c>
      <c r="M153" s="300">
        <v>3.7058597112004827</v>
      </c>
      <c r="N153" s="300">
        <v>2.1047629689820444</v>
      </c>
      <c r="O153" s="300">
        <f t="shared" ref="O153:O154" si="241">SUM(L153:N153)</f>
        <v>14.26318541650231</v>
      </c>
      <c r="P153" s="300"/>
      <c r="Q153" s="300">
        <v>8.9997169206993526</v>
      </c>
      <c r="R153" s="300">
        <v>3.9376377842812271</v>
      </c>
      <c r="S153" s="300">
        <v>2.205941387017003</v>
      </c>
      <c r="T153" s="300">
        <f t="shared" ref="T153:T154" si="242">SUM(Q153:S153)</f>
        <v>15.143296091997582</v>
      </c>
      <c r="U153" s="300"/>
      <c r="V153" s="300">
        <v>9.8523280364729775</v>
      </c>
      <c r="W153" s="300">
        <v>4.2712561341781399</v>
      </c>
      <c r="X153" s="300">
        <v>2.4224549692019974</v>
      </c>
      <c r="Y153" s="300">
        <f t="shared" ref="Y153:Y154" si="243">SUM(V153:X153)</f>
        <v>16.546039139853114</v>
      </c>
    </row>
    <row r="154" spans="1:25" x14ac:dyDescent="0.2">
      <c r="A154" s="264" t="s">
        <v>363</v>
      </c>
      <c r="B154" s="301">
        <f>SUM(B152:B153)</f>
        <v>12.0860344050819</v>
      </c>
      <c r="C154" s="301">
        <f t="shared" ref="C154" si="244">SUM(C152:C153)</f>
        <v>6.5937284835545835</v>
      </c>
      <c r="D154" s="301">
        <f t="shared" ref="D154" si="245">SUM(D152:D153)</f>
        <v>3.2622371113634845</v>
      </c>
      <c r="E154" s="301">
        <f t="shared" si="239"/>
        <v>21.941999999999965</v>
      </c>
      <c r="F154" s="301"/>
      <c r="G154" s="301">
        <f>SUM(G152:G153)</f>
        <v>15.113790812339726</v>
      </c>
      <c r="H154" s="301">
        <f t="shared" ref="H154" si="246">SUM(H152:H153)</f>
        <v>8.6078003990703138</v>
      </c>
      <c r="I154" s="301">
        <f t="shared" ref="I154" si="247">SUM(I152:I153)</f>
        <v>4.7124087885900012</v>
      </c>
      <c r="J154" s="301">
        <f t="shared" si="240"/>
        <v>28.43400000000004</v>
      </c>
      <c r="K154" s="301"/>
      <c r="L154" s="301">
        <f>SUM(L152:L153)</f>
        <v>13.12020421032765</v>
      </c>
      <c r="M154" s="301">
        <f t="shared" ref="M154" si="248">SUM(M152:M153)</f>
        <v>8.4605224019208496</v>
      </c>
      <c r="N154" s="301">
        <f t="shared" ref="N154" si="249">SUM(N152:N153)</f>
        <v>4.0122733877514545</v>
      </c>
      <c r="O154" s="301">
        <f t="shared" si="241"/>
        <v>25.592999999999954</v>
      </c>
      <c r="P154" s="301"/>
      <c r="Q154" s="301">
        <f>SUM(Q152:Q153)</f>
        <v>14.058825274302546</v>
      </c>
      <c r="R154" s="301">
        <f t="shared" ref="R154" si="250">SUM(R152:R153)</f>
        <v>8.9050569728263724</v>
      </c>
      <c r="S154" s="301">
        <f t="shared" ref="S154" si="251">SUM(S152:S153)</f>
        <v>4.203117752871087</v>
      </c>
      <c r="T154" s="301">
        <f t="shared" si="242"/>
        <v>27.167000000000005</v>
      </c>
      <c r="U154" s="301"/>
      <c r="V154" s="301">
        <f>SUM(V152:V153)</f>
        <v>15.514180036557635</v>
      </c>
      <c r="W154" s="301">
        <f t="shared" ref="W154" si="252">SUM(W152:W153)</f>
        <v>9.5234521480611818</v>
      </c>
      <c r="X154" s="301">
        <f t="shared" ref="X154" si="253">SUM(X152:X153)</f>
        <v>4.6283678153811731</v>
      </c>
      <c r="Y154" s="301">
        <f t="shared" si="243"/>
        <v>29.66599999999999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2.5160479620236806</v>
      </c>
      <c r="C161" s="300">
        <v>2.083061342566932</v>
      </c>
      <c r="D161" s="300">
        <v>0.25069652149924576</v>
      </c>
      <c r="E161" s="300">
        <f>SUM(B161:D161)</f>
        <v>4.8498058260898587</v>
      </c>
      <c r="F161" s="300"/>
      <c r="G161" s="300">
        <v>2.4595185416728089</v>
      </c>
      <c r="H161" s="300">
        <v>1.9853008462728921</v>
      </c>
      <c r="I161" s="300">
        <v>0.19301621001305935</v>
      </c>
      <c r="J161" s="300">
        <f>SUM(G161:I161)</f>
        <v>4.6378355979587607</v>
      </c>
      <c r="K161" s="300"/>
      <c r="L161" s="300">
        <v>2.483907330511967</v>
      </c>
      <c r="M161" s="300">
        <v>1.9770969371554659</v>
      </c>
      <c r="N161" s="300">
        <v>0.26705635070152683</v>
      </c>
      <c r="O161" s="300">
        <f>SUM(L161:N161)</f>
        <v>4.7280606183689597</v>
      </c>
      <c r="P161" s="300"/>
      <c r="Q161" s="300">
        <v>2.5732499295644429</v>
      </c>
      <c r="R161" s="300">
        <v>2.0524282896633936</v>
      </c>
      <c r="S161" s="300">
        <v>0.27701775147573282</v>
      </c>
      <c r="T161" s="300">
        <f>SUM(Q161:S161)</f>
        <v>4.9026959707035696</v>
      </c>
      <c r="U161" s="300"/>
      <c r="V161" s="300">
        <v>2.5465857434374679</v>
      </c>
      <c r="W161" s="300">
        <v>2.0320580413946754</v>
      </c>
      <c r="X161" s="300">
        <v>0.27641350109614338</v>
      </c>
      <c r="Y161" s="300">
        <f>SUM(V161:X161)</f>
        <v>4.8550572859282868</v>
      </c>
    </row>
    <row r="162" spans="1:25" x14ac:dyDescent="0.2">
      <c r="A162" s="260" t="s">
        <v>364</v>
      </c>
      <c r="B162" s="300">
        <v>3.1700057490467293</v>
      </c>
      <c r="C162" s="300">
        <v>0.4574401691998754</v>
      </c>
      <c r="D162" s="300">
        <v>0.2617482556635391</v>
      </c>
      <c r="E162" s="300">
        <f t="shared" ref="E162:E163" si="254">SUM(B162:D162)</f>
        <v>3.8891941739101439</v>
      </c>
      <c r="F162" s="300"/>
      <c r="G162" s="300">
        <v>2.9492191480876695</v>
      </c>
      <c r="H162" s="300">
        <v>0.42697339799543249</v>
      </c>
      <c r="I162" s="300">
        <v>0.20097185595814845</v>
      </c>
      <c r="J162" s="300">
        <f t="shared" ref="J162:J163" si="255">SUM(G162:I162)</f>
        <v>3.5771644020412503</v>
      </c>
      <c r="K162" s="300"/>
      <c r="L162" s="300">
        <v>2.9846907243470633</v>
      </c>
      <c r="M162" s="300">
        <v>0.42984560894374274</v>
      </c>
      <c r="N162" s="300">
        <v>0.16140304834021851</v>
      </c>
      <c r="O162" s="300">
        <f t="shared" ref="O162:O163" si="256">SUM(L162:N162)</f>
        <v>3.5759393816310245</v>
      </c>
      <c r="P162" s="300"/>
      <c r="Q162" s="300">
        <v>3.029646097481375</v>
      </c>
      <c r="R162" s="300">
        <v>0.46929304029192259</v>
      </c>
      <c r="S162" s="300">
        <v>0.16736489152313666</v>
      </c>
      <c r="T162" s="300">
        <f t="shared" ref="T162:T163" si="257">SUM(Q162:S162)</f>
        <v>3.6663040292964344</v>
      </c>
      <c r="U162" s="300"/>
      <c r="V162" s="300">
        <v>2.8762023447082896</v>
      </c>
      <c r="W162" s="300">
        <v>0.51233256869682742</v>
      </c>
      <c r="X162" s="300">
        <v>0.16740780066660241</v>
      </c>
      <c r="Y162" s="300">
        <f t="shared" ref="Y162:Y163" si="258">SUM(V162:X162)</f>
        <v>3.555942714071719</v>
      </c>
    </row>
    <row r="163" spans="1:25" x14ac:dyDescent="0.2">
      <c r="A163" s="264" t="s">
        <v>363</v>
      </c>
      <c r="B163" s="301">
        <f>SUM(B161:B162)</f>
        <v>5.6860537110704099</v>
      </c>
      <c r="C163" s="301">
        <f t="shared" ref="C163" si="259">SUM(C161:C162)</f>
        <v>2.5405015117668075</v>
      </c>
      <c r="D163" s="301">
        <f t="shared" ref="D163" si="260">SUM(D161:D162)</f>
        <v>0.51244477716278491</v>
      </c>
      <c r="E163" s="301">
        <f t="shared" si="254"/>
        <v>8.7390000000000008</v>
      </c>
      <c r="F163" s="301"/>
      <c r="G163" s="301">
        <f>SUM(G161:G162)</f>
        <v>5.4087376897604784</v>
      </c>
      <c r="H163" s="301">
        <f t="shared" ref="H163" si="261">SUM(H161:H162)</f>
        <v>2.4122742442683247</v>
      </c>
      <c r="I163" s="301">
        <f t="shared" ref="I163" si="262">SUM(I161:I162)</f>
        <v>0.39398806597120783</v>
      </c>
      <c r="J163" s="301">
        <f t="shared" si="255"/>
        <v>8.2150000000000105</v>
      </c>
      <c r="K163" s="301"/>
      <c r="L163" s="301">
        <f>SUM(L161:L162)</f>
        <v>5.4685980548590303</v>
      </c>
      <c r="M163" s="301">
        <f t="shared" ref="M163" si="263">SUM(M161:M162)</f>
        <v>2.4069425460992084</v>
      </c>
      <c r="N163" s="301">
        <f t="shared" ref="N163" si="264">SUM(N161:N162)</f>
        <v>0.42845939904174535</v>
      </c>
      <c r="O163" s="301">
        <f t="shared" si="256"/>
        <v>8.3039999999999843</v>
      </c>
      <c r="P163" s="301"/>
      <c r="Q163" s="301">
        <f>SUM(Q161:Q162)</f>
        <v>5.6028960270458175</v>
      </c>
      <c r="R163" s="301">
        <f t="shared" ref="R163" si="265">SUM(R161:R162)</f>
        <v>2.5217213299553163</v>
      </c>
      <c r="S163" s="301">
        <f t="shared" ref="S163" si="266">SUM(S161:S162)</f>
        <v>0.44438264299886948</v>
      </c>
      <c r="T163" s="301">
        <f t="shared" si="257"/>
        <v>8.5690000000000026</v>
      </c>
      <c r="U163" s="301"/>
      <c r="V163" s="301">
        <f>SUM(V161:V162)</f>
        <v>5.422788088145758</v>
      </c>
      <c r="W163" s="301">
        <f t="shared" ref="W163" si="267">SUM(W161:W162)</f>
        <v>2.5443906100915026</v>
      </c>
      <c r="X163" s="301">
        <f t="shared" ref="X163" si="268">SUM(X161:X162)</f>
        <v>0.44382130176274581</v>
      </c>
      <c r="Y163" s="301">
        <f t="shared" si="258"/>
        <v>8.4110000000000067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7.1739512051615328</v>
      </c>
      <c r="C170" s="300">
        <v>9.1458560933783737</v>
      </c>
      <c r="D170" s="300">
        <v>2.2086451143034793</v>
      </c>
      <c r="E170" s="300">
        <f>SUM(B170:D170)</f>
        <v>18.528452412843386</v>
      </c>
      <c r="F170" s="300"/>
      <c r="G170" s="300">
        <v>6.9857761968317584</v>
      </c>
      <c r="H170" s="300">
        <v>9.23616981659967</v>
      </c>
      <c r="I170" s="300">
        <v>2.096430216188522</v>
      </c>
      <c r="J170" s="300">
        <f>SUM(G170:I170)</f>
        <v>18.31837622961995</v>
      </c>
      <c r="K170" s="300"/>
      <c r="L170" s="300">
        <v>6.564036514481046</v>
      </c>
      <c r="M170" s="300">
        <v>9.0449468629128251</v>
      </c>
      <c r="N170" s="300">
        <v>2.0448483313610066</v>
      </c>
      <c r="O170" s="300">
        <f>SUM(L170:N170)</f>
        <v>17.653831708754879</v>
      </c>
      <c r="P170" s="300"/>
      <c r="Q170" s="300">
        <v>6.6823278703510125</v>
      </c>
      <c r="R170" s="300">
        <v>8.8138723401963155</v>
      </c>
      <c r="S170" s="300">
        <v>2.0591829631781247</v>
      </c>
      <c r="T170" s="300">
        <f>SUM(Q170:S170)</f>
        <v>17.555383173725453</v>
      </c>
      <c r="U170" s="300"/>
      <c r="V170" s="300">
        <v>7.147959172950678</v>
      </c>
      <c r="W170" s="300">
        <v>8.6184275496387155</v>
      </c>
      <c r="X170" s="300">
        <v>2.1079684921931103</v>
      </c>
      <c r="Y170" s="300">
        <f>SUM(V170:X170)</f>
        <v>17.874355214782504</v>
      </c>
    </row>
    <row r="171" spans="1:25" x14ac:dyDescent="0.2">
      <c r="A171" s="260" t="s">
        <v>364</v>
      </c>
      <c r="B171" s="300">
        <v>4.7074967512578709</v>
      </c>
      <c r="C171" s="300">
        <v>1.8753700393786783</v>
      </c>
      <c r="D171" s="300">
        <v>1.0056807965200467</v>
      </c>
      <c r="E171" s="300">
        <f t="shared" ref="E171" si="269">SUM(B171:D171)</f>
        <v>7.5885475871565955</v>
      </c>
      <c r="F171" s="300"/>
      <c r="G171" s="300">
        <v>4.4238055387511181</v>
      </c>
      <c r="H171" s="300">
        <v>2.0242973261631532</v>
      </c>
      <c r="I171" s="300">
        <v>1.2355209054657423</v>
      </c>
      <c r="J171" s="300">
        <f t="shared" ref="J171:J172" si="270">SUM(G171:I171)</f>
        <v>7.6836237703800139</v>
      </c>
      <c r="K171" s="300"/>
      <c r="L171" s="300">
        <v>4.1938938024807859</v>
      </c>
      <c r="M171" s="300">
        <v>2.11197691427751</v>
      </c>
      <c r="N171" s="300">
        <v>1.3612975744868214</v>
      </c>
      <c r="O171" s="300">
        <f t="shared" ref="O171:O172" si="271">SUM(L171:N171)</f>
        <v>7.6671682912451171</v>
      </c>
      <c r="P171" s="300"/>
      <c r="Q171" s="300">
        <v>4.122088000809188</v>
      </c>
      <c r="R171" s="300">
        <v>2.1315444697921477</v>
      </c>
      <c r="S171" s="300">
        <v>1.3819843556732097</v>
      </c>
      <c r="T171" s="300">
        <f t="shared" ref="T171:T172" si="272">SUM(Q171:S171)</f>
        <v>7.6356168262745445</v>
      </c>
      <c r="U171" s="300"/>
      <c r="V171" s="300">
        <v>4.1073858476245686</v>
      </c>
      <c r="W171" s="300">
        <v>2.2261408361867816</v>
      </c>
      <c r="X171" s="300">
        <v>1.456118101406128</v>
      </c>
      <c r="Y171" s="300">
        <f t="shared" ref="Y171:Y172" si="273">SUM(V171:X171)</f>
        <v>7.7896447852174777</v>
      </c>
    </row>
    <row r="172" spans="1:25" x14ac:dyDescent="0.2">
      <c r="A172" s="264" t="s">
        <v>363</v>
      </c>
      <c r="B172" s="301">
        <f>SUM(B170:B171)</f>
        <v>11.881447956419404</v>
      </c>
      <c r="C172" s="301">
        <f t="shared" ref="C172" si="274">SUM(C170:C171)</f>
        <v>11.021226132757052</v>
      </c>
      <c r="D172" s="301">
        <f t="shared" ref="D172" si="275">SUM(D170:D171)</f>
        <v>3.214325910823526</v>
      </c>
      <c r="E172" s="301">
        <f>SUM(B172:D172)</f>
        <v>26.116999999999983</v>
      </c>
      <c r="F172" s="301"/>
      <c r="G172" s="301">
        <f>SUM(G170:G171)</f>
        <v>11.409581735582876</v>
      </c>
      <c r="H172" s="301">
        <f t="shared" ref="H172" si="276">SUM(H170:H171)</f>
        <v>11.260467142762824</v>
      </c>
      <c r="I172" s="301">
        <f t="shared" ref="I172" si="277">SUM(I170:I171)</f>
        <v>3.3319511216542645</v>
      </c>
      <c r="J172" s="301">
        <f t="shared" si="270"/>
        <v>26.001999999999963</v>
      </c>
      <c r="K172" s="301"/>
      <c r="L172" s="301">
        <f>SUM(L170:L171)</f>
        <v>10.757930316961833</v>
      </c>
      <c r="M172" s="301">
        <f t="shared" ref="M172" si="278">SUM(M170:M171)</f>
        <v>11.156923777190336</v>
      </c>
      <c r="N172" s="301">
        <f t="shared" ref="N172" si="279">SUM(N170:N171)</f>
        <v>3.4061459058478283</v>
      </c>
      <c r="O172" s="301">
        <f t="shared" si="271"/>
        <v>25.320999999999998</v>
      </c>
      <c r="P172" s="301"/>
      <c r="Q172" s="301">
        <f>SUM(Q170:Q171)</f>
        <v>10.804415871160201</v>
      </c>
      <c r="R172" s="301">
        <f t="shared" ref="R172" si="280">SUM(R170:R171)</f>
        <v>10.945416809988464</v>
      </c>
      <c r="S172" s="301">
        <f t="shared" ref="S172" si="281">SUM(S170:S171)</f>
        <v>3.4411673188513343</v>
      </c>
      <c r="T172" s="301">
        <f t="shared" si="272"/>
        <v>25.190999999999999</v>
      </c>
      <c r="U172" s="301"/>
      <c r="V172" s="301">
        <f>SUM(V170:V171)</f>
        <v>11.255345020575247</v>
      </c>
      <c r="W172" s="301">
        <f t="shared" ref="W172" si="282">SUM(W170:W171)</f>
        <v>10.844568385825497</v>
      </c>
      <c r="X172" s="301">
        <f t="shared" ref="X172" si="283">SUM(X170:X171)</f>
        <v>3.5640865935992383</v>
      </c>
      <c r="Y172" s="301">
        <f t="shared" si="273"/>
        <v>25.663999999999984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10.337146869464437</v>
      </c>
      <c r="C179" s="300">
        <v>9.760919285704551</v>
      </c>
      <c r="D179" s="300">
        <v>2.2754134646114412</v>
      </c>
      <c r="E179" s="300">
        <f>SUM(B179:D179)</f>
        <v>22.373479619780426</v>
      </c>
      <c r="F179" s="300"/>
      <c r="G179" s="300">
        <v>11.732341983521382</v>
      </c>
      <c r="H179" s="300">
        <v>11.07576259066545</v>
      </c>
      <c r="I179" s="300">
        <v>2.2785828811016651</v>
      </c>
      <c r="J179" s="300">
        <f>SUM(G179:I179)</f>
        <v>25.086687455288498</v>
      </c>
      <c r="K179" s="300"/>
      <c r="L179" s="300">
        <v>11.524192079278478</v>
      </c>
      <c r="M179" s="300">
        <v>10.7616671120071</v>
      </c>
      <c r="N179" s="300">
        <v>2.2251990428891593</v>
      </c>
      <c r="O179" s="300">
        <f>SUM(L179:N179)</f>
        <v>24.511058234174737</v>
      </c>
      <c r="P179" s="300"/>
      <c r="Q179" s="300">
        <v>12.154532096433201</v>
      </c>
      <c r="R179" s="300">
        <v>10.689140650690383</v>
      </c>
      <c r="S179" s="300">
        <v>2.4043530182068862</v>
      </c>
      <c r="T179" s="300">
        <f>SUM(Q179:S179)</f>
        <v>25.248025765330471</v>
      </c>
      <c r="U179" s="300"/>
      <c r="V179" s="300">
        <v>12.888757054080635</v>
      </c>
      <c r="W179" s="300">
        <v>10.012507912170101</v>
      </c>
      <c r="X179" s="300">
        <v>2.6138399095358751</v>
      </c>
      <c r="Y179" s="300">
        <f>SUM(V179:X179)</f>
        <v>25.515104875786612</v>
      </c>
    </row>
    <row r="180" spans="1:25" x14ac:dyDescent="0.2">
      <c r="A180" s="260" t="s">
        <v>364</v>
      </c>
      <c r="B180" s="300">
        <v>4.3234725350704846</v>
      </c>
      <c r="C180" s="300">
        <v>1.6155248648023257</v>
      </c>
      <c r="D180" s="300">
        <v>0.34752298034676959</v>
      </c>
      <c r="E180" s="300">
        <f t="shared" ref="E180:E181" si="284">SUM(B180:D180)</f>
        <v>6.2865203802195797</v>
      </c>
      <c r="F180" s="300"/>
      <c r="G180" s="300">
        <v>4.0688450907246425</v>
      </c>
      <c r="H180" s="300">
        <v>1.3327360582806378</v>
      </c>
      <c r="I180" s="300">
        <v>0.60573139570625056</v>
      </c>
      <c r="J180" s="300">
        <f t="shared" ref="J180:J181" si="285">SUM(G180:I180)</f>
        <v>6.0073125447115308</v>
      </c>
      <c r="K180" s="300"/>
      <c r="L180" s="300">
        <v>4.1143647352387651</v>
      </c>
      <c r="M180" s="300">
        <v>1.7614411679512803</v>
      </c>
      <c r="N180" s="300">
        <v>0.55713586263525716</v>
      </c>
      <c r="O180" s="300">
        <f t="shared" ref="O180:O181" si="286">SUM(L180:N180)</f>
        <v>6.4329417658253023</v>
      </c>
      <c r="P180" s="300"/>
      <c r="Q180" s="300">
        <v>4.2417977751006566</v>
      </c>
      <c r="R180" s="300">
        <v>1.8386570003237854</v>
      </c>
      <c r="S180" s="300">
        <v>0.55251945924512136</v>
      </c>
      <c r="T180" s="300">
        <f t="shared" ref="T180:T181" si="287">SUM(Q180:S180)</f>
        <v>6.6329742346695637</v>
      </c>
      <c r="U180" s="300"/>
      <c r="V180" s="300">
        <v>4.3069604285953345</v>
      </c>
      <c r="W180" s="300">
        <v>1.9101562456777104</v>
      </c>
      <c r="X180" s="300">
        <v>0.51277844994034372</v>
      </c>
      <c r="Y180" s="300">
        <f t="shared" ref="Y180:Y181" si="288">SUM(V180:X180)</f>
        <v>6.7298951242133889</v>
      </c>
    </row>
    <row r="181" spans="1:25" x14ac:dyDescent="0.2">
      <c r="A181" s="264" t="s">
        <v>363</v>
      </c>
      <c r="B181" s="301">
        <f>SUM(B179:B180)</f>
        <v>14.660619404534922</v>
      </c>
      <c r="C181" s="301">
        <f t="shared" ref="C181" si="289">SUM(C179:C180)</f>
        <v>11.376444150506877</v>
      </c>
      <c r="D181" s="301">
        <f t="shared" ref="D181" si="290">SUM(D179:D180)</f>
        <v>2.6229364449582109</v>
      </c>
      <c r="E181" s="301">
        <f t="shared" si="284"/>
        <v>28.660000000000007</v>
      </c>
      <c r="F181" s="301"/>
      <c r="G181" s="301">
        <f>SUM(G179:G180)</f>
        <v>15.801187074246023</v>
      </c>
      <c r="H181" s="301">
        <f t="shared" ref="H181" si="291">SUM(H179:H180)</f>
        <v>12.408498648946088</v>
      </c>
      <c r="I181" s="301">
        <f t="shared" ref="I181" si="292">SUM(I179:I180)</f>
        <v>2.8843142768079155</v>
      </c>
      <c r="J181" s="301">
        <f t="shared" si="285"/>
        <v>31.094000000000026</v>
      </c>
      <c r="K181" s="301"/>
      <c r="L181" s="301">
        <f>SUM(L179:L180)</f>
        <v>15.638556814517244</v>
      </c>
      <c r="M181" s="301">
        <f t="shared" ref="M181" si="293">SUM(M179:M180)</f>
        <v>12.523108279958381</v>
      </c>
      <c r="N181" s="301">
        <f t="shared" ref="N181" si="294">SUM(N179:N180)</f>
        <v>2.7823349055244164</v>
      </c>
      <c r="O181" s="301">
        <f t="shared" si="286"/>
        <v>30.944000000000038</v>
      </c>
      <c r="P181" s="301"/>
      <c r="Q181" s="301">
        <f>SUM(Q179:Q180)</f>
        <v>16.396329871533858</v>
      </c>
      <c r="R181" s="301">
        <f t="shared" ref="R181" si="295">SUM(R179:R180)</f>
        <v>12.527797651014168</v>
      </c>
      <c r="S181" s="301">
        <f t="shared" ref="S181" si="296">SUM(S179:S180)</f>
        <v>2.9568724774520074</v>
      </c>
      <c r="T181" s="301">
        <f t="shared" si="287"/>
        <v>31.881000000000036</v>
      </c>
      <c r="U181" s="301"/>
      <c r="V181" s="301">
        <f>SUM(V179:V180)</f>
        <v>17.19571748267597</v>
      </c>
      <c r="W181" s="301">
        <f t="shared" ref="W181" si="297">SUM(W179:W180)</f>
        <v>11.922664157847811</v>
      </c>
      <c r="X181" s="301">
        <f t="shared" ref="X181" si="298">SUM(X179:X180)</f>
        <v>3.1266183594762187</v>
      </c>
      <c r="Y181" s="301">
        <f t="shared" si="288"/>
        <v>32.244999999999997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0.97373476035937168</v>
      </c>
      <c r="C188" s="300">
        <v>1.6315378548484729</v>
      </c>
      <c r="D188" s="300">
        <v>1.0808408772036626</v>
      </c>
      <c r="E188" s="300">
        <f>SUM(B188:D188)</f>
        <v>3.6861134924115069</v>
      </c>
      <c r="F188" s="300"/>
      <c r="G188" s="300">
        <v>0.85902196841434053</v>
      </c>
      <c r="H188" s="300">
        <v>1.7119798865454099</v>
      </c>
      <c r="I188" s="300">
        <v>1.0200043645753392</v>
      </c>
      <c r="J188" s="300">
        <f>SUM(G188:I188)</f>
        <v>3.5910062195350898</v>
      </c>
      <c r="K188" s="300"/>
      <c r="L188" s="300">
        <v>0.95996955351117375</v>
      </c>
      <c r="M188" s="300">
        <v>1.6164074624218026</v>
      </c>
      <c r="N188" s="300">
        <v>1.2047615294802294</v>
      </c>
      <c r="O188" s="300">
        <f>SUM(L188:N188)</f>
        <v>3.7811385454132056</v>
      </c>
      <c r="P188" s="300"/>
      <c r="Q188" s="300">
        <v>0.97900859754703484</v>
      </c>
      <c r="R188" s="300">
        <v>1.7195733530704622</v>
      </c>
      <c r="S188" s="300">
        <v>1.1964417063125417</v>
      </c>
      <c r="T188" s="300">
        <f>SUM(Q188:S188)</f>
        <v>3.8950236569300385</v>
      </c>
      <c r="U188" s="300"/>
      <c r="V188" s="300">
        <v>0.97121390091860293</v>
      </c>
      <c r="W188" s="300">
        <v>1.8044619866017719</v>
      </c>
      <c r="X188" s="300">
        <v>1.2745106517624047</v>
      </c>
      <c r="Y188" s="300">
        <f>SUM(V188:X188)</f>
        <v>4.0501865392827803</v>
      </c>
    </row>
    <row r="189" spans="1:25" x14ac:dyDescent="0.2">
      <c r="A189" s="260" t="s">
        <v>364</v>
      </c>
      <c r="B189" s="300">
        <v>1.5909546777516033</v>
      </c>
      <c r="C189" s="300">
        <v>1.1219470333706758</v>
      </c>
      <c r="D189" s="300">
        <v>1.5779847964662328</v>
      </c>
      <c r="E189" s="300">
        <f t="shared" ref="E189:E190" si="299">SUM(B189:D189)</f>
        <v>4.2908865075885121</v>
      </c>
      <c r="F189" s="300"/>
      <c r="G189" s="300">
        <v>1.2879628282498543</v>
      </c>
      <c r="H189" s="300">
        <v>1.1099285298691315</v>
      </c>
      <c r="I189" s="300">
        <v>1.13610242234592</v>
      </c>
      <c r="J189" s="300">
        <f t="shared" ref="J189:J190" si="300">SUM(G189:I189)</f>
        <v>3.5339937804649058</v>
      </c>
      <c r="K189" s="300"/>
      <c r="L189" s="300">
        <v>1.2961227856095812</v>
      </c>
      <c r="M189" s="300">
        <v>1.0383758251188173</v>
      </c>
      <c r="N189" s="300">
        <v>0.96236284385840143</v>
      </c>
      <c r="O189" s="300">
        <f t="shared" ref="O189:O190" si="301">SUM(L189:N189)</f>
        <v>3.2968614545868</v>
      </c>
      <c r="P189" s="300"/>
      <c r="Q189" s="300">
        <v>1.3844699632938522</v>
      </c>
      <c r="R189" s="300">
        <v>1.1375811291786755</v>
      </c>
      <c r="S189" s="300">
        <v>1.0149252505974273</v>
      </c>
      <c r="T189" s="300">
        <f t="shared" ref="T189:T190" si="302">SUM(Q189:S189)</f>
        <v>3.5369763430699548</v>
      </c>
      <c r="U189" s="300"/>
      <c r="V189" s="300">
        <v>1.4740479878389627</v>
      </c>
      <c r="W189" s="300">
        <v>1.2538876625122459</v>
      </c>
      <c r="X189" s="300">
        <v>1.1268778103660035</v>
      </c>
      <c r="Y189" s="300">
        <f t="shared" ref="Y189:Y190" si="303">SUM(V189:X189)</f>
        <v>3.8548134607172124</v>
      </c>
    </row>
    <row r="190" spans="1:25" x14ac:dyDescent="0.2">
      <c r="A190" s="264" t="s">
        <v>363</v>
      </c>
      <c r="B190" s="301">
        <f>SUM(B188:B189)</f>
        <v>2.5646894381109751</v>
      </c>
      <c r="C190" s="301">
        <f t="shared" ref="C190" si="304">SUM(C188:C189)</f>
        <v>2.7534848882191487</v>
      </c>
      <c r="D190" s="301">
        <f t="shared" ref="D190" si="305">SUM(D188:D189)</f>
        <v>2.6588256736698952</v>
      </c>
      <c r="E190" s="301">
        <f t="shared" si="299"/>
        <v>7.977000000000019</v>
      </c>
      <c r="F190" s="301"/>
      <c r="G190" s="301">
        <f>SUM(G188:G189)</f>
        <v>2.1469847966641948</v>
      </c>
      <c r="H190" s="301">
        <f t="shared" ref="H190" si="306">SUM(H188:H189)</f>
        <v>2.8219084164145416</v>
      </c>
      <c r="I190" s="301">
        <f t="shared" ref="I190" si="307">SUM(I188:I189)</f>
        <v>2.1561067869212591</v>
      </c>
      <c r="J190" s="301">
        <f t="shared" si="300"/>
        <v>7.1249999999999956</v>
      </c>
      <c r="K190" s="301"/>
      <c r="L190" s="301">
        <f>SUM(L188:L189)</f>
        <v>2.2560923391207548</v>
      </c>
      <c r="M190" s="301">
        <f t="shared" ref="M190" si="308">SUM(M188:M189)</f>
        <v>2.6547832875406199</v>
      </c>
      <c r="N190" s="301">
        <f t="shared" ref="N190" si="309">SUM(N188:N189)</f>
        <v>2.1671243733386309</v>
      </c>
      <c r="O190" s="301">
        <f t="shared" si="301"/>
        <v>7.0780000000000047</v>
      </c>
      <c r="P190" s="301"/>
      <c r="Q190" s="301">
        <f>SUM(Q188:Q189)</f>
        <v>2.3634785608408873</v>
      </c>
      <c r="R190" s="301">
        <f t="shared" ref="R190" si="310">SUM(R188:R189)</f>
        <v>2.8571544822491379</v>
      </c>
      <c r="S190" s="301">
        <f t="shared" ref="S190" si="311">SUM(S188:S189)</f>
        <v>2.211366956909969</v>
      </c>
      <c r="T190" s="301">
        <f t="shared" si="302"/>
        <v>7.4319999999999942</v>
      </c>
      <c r="U190" s="301"/>
      <c r="V190" s="301">
        <f>SUM(V188:V189)</f>
        <v>2.4452618887575657</v>
      </c>
      <c r="W190" s="301">
        <f t="shared" ref="W190" si="312">SUM(W188:W189)</f>
        <v>3.0583496491140179</v>
      </c>
      <c r="X190" s="301">
        <f t="shared" ref="X190" si="313">SUM(X188:X189)</f>
        <v>2.4013884621284083</v>
      </c>
      <c r="Y190" s="301">
        <f t="shared" si="303"/>
        <v>7.9049999999999914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1.5766400239872418</v>
      </c>
      <c r="C197" s="300">
        <v>1.9738807354557102</v>
      </c>
      <c r="D197" s="300">
        <v>2.3597274810641236</v>
      </c>
      <c r="E197" s="300">
        <f>SUM(B197:D197)</f>
        <v>5.9102482405070749</v>
      </c>
      <c r="F197" s="300"/>
      <c r="G197" s="300">
        <v>1.8273744355035046</v>
      </c>
      <c r="H197" s="300">
        <v>1.7787386603353113</v>
      </c>
      <c r="I197" s="300">
        <v>2.1333205469339713</v>
      </c>
      <c r="J197" s="300">
        <f>SUM(G197:I197)</f>
        <v>5.739433642772787</v>
      </c>
      <c r="K197" s="300"/>
      <c r="L197" s="300">
        <v>1.7833270461959796</v>
      </c>
      <c r="M197" s="300">
        <v>2.2793148809627066</v>
      </c>
      <c r="N197" s="300">
        <v>2.3362888599794318</v>
      </c>
      <c r="O197" s="300">
        <f>SUM(L197:N197)</f>
        <v>6.3989307871381182</v>
      </c>
      <c r="P197" s="300"/>
      <c r="Q197" s="300">
        <v>1.6580823912531011</v>
      </c>
      <c r="R197" s="300">
        <v>2.1565239701414853</v>
      </c>
      <c r="S197" s="300">
        <v>2.2493574430578844</v>
      </c>
      <c r="T197" s="300">
        <f>SUM(Q197:S197)</f>
        <v>6.0639638044524711</v>
      </c>
      <c r="U197" s="300"/>
      <c r="V197" s="300">
        <v>1.5809242785243649</v>
      </c>
      <c r="W197" s="300">
        <v>2.0848498842899925</v>
      </c>
      <c r="X197" s="300">
        <v>2.2114604437851182</v>
      </c>
      <c r="Y197" s="300">
        <f>SUM(V197:X197)</f>
        <v>5.8772346065994761</v>
      </c>
    </row>
    <row r="198" spans="1:25" x14ac:dyDescent="0.2">
      <c r="A198" s="260" t="s">
        <v>364</v>
      </c>
      <c r="B198" s="300">
        <v>2.4176880898798605</v>
      </c>
      <c r="C198" s="300">
        <v>0.55099732663999024</v>
      </c>
      <c r="D198" s="300">
        <v>1.3360663429730717</v>
      </c>
      <c r="E198" s="300">
        <f t="shared" ref="E198:E199" si="314">SUM(B198:D198)</f>
        <v>4.3047517594929223</v>
      </c>
      <c r="F198" s="300"/>
      <c r="G198" s="300">
        <v>2.125312719496832</v>
      </c>
      <c r="H198" s="300">
        <v>0.5574861013546033</v>
      </c>
      <c r="I198" s="300">
        <v>0.96576753637579771</v>
      </c>
      <c r="J198" s="300">
        <f t="shared" ref="J198:J199" si="315">SUM(G198:I198)</f>
        <v>3.6485663572272329</v>
      </c>
      <c r="K198" s="300"/>
      <c r="L198" s="300">
        <v>1.5182587209461782</v>
      </c>
      <c r="M198" s="300">
        <v>0.44968536055619462</v>
      </c>
      <c r="N198" s="300">
        <v>0.71712513135951228</v>
      </c>
      <c r="O198" s="300">
        <f t="shared" ref="O198:O199" si="316">SUM(L198:N198)</f>
        <v>2.6850692128618849</v>
      </c>
      <c r="P198" s="300"/>
      <c r="Q198" s="300">
        <v>1.5050148284769957</v>
      </c>
      <c r="R198" s="300">
        <v>0.43007259714807511</v>
      </c>
      <c r="S198" s="300">
        <v>0.70994876992246703</v>
      </c>
      <c r="T198" s="300">
        <f t="shared" ref="T198:T199" si="317">SUM(Q198:S198)</f>
        <v>2.6450361955475379</v>
      </c>
      <c r="U198" s="300"/>
      <c r="V198" s="300">
        <v>1.5749922172805113</v>
      </c>
      <c r="W198" s="300">
        <v>0.43094327665433135</v>
      </c>
      <c r="X198" s="300">
        <v>0.73982989946568056</v>
      </c>
      <c r="Y198" s="300">
        <f t="shared" ref="Y198:Y199" si="318">SUM(V198:X198)</f>
        <v>2.7457653934005233</v>
      </c>
    </row>
    <row r="199" spans="1:25" x14ac:dyDescent="0.2">
      <c r="A199" s="264" t="s">
        <v>363</v>
      </c>
      <c r="B199" s="301">
        <f>SUM(B197:B198)</f>
        <v>3.9943281138671023</v>
      </c>
      <c r="C199" s="301">
        <f t="shared" ref="C199" si="319">SUM(C197:C198)</f>
        <v>2.5248780620957003</v>
      </c>
      <c r="D199" s="301">
        <f t="shared" ref="D199" si="320">SUM(D197:D198)</f>
        <v>3.695793824037195</v>
      </c>
      <c r="E199" s="301">
        <f t="shared" si="314"/>
        <v>10.214999999999996</v>
      </c>
      <c r="F199" s="301"/>
      <c r="G199" s="301">
        <f>SUM(G197:G198)</f>
        <v>3.9526871550003366</v>
      </c>
      <c r="H199" s="301">
        <f t="shared" ref="H199" si="321">SUM(H197:H198)</f>
        <v>2.3362247616899143</v>
      </c>
      <c r="I199" s="301">
        <f t="shared" ref="I199" si="322">SUM(I197:I198)</f>
        <v>3.0990880833097689</v>
      </c>
      <c r="J199" s="301">
        <f t="shared" si="315"/>
        <v>9.3880000000000194</v>
      </c>
      <c r="K199" s="301"/>
      <c r="L199" s="301">
        <f>SUM(L197:L198)</f>
        <v>3.301585767142158</v>
      </c>
      <c r="M199" s="301">
        <f t="shared" ref="M199" si="323">SUM(M197:M198)</f>
        <v>2.7290002415189014</v>
      </c>
      <c r="N199" s="301">
        <f t="shared" ref="N199" si="324">SUM(N197:N198)</f>
        <v>3.0534139913389442</v>
      </c>
      <c r="O199" s="301">
        <f t="shared" si="316"/>
        <v>9.0840000000000032</v>
      </c>
      <c r="P199" s="301"/>
      <c r="Q199" s="301">
        <f>SUM(Q197:Q198)</f>
        <v>3.1630972197300968</v>
      </c>
      <c r="R199" s="301">
        <f t="shared" ref="R199" si="325">SUM(R197:R198)</f>
        <v>2.5865965672895603</v>
      </c>
      <c r="S199" s="301">
        <f t="shared" ref="S199" si="326">SUM(S197:S198)</f>
        <v>2.9593062129803513</v>
      </c>
      <c r="T199" s="301">
        <f t="shared" si="317"/>
        <v>8.7090000000000085</v>
      </c>
      <c r="U199" s="301"/>
      <c r="V199" s="301">
        <f>SUM(V197:V198)</f>
        <v>3.1559164958048762</v>
      </c>
      <c r="W199" s="301">
        <f t="shared" ref="W199" si="327">SUM(W197:W198)</f>
        <v>2.515793160944324</v>
      </c>
      <c r="X199" s="301">
        <f t="shared" ref="X199" si="328">SUM(X197:X198)</f>
        <v>2.9512903432507986</v>
      </c>
      <c r="Y199" s="301">
        <f t="shared" si="318"/>
        <v>8.6229999999999993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Buckinghamshire Thames Valley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1.2431989711301883</v>
      </c>
      <c r="N7">
        <f>'Ind T4'!C122</f>
        <v>0.37058078759095725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1.5453529077900097</v>
      </c>
      <c r="N9">
        <f>'Ind T4'!C120</f>
        <v>0.27493641344382702</v>
      </c>
    </row>
    <row r="10" spans="1:16" x14ac:dyDescent="0.2">
      <c r="L10" s="13" t="str">
        <f>'Ind T4'!A80</f>
        <v>Education</v>
      </c>
      <c r="M10">
        <f>'Ind T4'!B119</f>
        <v>-0.61713489805441668</v>
      </c>
      <c r="N10">
        <f>'Ind T4'!C119</f>
        <v>8.9741181438429685E-2</v>
      </c>
    </row>
    <row r="11" spans="1:16" x14ac:dyDescent="0.2">
      <c r="L11" s="13" t="str">
        <f>'Ind T4'!A79</f>
        <v>Public admin. and defence</v>
      </c>
      <c r="M11">
        <f>'Ind T4'!B118</f>
        <v>-1.0159725782566409</v>
      </c>
      <c r="N11">
        <f>'Ind T4'!C118</f>
        <v>8.5390080300196125E-2</v>
      </c>
    </row>
    <row r="12" spans="1:16" x14ac:dyDescent="0.2">
      <c r="L12" s="1" t="str">
        <f>CONCATENATE("[",'Ind T4'!A78,"]")</f>
        <v>[Non-marketed services]</v>
      </c>
      <c r="M12">
        <f>'Ind T4'!B117</f>
        <v>0.32939284559472259</v>
      </c>
      <c r="N12">
        <f>'Ind T4'!C117</f>
        <v>0.178539802030242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-2.3195276789018338</v>
      </c>
      <c r="N14" s="13">
        <f>'Ind T4'!C115</f>
        <v>-0.34660840325559938</v>
      </c>
    </row>
    <row r="15" spans="1:16" x14ac:dyDescent="0.2">
      <c r="L15" s="13" t="str">
        <f>'Ind T4'!A75</f>
        <v>Arts and entertainment</v>
      </c>
      <c r="M15" s="13">
        <f>'Ind T4'!B114</f>
        <v>-2.3630525045880035</v>
      </c>
      <c r="N15" s="13">
        <f>'Ind T4'!C114</f>
        <v>0.73941419052367952</v>
      </c>
    </row>
    <row r="16" spans="1:16" x14ac:dyDescent="0.2">
      <c r="L16" s="13" t="str">
        <f>'Ind T4'!A74</f>
        <v>Support services</v>
      </c>
      <c r="M16" s="13">
        <f>'Ind T4'!B113</f>
        <v>3.1261957385352312</v>
      </c>
      <c r="N16" s="13">
        <f>'Ind T4'!C113</f>
        <v>0.98941420281561943</v>
      </c>
    </row>
    <row r="17" spans="12:14" x14ac:dyDescent="0.2">
      <c r="L17" s="13" t="str">
        <f>'Ind T4'!A73</f>
        <v>Professional services</v>
      </c>
      <c r="M17" s="13">
        <f>'Ind T4'!B112</f>
        <v>-0.204232638838997</v>
      </c>
      <c r="N17" s="13">
        <f>'Ind T4'!C112</f>
        <v>0.79460529691988135</v>
      </c>
    </row>
    <row r="18" spans="12:14" x14ac:dyDescent="0.2">
      <c r="L18" s="13" t="str">
        <f>'Ind T4'!A72</f>
        <v>Real estate</v>
      </c>
      <c r="M18" s="13">
        <f>'Ind T4'!B111</f>
        <v>7.1813359501704532E-2</v>
      </c>
      <c r="N18" s="13">
        <f>'Ind T4'!C111</f>
        <v>0.78001403508445311</v>
      </c>
    </row>
    <row r="19" spans="12:14" x14ac:dyDescent="0.2">
      <c r="L19" t="str">
        <f>'Ind T4'!A71</f>
        <v>Finance and insurance</v>
      </c>
      <c r="M19">
        <f>'Ind T4'!B110</f>
        <v>0.98297153418649419</v>
      </c>
      <c r="N19">
        <f>'Ind T4'!C110</f>
        <v>-0.9607683112008103</v>
      </c>
    </row>
    <row r="20" spans="12:14" x14ac:dyDescent="0.2">
      <c r="L20" t="str">
        <f>'Ind T4'!A70</f>
        <v>Information technology</v>
      </c>
      <c r="M20">
        <f>'Ind T4'!B109</f>
        <v>-0.1992766623288178</v>
      </c>
      <c r="N20">
        <f>'Ind T4'!C109</f>
        <v>0.68683734436916222</v>
      </c>
    </row>
    <row r="21" spans="12:14" x14ac:dyDescent="0.2">
      <c r="L21" t="str">
        <f>'Ind T4'!A69</f>
        <v>Media</v>
      </c>
      <c r="M21">
        <f>'Ind T4'!B108</f>
        <v>-4.0133047448642101</v>
      </c>
      <c r="N21">
        <f>'Ind T4'!C108</f>
        <v>-0.46821813360751197</v>
      </c>
    </row>
    <row r="22" spans="12:14" x14ac:dyDescent="0.2">
      <c r="L22" s="1" t="str">
        <f>CONCATENATE("[",'Ind T4'!A68,"]")</f>
        <v>[Business and other services]</v>
      </c>
      <c r="M22">
        <f>'Ind T4'!B107</f>
        <v>0.10984439088022047</v>
      </c>
      <c r="N22">
        <f>'Ind T4'!C107</f>
        <v>0.58396361239387851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1.771832346829405</v>
      </c>
      <c r="N24">
        <f>'Ind T4'!C105</f>
        <v>0.97302202806468507</v>
      </c>
    </row>
    <row r="25" spans="12:14" x14ac:dyDescent="0.2">
      <c r="L25" s="13" t="str">
        <f>'Ind T4'!A65</f>
        <v>Transport and storage</v>
      </c>
      <c r="M25">
        <f>'Ind T4'!B104</f>
        <v>-1.086988645836473</v>
      </c>
      <c r="N25">
        <f>'Ind T4'!C104</f>
        <v>0.28106359866733044</v>
      </c>
    </row>
    <row r="26" spans="12:14" x14ac:dyDescent="0.2">
      <c r="L26" s="13" t="str">
        <f>'Ind T4'!A64</f>
        <v>Wholesale and retail trade</v>
      </c>
      <c r="M26">
        <f>'Ind T4'!B103</f>
        <v>1.5429449541575213</v>
      </c>
      <c r="N26">
        <f>'Ind T4'!C103</f>
        <v>0.19649130781937973</v>
      </c>
    </row>
    <row r="27" spans="12:14" x14ac:dyDescent="0.2">
      <c r="L27" s="1" t="str">
        <f>CONCATENATE("[",'Ind T4'!A63,"]")</f>
        <v>[Trade, accomod. and transport]</v>
      </c>
      <c r="M27">
        <f>'Ind T4'!B102</f>
        <v>1.3099984054285585</v>
      </c>
      <c r="N27">
        <f>'Ind T4'!C102</f>
        <v>0.38906302179286811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7.1161200476399511</v>
      </c>
      <c r="N29">
        <f>'Ind T4'!C100</f>
        <v>1.0003983918825732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2.6320917717665537</v>
      </c>
      <c r="N31">
        <f>'Ind T4'!C98</f>
        <v>-1.4334512610392536</v>
      </c>
    </row>
    <row r="32" spans="12:14" x14ac:dyDescent="0.2">
      <c r="L32" s="13" t="str">
        <f>'Ind T4'!A58</f>
        <v>Engineering</v>
      </c>
      <c r="M32">
        <f>'Ind T4'!B97</f>
        <v>4.8707606221551902</v>
      </c>
      <c r="N32">
        <f>'Ind T4'!C97</f>
        <v>-2.208934161742615</v>
      </c>
    </row>
    <row r="33" spans="12:14" x14ac:dyDescent="0.2">
      <c r="L33" s="13" t="str">
        <f>'Ind T4'!A57</f>
        <v>Food drink and tobacco</v>
      </c>
      <c r="M33">
        <f>'Ind T4'!B96</f>
        <v>11.219440061215003</v>
      </c>
      <c r="N33">
        <f>'Ind T4'!C96</f>
        <v>1.5305307157514658</v>
      </c>
    </row>
    <row r="34" spans="12:14" x14ac:dyDescent="0.2">
      <c r="L34" s="1" t="str">
        <f>CONCATENATE("[",'Ind T4'!A56,"]")</f>
        <v>[Manufacturing]</v>
      </c>
      <c r="M34">
        <f>'Ind T4'!B95</f>
        <v>3.9270362294384631</v>
      </c>
      <c r="N34">
        <f>'Ind T4'!C95</f>
        <v>-1.1667256254593528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0.64101589290477268</v>
      </c>
      <c r="N36">
        <f>'Ind T4'!C93</f>
        <v>1.2046529104664083</v>
      </c>
    </row>
    <row r="37" spans="12:14" x14ac:dyDescent="0.2">
      <c r="L37" s="13" t="str">
        <f>'Ind T4'!A53</f>
        <v>Electricity and gas</v>
      </c>
      <c r="M37">
        <f>'Ind T4'!B92</f>
        <v>17.93279091203679</v>
      </c>
      <c r="N37">
        <f>'Ind T4'!C92</f>
        <v>-0.16630571007839601</v>
      </c>
    </row>
    <row r="38" spans="12:14" x14ac:dyDescent="0.2">
      <c r="L38" s="13" t="str">
        <f>'Ind T4'!A52</f>
        <v>Mining and quarrying</v>
      </c>
      <c r="M38">
        <f>'Ind T4'!B91</f>
        <v>18.223684104215554</v>
      </c>
      <c r="N38">
        <f>'Ind T4'!C91</f>
        <v>-1.5275826350509725</v>
      </c>
    </row>
    <row r="39" spans="12:14" x14ac:dyDescent="0.2">
      <c r="L39" s="45" t="str">
        <f>'Ind T4'!A51</f>
        <v>Agriculture</v>
      </c>
      <c r="M39">
        <f>'Ind T4'!B90</f>
        <v>0.22913785766007777</v>
      </c>
      <c r="N39">
        <f>'Ind T4'!C90</f>
        <v>0.40274151535348857</v>
      </c>
    </row>
    <row r="40" spans="12:14" x14ac:dyDescent="0.2">
      <c r="L40" s="1" t="str">
        <f>CONCATENATE("[",'Ind T4'!A50,"]")</f>
        <v>[Primary sector and utilities]</v>
      </c>
      <c r="M40">
        <f>'Ind T4'!B89</f>
        <v>1.5196398389672128</v>
      </c>
      <c r="N40">
        <f>'Ind T4'!C89</f>
        <v>0.68934281311590073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Buckinghamshire Thames Valley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3.7010000000000085</v>
      </c>
      <c r="N5" s="11">
        <f t="shared" ref="N5:AL5" si="1">SUM(N6:N9)</f>
        <v>4.2399999999999975</v>
      </c>
      <c r="O5" s="11">
        <f t="shared" si="1"/>
        <v>4.6359999999999992</v>
      </c>
      <c r="P5" s="11">
        <f t="shared" si="1"/>
        <v>3.9040000000000097</v>
      </c>
      <c r="Q5" s="11">
        <f t="shared" si="1"/>
        <v>5.3589999999999973</v>
      </c>
      <c r="R5" s="11">
        <f t="shared" si="1"/>
        <v>4.4939999999999998</v>
      </c>
      <c r="S5" s="11">
        <f t="shared" si="1"/>
        <v>5.2349999999999959</v>
      </c>
      <c r="T5" s="11">
        <f t="shared" si="1"/>
        <v>5.2380000000000049</v>
      </c>
      <c r="U5" s="11">
        <f t="shared" si="1"/>
        <v>5.1069999999999958</v>
      </c>
      <c r="V5" s="11">
        <f t="shared" si="1"/>
        <v>5.5680000000000067</v>
      </c>
      <c r="W5" s="11">
        <f t="shared" si="1"/>
        <v>4.8460000000000072</v>
      </c>
      <c r="X5" s="11">
        <f t="shared" si="1"/>
        <v>4.8170000000000019</v>
      </c>
      <c r="Y5" s="11">
        <f t="shared" si="1"/>
        <v>4.8149999999999995</v>
      </c>
      <c r="Z5" s="11">
        <f t="shared" si="1"/>
        <v>4.877999999999993</v>
      </c>
      <c r="AA5" s="11">
        <f t="shared" si="1"/>
        <v>4.9950000000000028</v>
      </c>
      <c r="AB5" s="11">
        <f t="shared" si="1"/>
        <v>5.0570000000000057</v>
      </c>
      <c r="AC5" s="11">
        <f t="shared" si="1"/>
        <v>5.1050000000000022</v>
      </c>
      <c r="AD5" s="11">
        <f t="shared" si="1"/>
        <v>5.1440000000000001</v>
      </c>
      <c r="AE5" s="11">
        <f t="shared" si="1"/>
        <v>5.1770000000000005</v>
      </c>
      <c r="AF5" s="11">
        <f t="shared" si="1"/>
        <v>5.2049999999999867</v>
      </c>
      <c r="AG5" s="11">
        <f t="shared" si="1"/>
        <v>5.2370000000000019</v>
      </c>
      <c r="AH5" s="11">
        <f t="shared" si="1"/>
        <v>5.2649999999999952</v>
      </c>
      <c r="AI5" s="11">
        <f t="shared" si="1"/>
        <v>5.2929999999999886</v>
      </c>
      <c r="AJ5" s="11">
        <f t="shared" si="1"/>
        <v>5.3190000000000044</v>
      </c>
      <c r="AK5" s="11">
        <f t="shared" si="1"/>
        <v>5.3450000000000006</v>
      </c>
      <c r="AL5" s="11">
        <f t="shared" si="1"/>
        <v>5.3719999999999946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1.7050000000000045</v>
      </c>
      <c r="N6" s="11">
        <v>2.0290000000000021</v>
      </c>
      <c r="O6" s="11">
        <v>2.5010000000000043</v>
      </c>
      <c r="P6" s="11">
        <v>1.4220000000000039</v>
      </c>
      <c r="Q6" s="11">
        <v>3.2490000000000006</v>
      </c>
      <c r="R6" s="11">
        <v>2.2589999999999986</v>
      </c>
      <c r="S6" s="11">
        <v>2.3430000000000004</v>
      </c>
      <c r="T6" s="11">
        <v>2.7520000000000011</v>
      </c>
      <c r="U6" s="11">
        <v>2.3589999999999942</v>
      </c>
      <c r="V6" s="11">
        <v>2.8650000000000069</v>
      </c>
      <c r="W6" s="11">
        <v>2.2850000000000072</v>
      </c>
      <c r="X6" s="11">
        <v>2.3030000000000026</v>
      </c>
      <c r="Y6" s="11">
        <v>2.3190000000000022</v>
      </c>
      <c r="Z6" s="11">
        <v>2.3449999999999993</v>
      </c>
      <c r="AA6" s="11">
        <v>2.3610000000000011</v>
      </c>
      <c r="AB6" s="11">
        <v>2.3649999999999975</v>
      </c>
      <c r="AC6" s="11">
        <v>2.3710000000000067</v>
      </c>
      <c r="AD6" s="11">
        <v>2.3770000000000078</v>
      </c>
      <c r="AE6" s="11">
        <v>2.3820000000000032</v>
      </c>
      <c r="AF6" s="11">
        <v>2.3859999999999926</v>
      </c>
      <c r="AG6" s="11">
        <v>2.3939999999999957</v>
      </c>
      <c r="AH6" s="11">
        <v>2.4009999999999967</v>
      </c>
      <c r="AI6" s="11">
        <v>2.4079999999999981</v>
      </c>
      <c r="AJ6" s="11">
        <v>2.4150000000000027</v>
      </c>
      <c r="AK6" s="172">
        <v>2.4210000000000007</v>
      </c>
      <c r="AL6" s="11">
        <v>2.4270000000000005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0.14900000000000002</v>
      </c>
      <c r="N7" s="11">
        <v>0.17100000000000024</v>
      </c>
      <c r="O7" s="11">
        <v>0.25600000000000017</v>
      </c>
      <c r="P7" s="11">
        <v>0.3010000000000001</v>
      </c>
      <c r="Q7" s="11">
        <v>3.5999999999999963E-2</v>
      </c>
      <c r="R7" s="11">
        <v>4.1999999999999989E-2</v>
      </c>
      <c r="S7" s="11">
        <v>0.10999999999999989</v>
      </c>
      <c r="T7" s="11">
        <v>0.11499999999999971</v>
      </c>
      <c r="U7" s="11">
        <v>4.1999999999999933E-2</v>
      </c>
      <c r="V7" s="11">
        <v>0.13899999999999971</v>
      </c>
      <c r="W7" s="11">
        <v>9.6999999999999989E-2</v>
      </c>
      <c r="X7" s="11">
        <v>9.4000000000000056E-2</v>
      </c>
      <c r="Y7" s="11">
        <v>9.4000000000000028E-2</v>
      </c>
      <c r="Z7" s="11">
        <v>9.09999999999999E-2</v>
      </c>
      <c r="AA7" s="11">
        <v>8.7999999999999995E-2</v>
      </c>
      <c r="AB7" s="11">
        <v>8.5999999999999702E-2</v>
      </c>
      <c r="AC7" s="11">
        <v>8.4999999999999895E-2</v>
      </c>
      <c r="AD7" s="11">
        <v>8.2999999999999768E-2</v>
      </c>
      <c r="AE7" s="11">
        <v>8.2000000000000045E-2</v>
      </c>
      <c r="AF7" s="11">
        <v>8.1000000000000058E-2</v>
      </c>
      <c r="AG7" s="11">
        <v>8.0999999999999864E-2</v>
      </c>
      <c r="AH7" s="11">
        <v>7.9999999999999877E-2</v>
      </c>
      <c r="AI7" s="11">
        <v>7.8999999999999973E-2</v>
      </c>
      <c r="AJ7" s="11">
        <v>7.7999999999999944E-2</v>
      </c>
      <c r="AK7" s="172">
        <v>7.6999999999999985E-2</v>
      </c>
      <c r="AL7" s="11">
        <v>7.7000000000000068E-2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0.28500000000000103</v>
      </c>
      <c r="N8" s="11">
        <v>0.16799999999999979</v>
      </c>
      <c r="O8" s="11">
        <v>0.16199999999999978</v>
      </c>
      <c r="P8" s="11">
        <v>6.3999999999999863E-2</v>
      </c>
      <c r="Q8" s="11">
        <v>0.13899999999999985</v>
      </c>
      <c r="R8" s="11">
        <v>0.15999999999999973</v>
      </c>
      <c r="S8" s="11">
        <v>0.27400000000000035</v>
      </c>
      <c r="T8" s="11">
        <v>0.41900000000000082</v>
      </c>
      <c r="U8" s="11">
        <v>0.34099999999999958</v>
      </c>
      <c r="V8" s="11">
        <v>0.28500000000000031</v>
      </c>
      <c r="W8" s="11">
        <v>0.36499999999999949</v>
      </c>
      <c r="X8" s="11">
        <v>0.36199999999999877</v>
      </c>
      <c r="Y8" s="11">
        <v>0.3550000000000007</v>
      </c>
      <c r="Z8" s="11">
        <v>0.35299999999999943</v>
      </c>
      <c r="AA8" s="11">
        <v>0.35299999999999992</v>
      </c>
      <c r="AB8" s="11">
        <v>0.35299999999999954</v>
      </c>
      <c r="AC8" s="11">
        <v>0.35199999999999948</v>
      </c>
      <c r="AD8" s="11">
        <v>0.35200000000000015</v>
      </c>
      <c r="AE8" s="11">
        <v>0.35199999999999998</v>
      </c>
      <c r="AF8" s="11">
        <v>0.35200000000000004</v>
      </c>
      <c r="AG8" s="11">
        <v>0.35300000000000048</v>
      </c>
      <c r="AH8" s="11">
        <v>0.35299999999999943</v>
      </c>
      <c r="AI8" s="11">
        <v>0.35399999999999915</v>
      </c>
      <c r="AJ8" s="11">
        <v>0.35399999999999915</v>
      </c>
      <c r="AK8" s="172">
        <v>0.35500000000000032</v>
      </c>
      <c r="AL8" s="11">
        <v>0.35599999999999959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1.5620000000000032</v>
      </c>
      <c r="N9" s="11">
        <v>1.8719999999999954</v>
      </c>
      <c r="O9" s="11">
        <v>1.7169999999999943</v>
      </c>
      <c r="P9" s="11">
        <v>2.1170000000000058</v>
      </c>
      <c r="Q9" s="11">
        <v>1.9349999999999969</v>
      </c>
      <c r="R9" s="11">
        <v>2.0330000000000021</v>
      </c>
      <c r="S9" s="11">
        <v>2.5079999999999947</v>
      </c>
      <c r="T9" s="11">
        <v>1.9520000000000035</v>
      </c>
      <c r="U9" s="11">
        <v>2.3650000000000015</v>
      </c>
      <c r="V9" s="11">
        <v>2.2789999999999999</v>
      </c>
      <c r="W9" s="11">
        <v>2.0990000000000011</v>
      </c>
      <c r="X9" s="11">
        <v>2.0580000000000003</v>
      </c>
      <c r="Y9" s="11">
        <v>2.0469999999999966</v>
      </c>
      <c r="Z9" s="11">
        <v>2.0889999999999951</v>
      </c>
      <c r="AA9" s="11">
        <v>2.1930000000000023</v>
      </c>
      <c r="AB9" s="11">
        <v>2.2530000000000094</v>
      </c>
      <c r="AC9" s="11">
        <v>2.2969999999999962</v>
      </c>
      <c r="AD9" s="11">
        <v>2.3319999999999923</v>
      </c>
      <c r="AE9" s="11">
        <v>2.3609999999999975</v>
      </c>
      <c r="AF9" s="11">
        <v>2.3859999999999943</v>
      </c>
      <c r="AG9" s="11">
        <v>2.4090000000000056</v>
      </c>
      <c r="AH9" s="11">
        <v>2.4309999999999996</v>
      </c>
      <c r="AI9" s="11">
        <v>2.4519999999999915</v>
      </c>
      <c r="AJ9" s="11">
        <v>2.4720000000000022</v>
      </c>
      <c r="AK9" s="172">
        <v>2.492</v>
      </c>
      <c r="AL9" s="11">
        <v>2.5119999999999942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17.182000000000009</v>
      </c>
      <c r="N11" s="11">
        <f t="shared" si="2"/>
        <v>17.516999999999989</v>
      </c>
      <c r="O11" s="11">
        <f t="shared" si="2"/>
        <v>18.020999999999987</v>
      </c>
      <c r="P11" s="11">
        <f t="shared" si="2"/>
        <v>15.710000000000029</v>
      </c>
      <c r="Q11" s="11">
        <f t="shared" si="2"/>
        <v>16.561000000000011</v>
      </c>
      <c r="R11" s="11">
        <f t="shared" ref="R11" si="3">SUM(R12:R14)</f>
        <v>16.173000000000002</v>
      </c>
      <c r="S11" s="11">
        <f t="shared" ref="S11" si="4">SUM(S12:S14)</f>
        <v>18.676000000000023</v>
      </c>
      <c r="T11" s="11">
        <f t="shared" ref="T11" si="5">SUM(T12:T14)</f>
        <v>19.051999999999971</v>
      </c>
      <c r="U11" s="11">
        <f t="shared" ref="U11" si="6">SUM(U12:U14)</f>
        <v>18.777999999999977</v>
      </c>
      <c r="V11" s="11">
        <f t="shared" ref="V11" si="7">SUM(V12:V14)</f>
        <v>19.826000000000001</v>
      </c>
      <c r="W11" s="11">
        <f t="shared" ref="W11" si="8">SUM(W12:W14)</f>
        <v>19.608000000000036</v>
      </c>
      <c r="X11" s="11">
        <f t="shared" ref="X11" si="9">SUM(X12:X14)</f>
        <v>19.489000000000019</v>
      </c>
      <c r="Y11" s="11">
        <f t="shared" ref="Y11" si="10">SUM(Y12:Y14)</f>
        <v>19.243999999999993</v>
      </c>
      <c r="Z11" s="11">
        <f t="shared" ref="Z11" si="11">SUM(Z12:Z14)</f>
        <v>18.975000000000023</v>
      </c>
      <c r="AA11" s="11">
        <f t="shared" ref="AA11" si="12">SUM(AA12:AA14)</f>
        <v>18.779000000000014</v>
      </c>
      <c r="AB11" s="11">
        <f t="shared" ref="AB11" si="13">SUM(AB12:AB14)</f>
        <v>18.529999999999987</v>
      </c>
      <c r="AC11" s="11">
        <f t="shared" ref="AC11" si="14">SUM(AC12:AC14)</f>
        <v>18.286999999999988</v>
      </c>
      <c r="AD11" s="11">
        <f>SUM(AD12:AD14)</f>
        <v>18.045000000000023</v>
      </c>
      <c r="AE11" s="11">
        <f t="shared" ref="AE11" si="15">SUM(AE12:AE14)</f>
        <v>17.815000000000047</v>
      </c>
      <c r="AF11" s="11">
        <f t="shared" ref="AF11" si="16">SUM(AF12:AF14)</f>
        <v>17.594000000000044</v>
      </c>
      <c r="AG11" s="11">
        <f t="shared" ref="AG11:AL11" si="17">SUM(AG12:AG14)</f>
        <v>17.396999999999952</v>
      </c>
      <c r="AH11" s="11">
        <f t="shared" si="17"/>
        <v>17.196000000000005</v>
      </c>
      <c r="AI11" s="11">
        <f t="shared" si="17"/>
        <v>16.998000000000019</v>
      </c>
      <c r="AJ11" s="11">
        <f t="shared" si="17"/>
        <v>16.807000000000002</v>
      </c>
      <c r="AK11" s="11">
        <f t="shared" si="17"/>
        <v>16.62099999999997</v>
      </c>
      <c r="AL11" s="11">
        <f t="shared" si="17"/>
        <v>16.443000000000012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0.99500000000000111</v>
      </c>
      <c r="N12" s="11">
        <v>1.6779999999999988</v>
      </c>
      <c r="O12" s="11">
        <v>1.4599999999999962</v>
      </c>
      <c r="P12" s="11">
        <v>1.1249999999999989</v>
      </c>
      <c r="Q12" s="11">
        <v>1.3679999999999994</v>
      </c>
      <c r="R12" s="11">
        <v>1.3479999999999988</v>
      </c>
      <c r="S12" s="11">
        <v>1.2960000000000016</v>
      </c>
      <c r="T12" s="11">
        <v>1.9080000000000004</v>
      </c>
      <c r="U12" s="11">
        <v>1.8729999999999998</v>
      </c>
      <c r="V12" s="11">
        <v>2.3049999999999993</v>
      </c>
      <c r="W12" s="11">
        <v>2.2940000000000049</v>
      </c>
      <c r="X12" s="11">
        <v>2.3590000000000009</v>
      </c>
      <c r="Y12" s="11">
        <v>2.4340000000000064</v>
      </c>
      <c r="Z12" s="11">
        <v>2.4789999999999983</v>
      </c>
      <c r="AA12" s="11">
        <v>2.5210000000000004</v>
      </c>
      <c r="AB12" s="11">
        <v>2.5579999999999976</v>
      </c>
      <c r="AC12" s="11">
        <v>2.5889999999999995</v>
      </c>
      <c r="AD12" s="11">
        <v>2.6199999999999997</v>
      </c>
      <c r="AE12" s="11">
        <v>2.652000000000001</v>
      </c>
      <c r="AF12" s="11">
        <v>2.6829999999999932</v>
      </c>
      <c r="AG12" s="11">
        <v>2.7169999999999899</v>
      </c>
      <c r="AH12" s="11">
        <v>2.7510000000000079</v>
      </c>
      <c r="AI12" s="11">
        <v>2.7849999999999988</v>
      </c>
      <c r="AJ12" s="11">
        <v>2.8170000000000006</v>
      </c>
      <c r="AK12" s="172">
        <v>2.8499999999999952</v>
      </c>
      <c r="AL12" s="11">
        <v>2.8809999999999993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4.3349999999999982</v>
      </c>
      <c r="N13" s="11">
        <v>4.4979999999999976</v>
      </c>
      <c r="O13" s="11">
        <v>4.3570000000000073</v>
      </c>
      <c r="P13" s="11">
        <v>4.0469999999999988</v>
      </c>
      <c r="Q13" s="11">
        <v>3.622000000000007</v>
      </c>
      <c r="R13" s="11">
        <v>3.3339999999999899</v>
      </c>
      <c r="S13" s="11">
        <v>4.0830000000000028</v>
      </c>
      <c r="T13" s="11">
        <v>4.3610000000000007</v>
      </c>
      <c r="U13" s="11">
        <v>4.1999999999999993</v>
      </c>
      <c r="V13" s="11">
        <v>4.4190000000000085</v>
      </c>
      <c r="W13" s="11">
        <v>4.2290000000000001</v>
      </c>
      <c r="X13" s="11">
        <v>4.2519999999999909</v>
      </c>
      <c r="Y13" s="11">
        <v>4.1659999999999933</v>
      </c>
      <c r="Z13" s="11">
        <v>4.121000000000012</v>
      </c>
      <c r="AA13" s="11">
        <v>4.0579999999999892</v>
      </c>
      <c r="AB13" s="11">
        <v>3.9800000000000009</v>
      </c>
      <c r="AC13" s="11">
        <v>3.8760000000000092</v>
      </c>
      <c r="AD13" s="11">
        <v>3.7719999999999985</v>
      </c>
      <c r="AE13" s="11">
        <v>3.671000000000006</v>
      </c>
      <c r="AF13" s="11">
        <v>3.5720000000000103</v>
      </c>
      <c r="AG13" s="11">
        <v>3.4779999999999958</v>
      </c>
      <c r="AH13" s="11">
        <v>3.3850000000000073</v>
      </c>
      <c r="AI13" s="11">
        <v>3.2920000000000029</v>
      </c>
      <c r="AJ13" s="11">
        <v>3.2020000000000017</v>
      </c>
      <c r="AK13" s="172">
        <v>3.1129999999999978</v>
      </c>
      <c r="AL13" s="11">
        <v>3.0250000000000039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11.852000000000009</v>
      </c>
      <c r="N14" s="11">
        <v>11.340999999999994</v>
      </c>
      <c r="O14" s="11">
        <v>12.203999999999981</v>
      </c>
      <c r="P14" s="11">
        <v>10.53800000000003</v>
      </c>
      <c r="Q14" s="11">
        <v>11.571000000000003</v>
      </c>
      <c r="R14" s="11">
        <v>11.491000000000012</v>
      </c>
      <c r="S14" s="11">
        <v>13.29700000000002</v>
      </c>
      <c r="T14" s="11">
        <v>12.782999999999971</v>
      </c>
      <c r="U14" s="11">
        <v>12.704999999999977</v>
      </c>
      <c r="V14" s="11">
        <v>13.101999999999995</v>
      </c>
      <c r="W14" s="11">
        <v>13.085000000000031</v>
      </c>
      <c r="X14" s="11">
        <v>12.878000000000025</v>
      </c>
      <c r="Y14" s="11">
        <v>12.643999999999993</v>
      </c>
      <c r="Z14" s="11">
        <v>12.375000000000011</v>
      </c>
      <c r="AA14" s="11">
        <v>12.200000000000024</v>
      </c>
      <c r="AB14" s="11">
        <v>11.99199999999999</v>
      </c>
      <c r="AC14" s="11">
        <v>11.82199999999998</v>
      </c>
      <c r="AD14" s="11">
        <v>11.653000000000024</v>
      </c>
      <c r="AE14" s="11">
        <v>11.492000000000038</v>
      </c>
      <c r="AF14" s="11">
        <v>11.339000000000041</v>
      </c>
      <c r="AG14" s="11">
        <v>11.201999999999966</v>
      </c>
      <c r="AH14" s="11">
        <v>11.059999999999992</v>
      </c>
      <c r="AI14" s="11">
        <v>10.921000000000015</v>
      </c>
      <c r="AJ14" s="11">
        <v>10.788000000000002</v>
      </c>
      <c r="AK14" s="172">
        <v>10.657999999999976</v>
      </c>
      <c r="AL14" s="11">
        <v>10.537000000000008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20.327000000000059</v>
      </c>
      <c r="N16" s="11">
        <v>18.03500000000011</v>
      </c>
      <c r="O16" s="11">
        <v>17.907000000000032</v>
      </c>
      <c r="P16" s="11">
        <v>17.693000000000019</v>
      </c>
      <c r="Q16" s="11">
        <v>18.854999999999993</v>
      </c>
      <c r="R16" s="11">
        <v>16.83900000000007</v>
      </c>
      <c r="S16" s="11">
        <v>22.68099999999999</v>
      </c>
      <c r="T16" s="11">
        <v>25.225999999999964</v>
      </c>
      <c r="U16" s="11">
        <v>21.477000000000039</v>
      </c>
      <c r="V16" s="11">
        <v>23.021000000000011</v>
      </c>
      <c r="W16" s="11">
        <v>23.745999999999988</v>
      </c>
      <c r="X16" s="11">
        <v>23.494999999999951</v>
      </c>
      <c r="Y16" s="11">
        <v>23.827999999999999</v>
      </c>
      <c r="Z16" s="11">
        <v>24.591999999999956</v>
      </c>
      <c r="AA16" s="11">
        <v>25.177000000000039</v>
      </c>
      <c r="AB16" s="11">
        <v>25.427000000000049</v>
      </c>
      <c r="AC16" s="11">
        <v>25.649999999999981</v>
      </c>
      <c r="AD16" s="11">
        <v>25.813999999999961</v>
      </c>
      <c r="AE16" s="11">
        <v>26.009000000000047</v>
      </c>
      <c r="AF16" s="11">
        <v>26.190000000000062</v>
      </c>
      <c r="AG16" s="11">
        <v>26.406000000000017</v>
      </c>
      <c r="AH16" s="11">
        <v>26.627000000000049</v>
      </c>
      <c r="AI16" s="11">
        <v>26.856000000000009</v>
      </c>
      <c r="AJ16" s="11">
        <v>27.090000000000003</v>
      </c>
      <c r="AK16" s="172">
        <v>27.329000000000004</v>
      </c>
      <c r="AL16" s="11">
        <v>27.569999999999947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62.390999999999934</v>
      </c>
      <c r="N18" s="11">
        <f t="shared" ref="N18:AL18" si="18">SUM(N19:N21)</f>
        <v>65.545999999999964</v>
      </c>
      <c r="O18" s="11">
        <f t="shared" si="18"/>
        <v>67.77</v>
      </c>
      <c r="P18" s="11">
        <f t="shared" si="18"/>
        <v>68.538999999999959</v>
      </c>
      <c r="Q18" s="11">
        <f t="shared" si="18"/>
        <v>70.94199999999995</v>
      </c>
      <c r="R18" s="11">
        <f t="shared" si="18"/>
        <v>69.349999999999966</v>
      </c>
      <c r="S18" s="11">
        <f t="shared" si="18"/>
        <v>74.121000000000024</v>
      </c>
      <c r="T18" s="11">
        <f t="shared" si="18"/>
        <v>71.660000000000139</v>
      </c>
      <c r="U18" s="11">
        <f t="shared" si="18"/>
        <v>72.903999999999996</v>
      </c>
      <c r="V18" s="11">
        <f t="shared" si="18"/>
        <v>75.561999999999998</v>
      </c>
      <c r="W18" s="11">
        <f t="shared" si="18"/>
        <v>74.012999999999892</v>
      </c>
      <c r="X18" s="11">
        <f t="shared" si="18"/>
        <v>73.946000000000012</v>
      </c>
      <c r="Y18" s="11">
        <f t="shared" si="18"/>
        <v>74.356999999999971</v>
      </c>
      <c r="Z18" s="11">
        <f t="shared" si="18"/>
        <v>74.796000000000049</v>
      </c>
      <c r="AA18" s="11">
        <f t="shared" si="18"/>
        <v>75.319000000000017</v>
      </c>
      <c r="AB18" s="11">
        <f t="shared" si="18"/>
        <v>75.746000000000009</v>
      </c>
      <c r="AC18" s="11">
        <f t="shared" si="18"/>
        <v>76.073000000000064</v>
      </c>
      <c r="AD18" s="11">
        <f t="shared" si="18"/>
        <v>76.363999999999962</v>
      </c>
      <c r="AE18" s="11">
        <f t="shared" si="18"/>
        <v>76.633999999999929</v>
      </c>
      <c r="AF18" s="11">
        <f t="shared" si="18"/>
        <v>76.894000000000119</v>
      </c>
      <c r="AG18" s="11">
        <f t="shared" si="18"/>
        <v>77.165000000000049</v>
      </c>
      <c r="AH18" s="11">
        <f t="shared" si="18"/>
        <v>77.427999999999969</v>
      </c>
      <c r="AI18" s="11">
        <f t="shared" si="18"/>
        <v>77.682999999999979</v>
      </c>
      <c r="AJ18" s="11">
        <f t="shared" si="18"/>
        <v>77.948000000000107</v>
      </c>
      <c r="AK18" s="11">
        <f t="shared" si="18"/>
        <v>78.201999999999956</v>
      </c>
      <c r="AL18" s="11">
        <f t="shared" si="18"/>
        <v>78.451999999999927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42.723999999999947</v>
      </c>
      <c r="N19" s="11">
        <v>44.154999999999944</v>
      </c>
      <c r="O19" s="11">
        <v>44.425000000000004</v>
      </c>
      <c r="P19" s="11">
        <v>47.127000000000024</v>
      </c>
      <c r="Q19" s="11">
        <v>47.276999999999937</v>
      </c>
      <c r="R19" s="11">
        <v>46.062999999999946</v>
      </c>
      <c r="S19" s="11">
        <v>48.998999999999988</v>
      </c>
      <c r="T19" s="11">
        <v>46.838000000000136</v>
      </c>
      <c r="U19" s="11">
        <v>46.969000000000058</v>
      </c>
      <c r="V19" s="11">
        <v>48.839999999999982</v>
      </c>
      <c r="W19" s="11">
        <v>49.727999999999938</v>
      </c>
      <c r="X19" s="11">
        <v>50.01</v>
      </c>
      <c r="Y19" s="11">
        <v>50.108999999999945</v>
      </c>
      <c r="Z19" s="11">
        <v>50.170000000000066</v>
      </c>
      <c r="AA19" s="11">
        <v>50.299999999999983</v>
      </c>
      <c r="AB19" s="11">
        <v>50.432000000000031</v>
      </c>
      <c r="AC19" s="11">
        <v>50.514000000000038</v>
      </c>
      <c r="AD19" s="11">
        <v>50.581999999999972</v>
      </c>
      <c r="AE19" s="11">
        <v>50.642999999999994</v>
      </c>
      <c r="AF19" s="11">
        <v>50.704000000000086</v>
      </c>
      <c r="AG19" s="11">
        <v>50.77900000000006</v>
      </c>
      <c r="AH19" s="11">
        <v>50.855999999999959</v>
      </c>
      <c r="AI19" s="11">
        <v>50.933999999999934</v>
      </c>
      <c r="AJ19" s="11">
        <v>51.028000000000034</v>
      </c>
      <c r="AK19" s="172">
        <v>51.119999999999976</v>
      </c>
      <c r="AL19" s="11">
        <v>51.213999999999963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7.0009999999999746</v>
      </c>
      <c r="N20" s="11">
        <v>7.0630000000000166</v>
      </c>
      <c r="O20" s="11">
        <v>8.0550000000000175</v>
      </c>
      <c r="P20" s="11">
        <v>6.4589999999999739</v>
      </c>
      <c r="Q20" s="11">
        <v>7.9199999999999839</v>
      </c>
      <c r="R20" s="11">
        <v>7.8600000000000048</v>
      </c>
      <c r="S20" s="11">
        <v>9.6909999999999918</v>
      </c>
      <c r="T20" s="11">
        <v>9.8340000000000014</v>
      </c>
      <c r="U20" s="11">
        <v>9.7039999999999811</v>
      </c>
      <c r="V20" s="11">
        <v>8.744999999999969</v>
      </c>
      <c r="W20" s="11">
        <v>7.4419999999999975</v>
      </c>
      <c r="X20" s="11">
        <v>7.7059999999999951</v>
      </c>
      <c r="Y20" s="11">
        <v>7.6939999999999857</v>
      </c>
      <c r="Z20" s="11">
        <v>7.6940000000000008</v>
      </c>
      <c r="AA20" s="11">
        <v>7.7160000000000064</v>
      </c>
      <c r="AB20" s="11">
        <v>7.7299999999999907</v>
      </c>
      <c r="AC20" s="11">
        <v>7.7340000000000124</v>
      </c>
      <c r="AD20" s="11">
        <v>7.7379999999999916</v>
      </c>
      <c r="AE20" s="11">
        <v>7.7420000000000142</v>
      </c>
      <c r="AF20" s="11">
        <v>7.7450000000000134</v>
      </c>
      <c r="AG20" s="11">
        <v>7.7499999999999885</v>
      </c>
      <c r="AH20" s="11">
        <v>7.7539999999999898</v>
      </c>
      <c r="AI20" s="11">
        <v>7.7560000000000002</v>
      </c>
      <c r="AJ20" s="11">
        <v>7.758999999999995</v>
      </c>
      <c r="AK20" s="172">
        <v>7.7600000000000007</v>
      </c>
      <c r="AL20" s="11">
        <v>7.761999999999996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12.666000000000007</v>
      </c>
      <c r="N21" s="11">
        <v>14.327999999999996</v>
      </c>
      <c r="O21" s="11">
        <v>15.289999999999983</v>
      </c>
      <c r="P21" s="11">
        <v>14.952999999999955</v>
      </c>
      <c r="Q21" s="11">
        <v>15.745000000000026</v>
      </c>
      <c r="R21" s="11">
        <v>15.427000000000008</v>
      </c>
      <c r="S21" s="11">
        <v>15.431000000000038</v>
      </c>
      <c r="T21" s="11">
        <v>14.987999999999998</v>
      </c>
      <c r="U21" s="11">
        <v>16.230999999999966</v>
      </c>
      <c r="V21" s="11">
        <v>17.977000000000043</v>
      </c>
      <c r="W21" s="11">
        <v>16.84299999999995</v>
      </c>
      <c r="X21" s="11">
        <v>16.230000000000022</v>
      </c>
      <c r="Y21" s="11">
        <v>16.55400000000003</v>
      </c>
      <c r="Z21" s="11">
        <v>16.931999999999977</v>
      </c>
      <c r="AA21" s="11">
        <v>17.303000000000026</v>
      </c>
      <c r="AB21" s="11">
        <v>17.583999999999985</v>
      </c>
      <c r="AC21" s="11">
        <v>17.825000000000024</v>
      </c>
      <c r="AD21" s="11">
        <v>18.044</v>
      </c>
      <c r="AE21" s="11">
        <v>18.248999999999921</v>
      </c>
      <c r="AF21" s="11">
        <v>18.445000000000025</v>
      </c>
      <c r="AG21" s="11">
        <v>18.63600000000001</v>
      </c>
      <c r="AH21" s="11">
        <v>18.818000000000012</v>
      </c>
      <c r="AI21" s="11">
        <v>18.993000000000041</v>
      </c>
      <c r="AJ21" s="11">
        <v>19.16100000000008</v>
      </c>
      <c r="AK21" s="172">
        <v>19.321999999999981</v>
      </c>
      <c r="AL21" s="11">
        <v>19.475999999999967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81.523999999999958</v>
      </c>
      <c r="N23" s="11">
        <f t="shared" ref="N23:AL23" si="19">SUM(N24:N31)</f>
        <v>85.035000000000082</v>
      </c>
      <c r="O23" s="11">
        <f t="shared" si="19"/>
        <v>92.267000000000053</v>
      </c>
      <c r="P23" s="11">
        <f t="shared" si="19"/>
        <v>87.279999999999973</v>
      </c>
      <c r="Q23" s="11">
        <f t="shared" si="19"/>
        <v>93.96</v>
      </c>
      <c r="R23" s="11">
        <f t="shared" si="19"/>
        <v>95.379999999999981</v>
      </c>
      <c r="S23" s="11">
        <f t="shared" si="19"/>
        <v>102.6569999999999</v>
      </c>
      <c r="T23" s="11">
        <f t="shared" si="19"/>
        <v>100.90799999999999</v>
      </c>
      <c r="U23" s="11">
        <f t="shared" si="19"/>
        <v>97.159000000000077</v>
      </c>
      <c r="V23" s="11">
        <f t="shared" si="19"/>
        <v>99.441999999999979</v>
      </c>
      <c r="W23" s="11">
        <f t="shared" si="19"/>
        <v>95.904999999999973</v>
      </c>
      <c r="X23" s="11">
        <f t="shared" si="19"/>
        <v>96.83599999999997</v>
      </c>
      <c r="Y23" s="11">
        <f t="shared" si="19"/>
        <v>97.357999999999919</v>
      </c>
      <c r="Z23" s="11">
        <f t="shared" si="19"/>
        <v>97.905999999999821</v>
      </c>
      <c r="AA23" s="11">
        <f t="shared" si="19"/>
        <v>98.54400000000004</v>
      </c>
      <c r="AB23" s="11">
        <f t="shared" si="19"/>
        <v>99.05499999999995</v>
      </c>
      <c r="AC23" s="11">
        <f t="shared" si="19"/>
        <v>99.599000000000061</v>
      </c>
      <c r="AD23" s="11">
        <f t="shared" si="19"/>
        <v>100.14100000000005</v>
      </c>
      <c r="AE23" s="11">
        <f t="shared" si="19"/>
        <v>100.68600000000005</v>
      </c>
      <c r="AF23" s="11">
        <f t="shared" si="19"/>
        <v>101.23800000000001</v>
      </c>
      <c r="AG23" s="11">
        <f t="shared" si="19"/>
        <v>101.81499999999998</v>
      </c>
      <c r="AH23" s="11">
        <f t="shared" si="19"/>
        <v>102.38199999999999</v>
      </c>
      <c r="AI23" s="11">
        <f t="shared" si="19"/>
        <v>102.95300000000006</v>
      </c>
      <c r="AJ23" s="11">
        <f t="shared" si="19"/>
        <v>103.52299999999995</v>
      </c>
      <c r="AK23" s="11">
        <f t="shared" si="19"/>
        <v>104.09000000000009</v>
      </c>
      <c r="AL23" s="11">
        <f t="shared" si="19"/>
        <v>104.65800000000006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2.9320000000000097</v>
      </c>
      <c r="N24" s="11">
        <v>2.8190000000000057</v>
      </c>
      <c r="O24" s="11">
        <v>4.6840000000000055</v>
      </c>
      <c r="P24" s="11">
        <v>3.0839999999999992</v>
      </c>
      <c r="Q24" s="11">
        <v>4.5319999999999938</v>
      </c>
      <c r="R24" s="11">
        <v>5.3079999999999901</v>
      </c>
      <c r="S24" s="11">
        <v>4.1559999999999953</v>
      </c>
      <c r="T24" s="11">
        <v>4.7259999999999946</v>
      </c>
      <c r="U24" s="11">
        <v>3.7709999999999995</v>
      </c>
      <c r="V24" s="11">
        <v>3.8290000000000086</v>
      </c>
      <c r="W24" s="11">
        <v>4.3249999999999948</v>
      </c>
      <c r="X24" s="11">
        <v>4.239999999999994</v>
      </c>
      <c r="Y24" s="11">
        <v>4.2090000000000005</v>
      </c>
      <c r="Z24" s="11">
        <v>4.1739999999999871</v>
      </c>
      <c r="AA24" s="11">
        <v>4.1490000000000116</v>
      </c>
      <c r="AB24" s="11">
        <v>4.1440000000000001</v>
      </c>
      <c r="AC24" s="11">
        <v>4.1330000000000053</v>
      </c>
      <c r="AD24" s="11">
        <v>4.1219999999999901</v>
      </c>
      <c r="AE24" s="11">
        <v>4.1120000000000054</v>
      </c>
      <c r="AF24" s="11">
        <v>4.1009999999999902</v>
      </c>
      <c r="AG24" s="11">
        <v>4.0889999999999986</v>
      </c>
      <c r="AH24" s="11">
        <v>4.0769999999999964</v>
      </c>
      <c r="AI24" s="11">
        <v>4.0660000000000016</v>
      </c>
      <c r="AJ24" s="11">
        <v>4.0540000000000012</v>
      </c>
      <c r="AK24" s="172">
        <v>4.0430000000000001</v>
      </c>
      <c r="AL24" s="11">
        <v>4.0309999999999979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9.4719999999999587</v>
      </c>
      <c r="N25" s="11">
        <v>11.035000000000032</v>
      </c>
      <c r="O25" s="11">
        <v>9.8840000000000163</v>
      </c>
      <c r="P25" s="11">
        <v>11.080000000000007</v>
      </c>
      <c r="Q25" s="11">
        <v>11.496999999999995</v>
      </c>
      <c r="R25" s="11">
        <v>12.796999999999999</v>
      </c>
      <c r="S25" s="11">
        <v>14.689999999999991</v>
      </c>
      <c r="T25" s="11">
        <v>13.347999999999983</v>
      </c>
      <c r="U25" s="11">
        <v>12.49100000000001</v>
      </c>
      <c r="V25" s="11">
        <v>12.528000000000008</v>
      </c>
      <c r="W25" s="11">
        <v>12.670000000000012</v>
      </c>
      <c r="X25" s="11">
        <v>12.87</v>
      </c>
      <c r="Y25" s="11">
        <v>12.946000000000028</v>
      </c>
      <c r="Z25" s="11">
        <v>13.095999999999981</v>
      </c>
      <c r="AA25" s="11">
        <v>13.213000000000038</v>
      </c>
      <c r="AB25" s="11">
        <v>13.307999999999986</v>
      </c>
      <c r="AC25" s="11">
        <v>13.397000000000022</v>
      </c>
      <c r="AD25" s="11">
        <v>13.474999999999996</v>
      </c>
      <c r="AE25" s="11">
        <v>13.547999999999988</v>
      </c>
      <c r="AF25" s="11">
        <v>13.621000000000011</v>
      </c>
      <c r="AG25" s="11">
        <v>13.697000000000042</v>
      </c>
      <c r="AH25" s="11">
        <v>13.771000000000011</v>
      </c>
      <c r="AI25" s="11">
        <v>13.843000000000028</v>
      </c>
      <c r="AJ25" s="11">
        <v>13.912999999999991</v>
      </c>
      <c r="AK25" s="172">
        <v>13.978000000000053</v>
      </c>
      <c r="AL25" s="11">
        <v>14.040000000000047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6.2829999999999977</v>
      </c>
      <c r="N26" s="11">
        <v>4.9300000000000015</v>
      </c>
      <c r="O26" s="11">
        <v>5.1260000000000012</v>
      </c>
      <c r="P26" s="11">
        <v>5.7589999999999977</v>
      </c>
      <c r="Q26" s="11">
        <v>5.2730000000000024</v>
      </c>
      <c r="R26" s="11">
        <v>5.2270000000000092</v>
      </c>
      <c r="S26" s="11">
        <v>5.3529999999999953</v>
      </c>
      <c r="T26" s="11">
        <v>4.867</v>
      </c>
      <c r="U26" s="11">
        <v>5.2250000000000014</v>
      </c>
      <c r="V26" s="11">
        <v>5.4490000000000052</v>
      </c>
      <c r="W26" s="11">
        <v>5.4890000000000123</v>
      </c>
      <c r="X26" s="11">
        <v>5.5459999999999958</v>
      </c>
      <c r="Y26" s="11">
        <v>5.4850000000000136</v>
      </c>
      <c r="Z26" s="11">
        <v>5.4129999999999852</v>
      </c>
      <c r="AA26" s="11">
        <v>5.3379999999999974</v>
      </c>
      <c r="AB26" s="11">
        <v>5.2800000000000047</v>
      </c>
      <c r="AC26" s="11">
        <v>5.2269999999999932</v>
      </c>
      <c r="AD26" s="11">
        <v>5.1750000000000025</v>
      </c>
      <c r="AE26" s="11">
        <v>5.1220000000000008</v>
      </c>
      <c r="AF26" s="11">
        <v>5.0699999999999905</v>
      </c>
      <c r="AG26" s="11">
        <v>5.0169999999999897</v>
      </c>
      <c r="AH26" s="11">
        <v>4.9630000000000116</v>
      </c>
      <c r="AI26" s="11">
        <v>4.9089999999999963</v>
      </c>
      <c r="AJ26" s="11">
        <v>4.8560000000000025</v>
      </c>
      <c r="AK26" s="172">
        <v>4.8020000000000103</v>
      </c>
      <c r="AL26" s="11">
        <v>4.748999999999997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4.547000000000005</v>
      </c>
      <c r="N27" s="11">
        <v>5.0360000000000227</v>
      </c>
      <c r="O27" s="11">
        <v>5.1790000000000056</v>
      </c>
      <c r="P27" s="11">
        <v>5.1920000000000144</v>
      </c>
      <c r="Q27" s="11">
        <v>5.3130000000000139</v>
      </c>
      <c r="R27" s="11">
        <v>5.5620000000000012</v>
      </c>
      <c r="S27" s="11">
        <v>6.0219999999999878</v>
      </c>
      <c r="T27" s="11">
        <v>5.4009999999999909</v>
      </c>
      <c r="U27" s="11">
        <v>4.5290000000000008</v>
      </c>
      <c r="V27" s="11">
        <v>4.5890000000000057</v>
      </c>
      <c r="W27" s="11">
        <v>5.5819999999999972</v>
      </c>
      <c r="X27" s="11">
        <v>5.5479999999999903</v>
      </c>
      <c r="Y27" s="11">
        <v>5.5040000000000022</v>
      </c>
      <c r="Z27" s="11">
        <v>5.496999999999991</v>
      </c>
      <c r="AA27" s="11">
        <v>5.5349999999999957</v>
      </c>
      <c r="AB27" s="11">
        <v>5.5760000000000067</v>
      </c>
      <c r="AC27" s="11">
        <v>5.6319999999999935</v>
      </c>
      <c r="AD27" s="11">
        <v>5.6970000000000134</v>
      </c>
      <c r="AE27" s="11">
        <v>5.7660000000000071</v>
      </c>
      <c r="AF27" s="11">
        <v>5.8370000000000015</v>
      </c>
      <c r="AG27" s="11">
        <v>5.9090000000000016</v>
      </c>
      <c r="AH27" s="11">
        <v>5.9819999999999913</v>
      </c>
      <c r="AI27" s="11">
        <v>6.0549999999999997</v>
      </c>
      <c r="AJ27" s="11">
        <v>6.1280000000000125</v>
      </c>
      <c r="AK27" s="172">
        <v>6.2000000000000037</v>
      </c>
      <c r="AL27" s="11">
        <v>6.2719999999999967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26.328999999999944</v>
      </c>
      <c r="N28" s="11">
        <v>25.911000000000023</v>
      </c>
      <c r="O28" s="11">
        <v>26.970000000000024</v>
      </c>
      <c r="P28" s="11">
        <v>25.368999999999975</v>
      </c>
      <c r="Q28" s="11">
        <v>28.110999999999972</v>
      </c>
      <c r="R28" s="11">
        <v>26.351999999999958</v>
      </c>
      <c r="S28" s="11">
        <v>29.746999999999939</v>
      </c>
      <c r="T28" s="11">
        <v>25.812999999999995</v>
      </c>
      <c r="U28" s="11">
        <v>27.505000000000013</v>
      </c>
      <c r="V28" s="11">
        <v>28.099999999999923</v>
      </c>
      <c r="W28" s="11">
        <v>26.083999999999989</v>
      </c>
      <c r="X28" s="11">
        <v>26.590000000000053</v>
      </c>
      <c r="Y28" s="11">
        <v>26.784999999999922</v>
      </c>
      <c r="Z28" s="11">
        <v>27.012999999999927</v>
      </c>
      <c r="AA28" s="11">
        <v>27.249000000000013</v>
      </c>
      <c r="AB28" s="11">
        <v>27.438999999999904</v>
      </c>
      <c r="AC28" s="11">
        <v>27.615999999999996</v>
      </c>
      <c r="AD28" s="11">
        <v>27.798999999999999</v>
      </c>
      <c r="AE28" s="11">
        <v>27.987999999999996</v>
      </c>
      <c r="AF28" s="11">
        <v>28.182000000000009</v>
      </c>
      <c r="AG28" s="11">
        <v>28.383999999999983</v>
      </c>
      <c r="AH28" s="11">
        <v>28.580999999999992</v>
      </c>
      <c r="AI28" s="11">
        <v>28.779000000000021</v>
      </c>
      <c r="AJ28" s="11">
        <v>28.977000000000007</v>
      </c>
      <c r="AK28" s="172">
        <v>29.174000000000003</v>
      </c>
      <c r="AL28" s="11">
        <v>29.372000000000053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16.071000000000005</v>
      </c>
      <c r="N29" s="11">
        <v>18.632000000000005</v>
      </c>
      <c r="O29" s="11">
        <v>23.333000000000016</v>
      </c>
      <c r="P29" s="11">
        <v>19.948999999999984</v>
      </c>
      <c r="Q29" s="11">
        <v>21.952000000000023</v>
      </c>
      <c r="R29" s="11">
        <v>21.942</v>
      </c>
      <c r="S29" s="11">
        <v>26.118999999999986</v>
      </c>
      <c r="T29" s="11">
        <v>27.17900000000002</v>
      </c>
      <c r="U29" s="11">
        <v>26.747000000000039</v>
      </c>
      <c r="V29" s="11">
        <v>28.434000000000015</v>
      </c>
      <c r="W29" s="11">
        <v>25.592999999999957</v>
      </c>
      <c r="X29" s="11">
        <v>25.960999999999942</v>
      </c>
      <c r="Y29" s="11">
        <v>26.451999999999956</v>
      </c>
      <c r="Z29" s="11">
        <v>26.668999999999958</v>
      </c>
      <c r="AA29" s="11">
        <v>26.939999999999973</v>
      </c>
      <c r="AB29" s="11">
        <v>27.167000000000055</v>
      </c>
      <c r="AC29" s="11">
        <v>27.417000000000037</v>
      </c>
      <c r="AD29" s="11">
        <v>27.66500000000002</v>
      </c>
      <c r="AE29" s="11">
        <v>27.913000000000043</v>
      </c>
      <c r="AF29" s="11">
        <v>28.160000000000014</v>
      </c>
      <c r="AG29" s="11">
        <v>28.414999999999978</v>
      </c>
      <c r="AH29" s="11">
        <v>28.663000000000007</v>
      </c>
      <c r="AI29" s="11">
        <v>28.912000000000017</v>
      </c>
      <c r="AJ29" s="11">
        <v>29.161999999999967</v>
      </c>
      <c r="AK29" s="172">
        <v>29.413000000000018</v>
      </c>
      <c r="AL29" s="11">
        <v>29.665999999999954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6.0519999999999898</v>
      </c>
      <c r="N30" s="11">
        <v>8.3190000000000026</v>
      </c>
      <c r="O30" s="11">
        <v>7.714999999999991</v>
      </c>
      <c r="P30" s="11">
        <v>7.6539999999999973</v>
      </c>
      <c r="Q30" s="11">
        <v>7.7329999999999943</v>
      </c>
      <c r="R30" s="11">
        <v>7.9770000000000163</v>
      </c>
      <c r="S30" s="11">
        <v>7.0540000000000154</v>
      </c>
      <c r="T30" s="11">
        <v>9.5779999999999834</v>
      </c>
      <c r="U30" s="11">
        <v>8.4960000000000111</v>
      </c>
      <c r="V30" s="11">
        <v>7.1249999999999964</v>
      </c>
      <c r="W30" s="11">
        <v>7.0780000000000101</v>
      </c>
      <c r="X30" s="11">
        <v>7.2129999999999983</v>
      </c>
      <c r="Y30" s="11">
        <v>7.244000000000006</v>
      </c>
      <c r="Z30" s="11">
        <v>7.3199999999999887</v>
      </c>
      <c r="AA30" s="11">
        <v>7.3960000000000026</v>
      </c>
      <c r="AB30" s="11">
        <v>7.4319999999999951</v>
      </c>
      <c r="AC30" s="11">
        <v>7.4850000000000056</v>
      </c>
      <c r="AD30" s="11">
        <v>7.5330000000000243</v>
      </c>
      <c r="AE30" s="11">
        <v>7.5769999999999929</v>
      </c>
      <c r="AF30" s="11">
        <v>7.6189999999999962</v>
      </c>
      <c r="AG30" s="11">
        <v>7.6639999999999864</v>
      </c>
      <c r="AH30" s="11">
        <v>7.7109999999999923</v>
      </c>
      <c r="AI30" s="11">
        <v>7.7599999999999971</v>
      </c>
      <c r="AJ30" s="11">
        <v>7.8079999999999936</v>
      </c>
      <c r="AK30" s="172">
        <v>7.8569999999999984</v>
      </c>
      <c r="AL30" s="11">
        <v>7.9050000000000002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9.8380000000000347</v>
      </c>
      <c r="N31" s="11">
        <v>8.3529999999999873</v>
      </c>
      <c r="O31" s="11">
        <v>9.375999999999987</v>
      </c>
      <c r="P31" s="11">
        <v>9.1929999999999961</v>
      </c>
      <c r="Q31" s="11">
        <v>9.5490000000000066</v>
      </c>
      <c r="R31" s="11">
        <v>10.215000000000002</v>
      </c>
      <c r="S31" s="11">
        <v>9.5159999999999894</v>
      </c>
      <c r="T31" s="11">
        <v>9.996000000000004</v>
      </c>
      <c r="U31" s="11">
        <v>8.3949999999999907</v>
      </c>
      <c r="V31" s="11">
        <v>9.3880000000000159</v>
      </c>
      <c r="W31" s="11">
        <v>9.0839999999999996</v>
      </c>
      <c r="X31" s="11">
        <v>8.8680000000000145</v>
      </c>
      <c r="Y31" s="11">
        <v>8.7330000000000059</v>
      </c>
      <c r="Z31" s="11">
        <v>8.724000000000002</v>
      </c>
      <c r="AA31" s="11">
        <v>8.724000000000002</v>
      </c>
      <c r="AB31" s="11">
        <v>8.709000000000005</v>
      </c>
      <c r="AC31" s="11">
        <v>8.6920000000000019</v>
      </c>
      <c r="AD31" s="11">
        <v>8.6749999999999972</v>
      </c>
      <c r="AE31" s="11">
        <v>8.6600000000000161</v>
      </c>
      <c r="AF31" s="11">
        <v>8.6479999999999979</v>
      </c>
      <c r="AG31" s="11">
        <v>8.639999999999997</v>
      </c>
      <c r="AH31" s="11">
        <v>8.6339999999999879</v>
      </c>
      <c r="AI31" s="11">
        <v>8.6290000000000031</v>
      </c>
      <c r="AJ31" s="11">
        <v>8.6249999999999893</v>
      </c>
      <c r="AK31" s="172">
        <v>8.6229999999999976</v>
      </c>
      <c r="AL31" s="11">
        <v>8.6230000000000047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59.118000000000052</v>
      </c>
      <c r="N33" s="11">
        <f t="shared" ref="N33:AK33" si="20">SUM(N34:N36)</f>
        <v>58.465999999999994</v>
      </c>
      <c r="O33" s="11">
        <f t="shared" si="20"/>
        <v>60.103000000000094</v>
      </c>
      <c r="P33" s="11">
        <f t="shared" si="20"/>
        <v>60.650000000000006</v>
      </c>
      <c r="Q33" s="11">
        <f t="shared" si="20"/>
        <v>59.631999999999906</v>
      </c>
      <c r="R33" s="11">
        <f t="shared" si="20"/>
        <v>63.516000000000012</v>
      </c>
      <c r="S33" s="11">
        <f t="shared" si="20"/>
        <v>64.86</v>
      </c>
      <c r="T33" s="11">
        <f t="shared" si="20"/>
        <v>65.736000000000004</v>
      </c>
      <c r="U33" s="11">
        <f t="shared" si="20"/>
        <v>63.709000000000081</v>
      </c>
      <c r="V33" s="11">
        <f t="shared" si="20"/>
        <v>65.311000000000064</v>
      </c>
      <c r="W33" s="11">
        <f t="shared" si="20"/>
        <v>64.569000000000031</v>
      </c>
      <c r="X33" s="11">
        <f t="shared" si="20"/>
        <v>64.839999999999918</v>
      </c>
      <c r="Y33" s="11">
        <f t="shared" si="20"/>
        <v>65.03100000000002</v>
      </c>
      <c r="Z33" s="11">
        <f t="shared" si="20"/>
        <v>65.200000000000045</v>
      </c>
      <c r="AA33" s="11">
        <f t="shared" si="20"/>
        <v>65.475999999999971</v>
      </c>
      <c r="AB33" s="11">
        <f t="shared" si="20"/>
        <v>65.641000000000005</v>
      </c>
      <c r="AC33" s="11">
        <f t="shared" si="20"/>
        <v>65.725999999999971</v>
      </c>
      <c r="AD33" s="11">
        <f t="shared" si="20"/>
        <v>65.79400000000004</v>
      </c>
      <c r="AE33" s="11">
        <f t="shared" si="20"/>
        <v>65.858000000000018</v>
      </c>
      <c r="AF33" s="11">
        <f t="shared" si="20"/>
        <v>65.921999999999912</v>
      </c>
      <c r="AG33" s="11">
        <f t="shared" si="20"/>
        <v>65.998000000000019</v>
      </c>
      <c r="AH33" s="11">
        <f t="shared" si="20"/>
        <v>66.065999999999988</v>
      </c>
      <c r="AI33" s="11">
        <f t="shared" si="20"/>
        <v>66.127999999999986</v>
      </c>
      <c r="AJ33" s="11">
        <f t="shared" si="20"/>
        <v>66.191000000000003</v>
      </c>
      <c r="AK33" s="11">
        <f t="shared" si="20"/>
        <v>66.254999999999939</v>
      </c>
      <c r="AL33" s="11">
        <f>SUM(AL34:AL36)</f>
        <v>66.320000000000107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9.753000000000025</v>
      </c>
      <c r="N34" s="11">
        <v>9.4440000000000133</v>
      </c>
      <c r="O34" s="11">
        <v>9.8100000000000183</v>
      </c>
      <c r="P34" s="11">
        <v>8.9869999999999788</v>
      </c>
      <c r="Q34" s="11">
        <v>9.5839999999999854</v>
      </c>
      <c r="R34" s="11">
        <v>8.7390000000000132</v>
      </c>
      <c r="S34" s="11">
        <v>8.5060000000000127</v>
      </c>
      <c r="T34" s="11">
        <v>8.6469999999999878</v>
      </c>
      <c r="U34" s="11">
        <v>8.6090000000000018</v>
      </c>
      <c r="V34" s="11">
        <v>8.2150000000000087</v>
      </c>
      <c r="W34" s="11">
        <v>8.3039999999999825</v>
      </c>
      <c r="X34" s="11">
        <v>8.4029999999999987</v>
      </c>
      <c r="Y34" s="11">
        <v>8.5039999999999889</v>
      </c>
      <c r="Z34" s="11">
        <v>8.5320000000000285</v>
      </c>
      <c r="AA34" s="11">
        <v>8.5799999999999681</v>
      </c>
      <c r="AB34" s="11">
        <v>8.5689999999999866</v>
      </c>
      <c r="AC34" s="11">
        <v>8.5560000000000009</v>
      </c>
      <c r="AD34" s="11">
        <v>8.5419999999999892</v>
      </c>
      <c r="AE34" s="11">
        <v>8.5290000000000088</v>
      </c>
      <c r="AF34" s="11">
        <v>8.5149999999999775</v>
      </c>
      <c r="AG34" s="11">
        <v>8.501000000000019</v>
      </c>
      <c r="AH34" s="11">
        <v>8.4830000000000005</v>
      </c>
      <c r="AI34" s="11">
        <v>8.4649999999999999</v>
      </c>
      <c r="AJ34" s="11">
        <v>8.4460000000000104</v>
      </c>
      <c r="AK34" s="172">
        <v>8.4289999999999896</v>
      </c>
      <c r="AL34" s="11">
        <v>8.4110000000000067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20.981000000000019</v>
      </c>
      <c r="N35" s="11">
        <v>21.45199999999997</v>
      </c>
      <c r="O35" s="11">
        <v>22.986000000000018</v>
      </c>
      <c r="P35" s="11">
        <v>23.189000000000025</v>
      </c>
      <c r="Q35" s="11">
        <v>22.913999999999962</v>
      </c>
      <c r="R35" s="11">
        <v>26.116999999999969</v>
      </c>
      <c r="S35" s="11">
        <v>25.654999999999976</v>
      </c>
      <c r="T35" s="11">
        <v>24.912000000000006</v>
      </c>
      <c r="U35" s="11">
        <v>24.762000000000047</v>
      </c>
      <c r="V35" s="11">
        <v>26.001999999999988</v>
      </c>
      <c r="W35" s="11">
        <v>25.320999999999991</v>
      </c>
      <c r="X35" s="11">
        <v>25.193999999999974</v>
      </c>
      <c r="Y35" s="11">
        <v>25.089000000000038</v>
      </c>
      <c r="Z35" s="11">
        <v>25.092000000000034</v>
      </c>
      <c r="AA35" s="11">
        <v>25.12699999999997</v>
      </c>
      <c r="AB35" s="11">
        <v>25.191000000000006</v>
      </c>
      <c r="AC35" s="11">
        <v>25.225999999999974</v>
      </c>
      <c r="AD35" s="11">
        <v>25.262000000000047</v>
      </c>
      <c r="AE35" s="11">
        <v>25.298000000000027</v>
      </c>
      <c r="AF35" s="11">
        <v>25.338999999999928</v>
      </c>
      <c r="AG35" s="11">
        <v>25.395000000000017</v>
      </c>
      <c r="AH35" s="11">
        <v>25.449999999999946</v>
      </c>
      <c r="AI35" s="11">
        <v>25.502999999999997</v>
      </c>
      <c r="AJ35" s="11">
        <v>25.557000000000009</v>
      </c>
      <c r="AK35" s="172">
        <v>25.609999999999982</v>
      </c>
      <c r="AL35" s="11">
        <v>25.664000000000058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28.384000000000011</v>
      </c>
      <c r="N36" s="11">
        <v>27.570000000000011</v>
      </c>
      <c r="O36" s="11">
        <v>27.307000000000059</v>
      </c>
      <c r="P36" s="11">
        <v>28.474</v>
      </c>
      <c r="Q36" s="11">
        <v>27.133999999999961</v>
      </c>
      <c r="R36" s="11">
        <v>28.660000000000032</v>
      </c>
      <c r="S36" s="11">
        <v>30.699000000000016</v>
      </c>
      <c r="T36" s="11">
        <v>32.177000000000007</v>
      </c>
      <c r="U36" s="11">
        <v>30.338000000000029</v>
      </c>
      <c r="V36" s="11">
        <v>31.094000000000065</v>
      </c>
      <c r="W36" s="11">
        <v>30.944000000000056</v>
      </c>
      <c r="X36" s="11">
        <v>31.242999999999942</v>
      </c>
      <c r="Y36" s="11">
        <v>31.437999999999995</v>
      </c>
      <c r="Z36" s="11">
        <v>31.575999999999979</v>
      </c>
      <c r="AA36" s="11">
        <v>31.769000000000034</v>
      </c>
      <c r="AB36" s="11">
        <v>31.881000000000018</v>
      </c>
      <c r="AC36" s="11">
        <v>31.943999999999996</v>
      </c>
      <c r="AD36" s="11">
        <v>31.989999999999995</v>
      </c>
      <c r="AE36" s="11">
        <v>32.030999999999985</v>
      </c>
      <c r="AF36" s="11">
        <v>32.068000000000012</v>
      </c>
      <c r="AG36" s="11">
        <v>32.10199999999999</v>
      </c>
      <c r="AH36" s="11">
        <v>32.133000000000038</v>
      </c>
      <c r="AI36" s="11">
        <v>32.159999999999989</v>
      </c>
      <c r="AJ36" s="11">
        <v>32.187999999999974</v>
      </c>
      <c r="AK36" s="172">
        <v>32.215999999999966</v>
      </c>
      <c r="AL36" s="11">
        <v>32.245000000000033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244.24300000000002</v>
      </c>
      <c r="N38" s="11">
        <f t="shared" ref="N38:AL38" si="21">SUM(N5,N11,N16,N18,N23,N33)</f>
        <v>248.83900000000017</v>
      </c>
      <c r="O38" s="11">
        <f t="shared" si="21"/>
        <v>260.70400000000018</v>
      </c>
      <c r="P38" s="11">
        <f t="shared" si="21"/>
        <v>253.77599999999998</v>
      </c>
      <c r="Q38" s="11">
        <f t="shared" si="21"/>
        <v>265.30899999999986</v>
      </c>
      <c r="R38" s="11">
        <f t="shared" si="21"/>
        <v>265.75200000000001</v>
      </c>
      <c r="S38" s="11">
        <f t="shared" si="21"/>
        <v>288.22999999999996</v>
      </c>
      <c r="T38" s="11">
        <f t="shared" si="21"/>
        <v>287.82000000000005</v>
      </c>
      <c r="U38" s="11">
        <f t="shared" si="21"/>
        <v>279.13400000000013</v>
      </c>
      <c r="V38" s="11">
        <f t="shared" si="21"/>
        <v>288.73</v>
      </c>
      <c r="W38" s="11">
        <f t="shared" si="21"/>
        <v>282.6869999999999</v>
      </c>
      <c r="X38" s="11">
        <f t="shared" si="21"/>
        <v>283.42299999999989</v>
      </c>
      <c r="Y38" s="11">
        <f t="shared" si="21"/>
        <v>284.63299999999987</v>
      </c>
      <c r="Z38" s="11">
        <f t="shared" si="21"/>
        <v>286.34699999999987</v>
      </c>
      <c r="AA38" s="11">
        <f t="shared" si="21"/>
        <v>288.29000000000008</v>
      </c>
      <c r="AB38" s="11">
        <f t="shared" si="21"/>
        <v>289.45600000000002</v>
      </c>
      <c r="AC38" s="11">
        <f t="shared" si="21"/>
        <v>290.44000000000005</v>
      </c>
      <c r="AD38" s="11">
        <f t="shared" si="21"/>
        <v>291.30200000000002</v>
      </c>
      <c r="AE38" s="11">
        <f t="shared" si="21"/>
        <v>292.17900000000009</v>
      </c>
      <c r="AF38" s="11">
        <f t="shared" si="21"/>
        <v>293.04300000000012</v>
      </c>
      <c r="AG38" s="11">
        <f t="shared" si="21"/>
        <v>294.01800000000003</v>
      </c>
      <c r="AH38" s="11">
        <f t="shared" si="21"/>
        <v>294.964</v>
      </c>
      <c r="AI38" s="11">
        <f t="shared" si="21"/>
        <v>295.91100000000006</v>
      </c>
      <c r="AJ38" s="11">
        <f t="shared" si="21"/>
        <v>296.87800000000004</v>
      </c>
      <c r="AK38" s="11">
        <f t="shared" si="21"/>
        <v>297.84199999999998</v>
      </c>
      <c r="AL38" s="11">
        <f t="shared" si="21"/>
        <v>298.81500000000005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Buckinghamshire Thames Valley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Buckinghamshire Thames Valley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Buckinghamshire Thames Valley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Buckinghamshire Thames Valley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Buckinghamshire Thames Valley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Buckinghamshire Thames Valley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Buckinghamshire Thames Valley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23.900478641741177</v>
      </c>
      <c r="N231" s="40">
        <f>'Ind T1'!D25</f>
        <v>22.841163548376848</v>
      </c>
      <c r="O231" s="40">
        <f>'Ind T1'!F25</f>
        <v>22.194334287100745</v>
      </c>
    </row>
    <row r="232" spans="1:15" x14ac:dyDescent="0.2">
      <c r="L232" t="str">
        <f>L23</f>
        <v>Business and other services</v>
      </c>
      <c r="M232" s="40">
        <f>'Ind T1'!B24</f>
        <v>35.890604774376101</v>
      </c>
      <c r="N232" s="40">
        <f>'Ind T1'!D24</f>
        <v>33.926215213292444</v>
      </c>
      <c r="O232" s="40">
        <f>'Ind T1'!F24</f>
        <v>35.024346167361088</v>
      </c>
    </row>
    <row r="233" spans="1:15" x14ac:dyDescent="0.2">
      <c r="L233" t="str">
        <f>L18</f>
        <v>Trade, accomod. and transport</v>
      </c>
      <c r="M233" s="40">
        <f>'Ind T1'!B23</f>
        <v>26.095758451488592</v>
      </c>
      <c r="N233" s="40">
        <f>'Ind T1'!D23</f>
        <v>26.181960967430378</v>
      </c>
      <c r="O233" s="40">
        <f>'Ind T1'!F23</f>
        <v>26.254371433830265</v>
      </c>
    </row>
    <row r="234" spans="1:15" x14ac:dyDescent="0.2">
      <c r="L234" t="str">
        <f>L16</f>
        <v>Construction</v>
      </c>
      <c r="M234" s="40">
        <f>'Ind T1'!B22</f>
        <v>6.3363587103766177</v>
      </c>
      <c r="N234" s="40">
        <f>'Ind T1'!D22</f>
        <v>8.4001032944564109</v>
      </c>
      <c r="O234" s="40">
        <f>'Ind T1'!F22</f>
        <v>9.2264444555995979</v>
      </c>
    </row>
    <row r="235" spans="1:15" x14ac:dyDescent="0.2">
      <c r="L235" t="str">
        <f>L11</f>
        <v>Manufacturing</v>
      </c>
      <c r="M235" s="40">
        <f>'Ind T1'!B21</f>
        <v>6.0857491194798161</v>
      </c>
      <c r="N235" s="40">
        <f>'Ind T1'!D21</f>
        <v>6.9362934977554831</v>
      </c>
      <c r="O235" s="40">
        <f>'Ind T1'!F21</f>
        <v>5.5027358064354228</v>
      </c>
    </row>
    <row r="236" spans="1:15" x14ac:dyDescent="0.2">
      <c r="L236" t="str">
        <f>L5</f>
        <v>Primary sector and utilities</v>
      </c>
      <c r="M236" s="40">
        <f>'Ind T1'!B20</f>
        <v>1.6910503025377042</v>
      </c>
      <c r="N236" s="40">
        <f>'Ind T1'!D20</f>
        <v>1.7142634786884465</v>
      </c>
      <c r="O236" s="40">
        <f>'Ind T1'!F20</f>
        <v>1.7977678496728724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Buckinghamshire Thames Valley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1.0530000000000186</v>
      </c>
      <c r="O261" s="11">
        <f>'Ind T1'!F50</f>
        <v>1.7510000000000758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0.52499999999999147</v>
      </c>
      <c r="O262" s="11">
        <f>'Ind T1'!F49</f>
        <v>8.7530000000000854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4.6629999999999256</v>
      </c>
      <c r="O263" s="11">
        <f>'Ind T1'!F48</f>
        <v>4.4390000000000356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6.9069999999999183</v>
      </c>
      <c r="O264" s="11">
        <f>'Ind T1'!F47</f>
        <v>3.823999999999959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3.4350000000000342</v>
      </c>
      <c r="O265" s="11">
        <f>'Ind T1'!F46</f>
        <v>-3.165000000000024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0.35200000000000742</v>
      </c>
      <c r="O266" s="11">
        <f>'Ind T1'!F45</f>
        <v>0.52599999999998737</v>
      </c>
    </row>
    <row r="268" spans="1:16" x14ac:dyDescent="0.2">
      <c r="L268" t="str">
        <f>L38</f>
        <v>All industries</v>
      </c>
      <c r="N268" s="11">
        <f>'Ind T1'!D14-'Ind T1'!B14</f>
        <v>16.934999999999889</v>
      </c>
      <c r="O268" s="11">
        <f>SUM(O261:O266)</f>
        <v>16.128000000000121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Buckinghamshire Thames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10.802002813037252</v>
      </c>
      <c r="C9" s="249">
        <f>SUM(C26,C43,C60,C77,C94,C111,C128,C145,C162,C179,C196,C213,C230,C247,C264,C281,C298,C315,C332,C349,C366,C383)</f>
        <v>19.809978655329846</v>
      </c>
      <c r="D9" s="249">
        <f>SUM(B9:C9)</f>
        <v>30.611981468367098</v>
      </c>
      <c r="E9" s="238"/>
      <c r="F9" s="249">
        <f>SUM(F26,F43,F60,F77,F94,F111,F128,F145,F162,F179,F196,F213,F230,F247,F264,F281,F298,F315,F332,F349,F366,F383)</f>
        <v>13.575986241348645</v>
      </c>
      <c r="G9" s="249">
        <f>SUM(G26,G43,G60,G77,G94,G111,G128,G145,G162,G179,G196,G213,G230,G247,G264,G281,G298,G315,G332,G349,G366,G383)</f>
        <v>22.427251009444994</v>
      </c>
      <c r="H9" s="249">
        <f>SUM(F9:G9)</f>
        <v>36.003237250793639</v>
      </c>
      <c r="I9" s="238"/>
      <c r="J9" s="249">
        <f>SUM(J26,J43,J60,J77,J94,J111,J128,J145,J162,J179,J196,J213,J230,J247,J264,J281,J298,J315,J332,J349,J366,J383)</f>
        <v>16.918953100638291</v>
      </c>
      <c r="K9" s="249">
        <f>SUM(K26,K43,K60,K77,K94,K111,K128,K145,K162,K179,K196,K213,K230,K247,K264,K281,K298,K315,K332,K349,K366,K383)</f>
        <v>24.244083525283333</v>
      </c>
      <c r="L9" s="249">
        <f>SUM(J9:K9)</f>
        <v>41.16303662592162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26.146404014115248</v>
      </c>
      <c r="C10" s="249">
        <f t="shared" si="0"/>
        <v>29.896613402785267</v>
      </c>
      <c r="D10" s="249">
        <f t="shared" ref="D10:D17" si="1">SUM(B10:C10)</f>
        <v>56.043017416900511</v>
      </c>
      <c r="E10" s="238"/>
      <c r="F10" s="249">
        <f t="shared" ref="F10:G17" si="2">SUM(F27,F44,F61,F78,F95,F112,F129,F146,F163,F180,F197,F214,F231,F248,F265,F282,F299,F316,F333,F350,F367,F384)</f>
        <v>31.616240422637009</v>
      </c>
      <c r="G10" s="249">
        <f t="shared" si="2"/>
        <v>34.234007796159347</v>
      </c>
      <c r="H10" s="249">
        <f t="shared" ref="H10:H17" si="3">SUM(F10:G10)</f>
        <v>65.850248218796352</v>
      </c>
      <c r="I10" s="238"/>
      <c r="J10" s="249">
        <f t="shared" ref="J10:K17" si="4">SUM(J27,J44,J61,J78,J95,J112,J129,J146,J163,J180,J197,J214,J231,J248,J265,J282,J299,J316,J333,J350,J367,J384)</f>
        <v>37.259320452920427</v>
      </c>
      <c r="K10" s="249">
        <f t="shared" si="4"/>
        <v>38.998574082501911</v>
      </c>
      <c r="L10" s="249">
        <f t="shared" ref="L10:L17" si="5">SUM(J10:K10)</f>
        <v>76.257894535422338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16.688494042877718</v>
      </c>
      <c r="C11" s="249">
        <f t="shared" si="0"/>
        <v>19.113591504441143</v>
      </c>
      <c r="D11" s="249">
        <f t="shared" si="1"/>
        <v>35.80208554731886</v>
      </c>
      <c r="E11" s="238"/>
      <c r="F11" s="249">
        <f t="shared" si="2"/>
        <v>19.287269055150542</v>
      </c>
      <c r="G11" s="249">
        <f t="shared" si="2"/>
        <v>20.628466306534325</v>
      </c>
      <c r="H11" s="249">
        <f t="shared" si="3"/>
        <v>39.915735361684867</v>
      </c>
      <c r="I11" s="238"/>
      <c r="J11" s="249">
        <f t="shared" si="4"/>
        <v>21.317423186904069</v>
      </c>
      <c r="K11" s="249">
        <f t="shared" si="4"/>
        <v>20.11245658705905</v>
      </c>
      <c r="L11" s="249">
        <f t="shared" si="5"/>
        <v>41.429879773963123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22.828393510365505</v>
      </c>
      <c r="C12" s="249">
        <f t="shared" si="0"/>
        <v>5.846325093661525</v>
      </c>
      <c r="D12" s="249">
        <f t="shared" si="1"/>
        <v>28.674718604027028</v>
      </c>
      <c r="E12" s="238"/>
      <c r="F12" s="249">
        <f t="shared" si="2"/>
        <v>22.259104523514555</v>
      </c>
      <c r="G12" s="249">
        <f t="shared" si="2"/>
        <v>6.4575187712445254</v>
      </c>
      <c r="H12" s="249">
        <f t="shared" si="3"/>
        <v>28.716623294759081</v>
      </c>
      <c r="I12" s="238"/>
      <c r="J12" s="249">
        <f t="shared" si="4"/>
        <v>17.261710328022176</v>
      </c>
      <c r="K12" s="249">
        <f t="shared" si="4"/>
        <v>6.5991050790448726</v>
      </c>
      <c r="L12" s="249">
        <f t="shared" si="5"/>
        <v>23.860815407067047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3.2411772702364239</v>
      </c>
      <c r="C13" s="249">
        <f t="shared" si="0"/>
        <v>21.859065255229755</v>
      </c>
      <c r="D13" s="249">
        <f t="shared" si="1"/>
        <v>25.100242525466179</v>
      </c>
      <c r="E13" s="238"/>
      <c r="F13" s="249">
        <f t="shared" si="2"/>
        <v>3.3082781360721416</v>
      </c>
      <c r="G13" s="249">
        <f t="shared" si="2"/>
        <v>20.751064677092433</v>
      </c>
      <c r="H13" s="249">
        <f t="shared" si="3"/>
        <v>24.059342813164577</v>
      </c>
      <c r="I13" s="238"/>
      <c r="J13" s="249">
        <f t="shared" si="4"/>
        <v>4.3651538637336929</v>
      </c>
      <c r="K13" s="249">
        <f t="shared" si="4"/>
        <v>20.426778748020762</v>
      </c>
      <c r="L13" s="249">
        <f t="shared" si="5"/>
        <v>24.791932611754454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19.624843333096507</v>
      </c>
      <c r="C14" s="249">
        <f t="shared" si="0"/>
        <v>5.6040765755367863</v>
      </c>
      <c r="D14" s="249">
        <f t="shared" si="1"/>
        <v>25.228919908633294</v>
      </c>
      <c r="E14" s="238"/>
      <c r="F14" s="249">
        <f t="shared" si="2"/>
        <v>19.665710646077713</v>
      </c>
      <c r="G14" s="249">
        <f t="shared" si="2"/>
        <v>5.6064950279541117</v>
      </c>
      <c r="H14" s="249">
        <f t="shared" si="3"/>
        <v>25.272205674031824</v>
      </c>
      <c r="I14" s="238"/>
      <c r="J14" s="249">
        <f t="shared" si="4"/>
        <v>20.807828905662678</v>
      </c>
      <c r="K14" s="249">
        <f t="shared" si="4"/>
        <v>7.2664401947472443</v>
      </c>
      <c r="L14" s="249">
        <f t="shared" si="5"/>
        <v>28.074269100409921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13.106720423624402</v>
      </c>
      <c r="C15" s="249">
        <f t="shared" si="0"/>
        <v>9.3521103544045481</v>
      </c>
      <c r="D15" s="249">
        <f t="shared" si="1"/>
        <v>22.45883077802895</v>
      </c>
      <c r="E15" s="238"/>
      <c r="F15" s="249">
        <f t="shared" si="2"/>
        <v>13.037363131343062</v>
      </c>
      <c r="G15" s="249">
        <f t="shared" si="2"/>
        <v>9.7893792155949733</v>
      </c>
      <c r="H15" s="249">
        <f t="shared" si="3"/>
        <v>22.826742346938033</v>
      </c>
      <c r="I15" s="238"/>
      <c r="J15" s="249">
        <f t="shared" si="4"/>
        <v>12.320734861729399</v>
      </c>
      <c r="K15" s="249">
        <f t="shared" si="4"/>
        <v>10.338533727293278</v>
      </c>
      <c r="L15" s="249">
        <f t="shared" si="5"/>
        <v>22.659268589022677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1.4927242239078939</v>
      </c>
      <c r="C16" s="249">
        <f t="shared" si="0"/>
        <v>10.453126690893566</v>
      </c>
      <c r="D16" s="249">
        <f t="shared" si="1"/>
        <v>11.94585091480146</v>
      </c>
      <c r="E16" s="238"/>
      <c r="F16" s="249">
        <f t="shared" si="2"/>
        <v>1.3381865374983617</v>
      </c>
      <c r="G16" s="249">
        <f t="shared" si="2"/>
        <v>10.173673756897349</v>
      </c>
      <c r="H16" s="249">
        <f t="shared" si="3"/>
        <v>11.51186029439571</v>
      </c>
      <c r="I16" s="238"/>
      <c r="J16" s="249">
        <f t="shared" si="4"/>
        <v>1.9045653387403891</v>
      </c>
      <c r="K16" s="249">
        <f t="shared" si="4"/>
        <v>11.076835807579098</v>
      </c>
      <c r="L16" s="249">
        <f t="shared" si="5"/>
        <v>12.981401146319486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14.532038360002797</v>
      </c>
      <c r="C17" s="249">
        <f t="shared" si="0"/>
        <v>15.354314476453785</v>
      </c>
      <c r="D17" s="249">
        <f t="shared" si="1"/>
        <v>29.886352836456581</v>
      </c>
      <c r="E17" s="238"/>
      <c r="F17" s="249">
        <f t="shared" si="2"/>
        <v>13.883899290007665</v>
      </c>
      <c r="G17" s="249">
        <f t="shared" si="2"/>
        <v>14.647105455428198</v>
      </c>
      <c r="H17" s="249">
        <f t="shared" si="3"/>
        <v>28.531004745435865</v>
      </c>
      <c r="I17" s="238"/>
      <c r="J17" s="249">
        <f t="shared" si="4"/>
        <v>13.31855518637353</v>
      </c>
      <c r="K17" s="249">
        <f t="shared" si="4"/>
        <v>14.277947023745837</v>
      </c>
      <c r="L17" s="249">
        <f t="shared" si="5"/>
        <v>27.596502210119368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128.46279799126376</v>
      </c>
      <c r="C19" s="247">
        <f t="shared" ref="C19:L19" si="6">SUM(C9:C17)</f>
        <v>137.2892020087362</v>
      </c>
      <c r="D19" s="247">
        <f t="shared" si="6"/>
        <v>265.75199999999995</v>
      </c>
      <c r="E19" s="247"/>
      <c r="F19" s="247">
        <f t="shared" si="6"/>
        <v>137.9720379836497</v>
      </c>
      <c r="G19" s="247">
        <f t="shared" si="6"/>
        <v>144.71496201635026</v>
      </c>
      <c r="H19" s="247">
        <f t="shared" si="6"/>
        <v>282.68699999999995</v>
      </c>
      <c r="I19" s="247"/>
      <c r="J19" s="247">
        <f t="shared" si="6"/>
        <v>145.47424522472465</v>
      </c>
      <c r="K19" s="247">
        <f t="shared" si="6"/>
        <v>153.3407547752754</v>
      </c>
      <c r="L19" s="247">
        <f t="shared" si="6"/>
        <v>298.81500000000005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5.7765903627472089E-2</v>
      </c>
      <c r="C26" s="302">
        <v>0.10309656244200827</v>
      </c>
      <c r="D26" s="302">
        <f>SUM(B26:C26)</f>
        <v>0.16086246606948035</v>
      </c>
      <c r="E26" s="303"/>
      <c r="F26" s="302">
        <v>7.749426610187865E-2</v>
      </c>
      <c r="G26" s="302">
        <v>0.12553016460385305</v>
      </c>
      <c r="H26" s="302">
        <f>SUM(F26:G26)</f>
        <v>0.2030244307057317</v>
      </c>
      <c r="I26" s="303"/>
      <c r="J26" s="302">
        <v>8.1888687587841166E-2</v>
      </c>
      <c r="K26" s="302">
        <v>0.18788740859287537</v>
      </c>
      <c r="L26" s="302">
        <f>SUM(J26:K26)</f>
        <v>0.26977609618071652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6.7184556462028727E-2</v>
      </c>
      <c r="C27" s="302">
        <v>9.558333446303835E-2</v>
      </c>
      <c r="D27" s="302">
        <f t="shared" ref="D27:D34" si="7">SUM(B27:C27)</f>
        <v>0.16276789092506708</v>
      </c>
      <c r="E27" s="303"/>
      <c r="F27" s="302">
        <v>0.10808703448907198</v>
      </c>
      <c r="G27" s="302">
        <v>0.1356235354292496</v>
      </c>
      <c r="H27" s="302">
        <f t="shared" ref="H27:H34" si="8">SUM(F27:G27)</f>
        <v>0.24371056991832157</v>
      </c>
      <c r="I27" s="303"/>
      <c r="J27" s="302">
        <v>0.13008995572893764</v>
      </c>
      <c r="K27" s="302">
        <v>0.23017948545490924</v>
      </c>
      <c r="L27" s="302">
        <f t="shared" ref="L27:L34" si="9">SUM(J27:K27)</f>
        <v>0.36026944118384685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5.9225976133888081E-2</v>
      </c>
      <c r="C28" s="302">
        <v>5.8698285287075588E-2</v>
      </c>
      <c r="D28" s="302">
        <f t="shared" si="7"/>
        <v>0.11792426142096367</v>
      </c>
      <c r="E28" s="303"/>
      <c r="F28" s="302">
        <v>8.3402870896261305E-2</v>
      </c>
      <c r="G28" s="302">
        <v>7.0355218976640682E-2</v>
      </c>
      <c r="H28" s="302">
        <f t="shared" si="8"/>
        <v>0.15375808987290199</v>
      </c>
      <c r="I28" s="303"/>
      <c r="J28" s="302">
        <v>9.1116429256012765E-2</v>
      </c>
      <c r="K28" s="302">
        <v>8.8817988915117024E-2</v>
      </c>
      <c r="L28" s="302">
        <f t="shared" si="9"/>
        <v>0.17993441817112979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0.14272579498329646</v>
      </c>
      <c r="C29" s="302">
        <v>2.5614087660188679E-2</v>
      </c>
      <c r="D29" s="302">
        <f t="shared" si="7"/>
        <v>0.16833988264348515</v>
      </c>
      <c r="E29" s="303"/>
      <c r="F29" s="302">
        <v>0.16726351267339992</v>
      </c>
      <c r="G29" s="302">
        <v>2.0980532073145076E-2</v>
      </c>
      <c r="H29" s="302">
        <f t="shared" si="8"/>
        <v>0.18824404474654499</v>
      </c>
      <c r="I29" s="303"/>
      <c r="J29" s="302">
        <v>0.10428590925255302</v>
      </c>
      <c r="K29" s="302">
        <v>2.365977295748142E-2</v>
      </c>
      <c r="L29" s="302">
        <f t="shared" si="9"/>
        <v>0.12794568221003444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0.31885455980381261</v>
      </c>
      <c r="C30" s="302">
        <v>0.73149863165200224</v>
      </c>
      <c r="D30" s="302">
        <f t="shared" si="7"/>
        <v>1.0503531914558148</v>
      </c>
      <c r="E30" s="303"/>
      <c r="F30" s="302">
        <v>0.25258442989365204</v>
      </c>
      <c r="G30" s="302">
        <v>0.71171952656752113</v>
      </c>
      <c r="H30" s="302">
        <f t="shared" si="8"/>
        <v>0.96430395646117317</v>
      </c>
      <c r="I30" s="303"/>
      <c r="J30" s="302">
        <v>0.31581841717845072</v>
      </c>
      <c r="K30" s="302">
        <v>0.69404044649618934</v>
      </c>
      <c r="L30" s="302">
        <f t="shared" si="9"/>
        <v>1.0098588636746402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6.1950486174191251E-2</v>
      </c>
      <c r="C31" s="302">
        <v>3.0494508855193777E-2</v>
      </c>
      <c r="D31" s="302">
        <f t="shared" si="7"/>
        <v>9.2444995029385024E-2</v>
      </c>
      <c r="E31" s="303"/>
      <c r="F31" s="302">
        <v>6.8405446104792184E-2</v>
      </c>
      <c r="G31" s="302">
        <v>3.2452304988454563E-2</v>
      </c>
      <c r="H31" s="302">
        <f t="shared" si="8"/>
        <v>0.10085775109324674</v>
      </c>
      <c r="I31" s="303"/>
      <c r="J31" s="302">
        <v>6.1791730068696711E-2</v>
      </c>
      <c r="K31" s="302">
        <v>3.7983508288773705E-2</v>
      </c>
      <c r="L31" s="302">
        <f t="shared" si="9"/>
        <v>9.9775238357470417E-2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3.3954828169285238E-2</v>
      </c>
      <c r="C32" s="302">
        <v>3.0477092999451987E-2</v>
      </c>
      <c r="D32" s="302">
        <f t="shared" si="7"/>
        <v>6.4431921168737222E-2</v>
      </c>
      <c r="E32" s="303"/>
      <c r="F32" s="302">
        <v>3.7393792301464453E-2</v>
      </c>
      <c r="G32" s="302">
        <v>2.4330279345162808E-2</v>
      </c>
      <c r="H32" s="302">
        <f t="shared" si="8"/>
        <v>6.1724071646627257E-2</v>
      </c>
      <c r="I32" s="303"/>
      <c r="J32" s="302">
        <v>3.2824510209110584E-2</v>
      </c>
      <c r="K32" s="302">
        <v>2.9203736924991126E-2</v>
      </c>
      <c r="L32" s="302">
        <f t="shared" si="9"/>
        <v>6.2028247134101711E-2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2.5381012488340526E-2</v>
      </c>
      <c r="C33" s="302">
        <v>8.8949631623435221E-2</v>
      </c>
      <c r="D33" s="302">
        <f t="shared" si="7"/>
        <v>0.11433064411177575</v>
      </c>
      <c r="E33" s="303"/>
      <c r="F33" s="302">
        <v>2.7222228001279214E-2</v>
      </c>
      <c r="G33" s="302">
        <v>7.3602036468342569E-2</v>
      </c>
      <c r="H33" s="302">
        <f t="shared" si="8"/>
        <v>0.10082426446962178</v>
      </c>
      <c r="I33" s="303"/>
      <c r="J33" s="302">
        <v>2.7431923430593506E-2</v>
      </c>
      <c r="K33" s="302">
        <v>7.9199553192899647E-2</v>
      </c>
      <c r="L33" s="302">
        <f t="shared" si="9"/>
        <v>0.10663147662349315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0.10477717020039187</v>
      </c>
      <c r="C34" s="302">
        <v>0.22276757697489655</v>
      </c>
      <c r="D34" s="302">
        <f t="shared" si="7"/>
        <v>0.32754474717528842</v>
      </c>
      <c r="E34" s="303"/>
      <c r="F34" s="302">
        <v>9.7571306972609795E-2</v>
      </c>
      <c r="G34" s="302">
        <v>0.1709815141132271</v>
      </c>
      <c r="H34" s="302">
        <f t="shared" si="8"/>
        <v>0.26855282108583689</v>
      </c>
      <c r="I34" s="303"/>
      <c r="J34" s="302">
        <v>8.2238995912032903E-2</v>
      </c>
      <c r="K34" s="302">
        <v>0.12854154055253156</v>
      </c>
      <c r="L34" s="302">
        <f t="shared" si="9"/>
        <v>0.21078053646456446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0.87182028804270695</v>
      </c>
      <c r="C36" s="311">
        <f t="shared" ref="C36:K36" si="10">SUM(C26:C34)</f>
        <v>1.3871797119572906</v>
      </c>
      <c r="D36" s="311">
        <f t="shared" si="10"/>
        <v>2.2589999999999977</v>
      </c>
      <c r="E36" s="311"/>
      <c r="F36" s="311">
        <f t="shared" si="10"/>
        <v>0.91942488743440953</v>
      </c>
      <c r="G36" s="311">
        <f t="shared" si="10"/>
        <v>1.3655751125655966</v>
      </c>
      <c r="H36" s="311">
        <f t="shared" si="10"/>
        <v>2.2850000000000059</v>
      </c>
      <c r="I36" s="311"/>
      <c r="J36" s="311">
        <f t="shared" si="10"/>
        <v>0.92748655862422902</v>
      </c>
      <c r="K36" s="311">
        <f t="shared" si="10"/>
        <v>1.4995134413757685</v>
      </c>
      <c r="L36" s="311">
        <f>SUM(L26:L34)</f>
        <v>2.4269999999999978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4.1131171923336848E-4</v>
      </c>
      <c r="C43" s="302">
        <v>7.9442003981942139E-3</v>
      </c>
      <c r="D43" s="302">
        <f>SUM(B43:C43)</f>
        <v>8.3555121174275822E-3</v>
      </c>
      <c r="E43" s="303"/>
      <c r="F43" s="302">
        <v>1.243190926382753E-3</v>
      </c>
      <c r="G43" s="302">
        <v>2.3432527031572174E-2</v>
      </c>
      <c r="H43" s="302">
        <f>SUM(F43:G43)</f>
        <v>2.4675717957954927E-2</v>
      </c>
      <c r="I43" s="303"/>
      <c r="J43" s="302">
        <v>1.2252887446608668E-3</v>
      </c>
      <c r="K43" s="302">
        <v>2.0594222563499368E-2</v>
      </c>
      <c r="L43" s="302">
        <f>SUM(J43:K43)</f>
        <v>2.1819511308160233E-2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5.6239036448651558E-4</v>
      </c>
      <c r="C44" s="302">
        <v>4.6609485686276318E-3</v>
      </c>
      <c r="D44" s="302">
        <f t="shared" ref="D44:D51" si="11">SUM(B44:C44)</f>
        <v>5.2233389331141477E-3</v>
      </c>
      <c r="E44" s="303"/>
      <c r="F44" s="302">
        <v>1.8688802657455372E-3</v>
      </c>
      <c r="G44" s="302">
        <v>1.2120850450914194E-2</v>
      </c>
      <c r="H44" s="302">
        <f t="shared" ref="H44:H51" si="12">SUM(F44:G44)</f>
        <v>1.398973071665973E-2</v>
      </c>
      <c r="I44" s="303"/>
      <c r="J44" s="302">
        <v>1.7199842924487121E-3</v>
      </c>
      <c r="K44" s="302">
        <v>7.7364719231866582E-3</v>
      </c>
      <c r="L44" s="302">
        <f t="shared" ref="L44:L51" si="13">SUM(J44:K44)</f>
        <v>9.4564562156353709E-3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6.6941310102141107E-4</v>
      </c>
      <c r="C45" s="302">
        <v>3.1107797323483804E-3</v>
      </c>
      <c r="D45" s="302">
        <f t="shared" si="11"/>
        <v>3.7801928333697915E-3</v>
      </c>
      <c r="E45" s="303"/>
      <c r="F45" s="302">
        <v>1.9169212555933655E-3</v>
      </c>
      <c r="G45" s="302">
        <v>7.34448708438485E-3</v>
      </c>
      <c r="H45" s="302">
        <f t="shared" si="12"/>
        <v>9.2614083399782162E-3</v>
      </c>
      <c r="I45" s="303"/>
      <c r="J45" s="302">
        <v>1.5332905258566682E-3</v>
      </c>
      <c r="K45" s="302">
        <v>4.9145069666078267E-3</v>
      </c>
      <c r="L45" s="302">
        <f t="shared" si="13"/>
        <v>6.4477974924644944E-3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1.4222830612465006E-3</v>
      </c>
      <c r="C46" s="302">
        <v>2.3462375989969824E-3</v>
      </c>
      <c r="D46" s="302">
        <f t="shared" si="11"/>
        <v>3.7685206602434832E-3</v>
      </c>
      <c r="E46" s="303"/>
      <c r="F46" s="302">
        <v>3.3053074606689057E-3</v>
      </c>
      <c r="G46" s="302">
        <v>5.1781346137113561E-3</v>
      </c>
      <c r="H46" s="302">
        <f t="shared" si="12"/>
        <v>8.4834420743802614E-3</v>
      </c>
      <c r="I46" s="303"/>
      <c r="J46" s="302">
        <v>1.8124988930987695E-3</v>
      </c>
      <c r="K46" s="302">
        <v>4.7955625410465268E-3</v>
      </c>
      <c r="L46" s="302">
        <f t="shared" si="13"/>
        <v>6.6080614341452962E-3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1.1238362063411017E-4</v>
      </c>
      <c r="C47" s="302">
        <v>8.466457858067402E-3</v>
      </c>
      <c r="D47" s="302">
        <f t="shared" si="11"/>
        <v>8.5788414787015127E-3</v>
      </c>
      <c r="E47" s="303"/>
      <c r="F47" s="302">
        <v>2.4411297101544285E-4</v>
      </c>
      <c r="G47" s="302">
        <v>1.585088711035822E-2</v>
      </c>
      <c r="H47" s="302">
        <f>SUM(F47:G47)</f>
        <v>1.6095000081373663E-2</v>
      </c>
      <c r="I47" s="303"/>
      <c r="J47" s="302">
        <v>3.2679075609352306E-4</v>
      </c>
      <c r="K47" s="302">
        <v>8.2349695007102701E-3</v>
      </c>
      <c r="L47" s="302">
        <f t="shared" si="13"/>
        <v>8.5617602568037934E-3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2.8598762957348967E-4</v>
      </c>
      <c r="C48" s="302">
        <v>5.6417507773375767E-4</v>
      </c>
      <c r="D48" s="302">
        <f t="shared" si="11"/>
        <v>8.5016270730724729E-4</v>
      </c>
      <c r="E48" s="303"/>
      <c r="F48" s="302">
        <v>6.627937221661903E-4</v>
      </c>
      <c r="G48" s="302">
        <v>7.0409784127309024E-4</v>
      </c>
      <c r="H48" s="302">
        <f t="shared" si="12"/>
        <v>1.3668915634392805E-3</v>
      </c>
      <c r="I48" s="303"/>
      <c r="J48" s="302">
        <v>7.7232479943242327E-4</v>
      </c>
      <c r="K48" s="302">
        <v>7.6314920939612573E-4</v>
      </c>
      <c r="L48" s="302">
        <f t="shared" si="13"/>
        <v>1.535474008828549E-3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4.8572054891507711E-4</v>
      </c>
      <c r="C49" s="302">
        <v>1.1827731329012306E-3</v>
      </c>
      <c r="D49" s="302">
        <f t="shared" si="11"/>
        <v>1.6684936818163077E-3</v>
      </c>
      <c r="E49" s="303"/>
      <c r="F49" s="302">
        <v>1.0298679524136842E-3</v>
      </c>
      <c r="G49" s="302">
        <v>1.7534581909707562E-3</v>
      </c>
      <c r="H49" s="302">
        <f t="shared" si="12"/>
        <v>2.7833261433844406E-3</v>
      </c>
      <c r="I49" s="303"/>
      <c r="J49" s="302">
        <v>7.4782934016649945E-4</v>
      </c>
      <c r="K49" s="302">
        <v>1.7769071652692157E-3</v>
      </c>
      <c r="L49" s="302">
        <f t="shared" si="13"/>
        <v>2.5247365054357151E-3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7.9202124381721629E-5</v>
      </c>
      <c r="C50" s="302">
        <v>7.9047050039742217E-3</v>
      </c>
      <c r="D50" s="302">
        <f t="shared" si="11"/>
        <v>7.9839071283559441E-3</v>
      </c>
      <c r="E50" s="303"/>
      <c r="F50" s="302">
        <v>1.4509547485133615E-4</v>
      </c>
      <c r="G50" s="302">
        <v>1.6963344895986006E-2</v>
      </c>
      <c r="H50" s="302">
        <f t="shared" si="12"/>
        <v>1.7108440370837343E-2</v>
      </c>
      <c r="I50" s="303"/>
      <c r="J50" s="302">
        <v>1.8765236115957803E-4</v>
      </c>
      <c r="K50" s="302">
        <v>1.6958140360744372E-2</v>
      </c>
      <c r="L50" s="302">
        <f t="shared" si="13"/>
        <v>1.714579272190395E-2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4.1491027875620648E-4</v>
      </c>
      <c r="C51" s="302">
        <v>1.3761201809077081E-3</v>
      </c>
      <c r="D51" s="302">
        <f t="shared" si="11"/>
        <v>1.7910304596639144E-3</v>
      </c>
      <c r="E51" s="303"/>
      <c r="F51" s="302">
        <v>7.8845043316006164E-4</v>
      </c>
      <c r="G51" s="302">
        <v>2.4475923188320456E-3</v>
      </c>
      <c r="H51" s="302">
        <f t="shared" si="12"/>
        <v>3.2360427519921072E-3</v>
      </c>
      <c r="I51" s="303"/>
      <c r="J51" s="302">
        <v>6.0049540257850476E-4</v>
      </c>
      <c r="K51" s="302">
        <v>2.2999146540440859E-3</v>
      </c>
      <c r="L51" s="302">
        <f t="shared" si="13"/>
        <v>2.9004100566225907E-3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4.4436024482484007E-3</v>
      </c>
      <c r="C53" s="311">
        <f t="shared" ref="C53:L53" si="14">SUM(C43:C51)</f>
        <v>3.7556397551751525E-2</v>
      </c>
      <c r="D53" s="311">
        <f t="shared" si="14"/>
        <v>4.1999999999999926E-2</v>
      </c>
      <c r="E53" s="311"/>
      <c r="F53" s="311">
        <f t="shared" si="14"/>
        <v>1.1204620461997276E-2</v>
      </c>
      <c r="G53" s="311">
        <f t="shared" si="14"/>
        <v>8.5795379538002675E-2</v>
      </c>
      <c r="H53" s="311">
        <f t="shared" si="14"/>
        <v>9.6999999999999975E-2</v>
      </c>
      <c r="I53" s="311"/>
      <c r="J53" s="311">
        <f t="shared" si="14"/>
        <v>8.9261551154955453E-3</v>
      </c>
      <c r="K53" s="311">
        <f t="shared" si="14"/>
        <v>6.807384488450445E-2</v>
      </c>
      <c r="L53" s="311">
        <f t="shared" si="14"/>
        <v>7.6999999999999985E-2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6.8276139077924708E-2</v>
      </c>
      <c r="C60" s="302">
        <v>9.3326201629807898E-2</v>
      </c>
      <c r="D60" s="302">
        <f>SUM(B60:C60)</f>
        <v>0.16160234070773261</v>
      </c>
      <c r="E60" s="303"/>
      <c r="F60" s="302">
        <v>0.12671646483588667</v>
      </c>
      <c r="G60" s="302">
        <v>0.18963512838396787</v>
      </c>
      <c r="H60" s="302">
        <f>SUM(F60:G60)</f>
        <v>0.31635159321985451</v>
      </c>
      <c r="I60" s="303"/>
      <c r="J60" s="302">
        <v>0.18699472068243467</v>
      </c>
      <c r="K60" s="302">
        <v>0.23020442928128432</v>
      </c>
      <c r="L60" s="302">
        <f>SUM(J60:K60)</f>
        <v>0.41719914996371898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5.6411376112827094E-2</v>
      </c>
      <c r="C61" s="302">
        <v>7.1023493615104405E-2</v>
      </c>
      <c r="D61" s="302">
        <f t="shared" ref="D61:D68" si="15">SUM(B61:C61)</f>
        <v>0.1274348697279315</v>
      </c>
      <c r="E61" s="303"/>
      <c r="F61" s="302">
        <v>0.12087732903721822</v>
      </c>
      <c r="G61" s="302">
        <v>0.16325434366687361</v>
      </c>
      <c r="H61" s="302">
        <f t="shared" ref="H61:H68" si="16">SUM(F61:G61)</f>
        <v>0.28413167270409184</v>
      </c>
      <c r="I61" s="303"/>
      <c r="J61" s="302">
        <v>0.18537841485204934</v>
      </c>
      <c r="K61" s="302">
        <v>0.24571875835087875</v>
      </c>
      <c r="L61" s="302">
        <f t="shared" ref="L61:L68" si="17">SUM(J61:K61)</f>
        <v>0.43109717320292806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8.9366143858315913E-2</v>
      </c>
      <c r="C62" s="302">
        <v>7.8835488791132585E-2</v>
      </c>
      <c r="D62" s="302">
        <f t="shared" si="15"/>
        <v>0.16820163264944848</v>
      </c>
      <c r="E62" s="303"/>
      <c r="F62" s="302">
        <v>0.1729702262565192</v>
      </c>
      <c r="G62" s="302">
        <v>0.16669850680871917</v>
      </c>
      <c r="H62" s="302">
        <f t="shared" si="16"/>
        <v>0.33966873306523837</v>
      </c>
      <c r="I62" s="303"/>
      <c r="J62" s="302">
        <v>0.24178436515065532</v>
      </c>
      <c r="K62" s="302">
        <v>0.19095738639206269</v>
      </c>
      <c r="L62" s="302">
        <f t="shared" si="17"/>
        <v>0.43274175154271799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9.2880282280039139E-2</v>
      </c>
      <c r="C63" s="302">
        <v>4.7762228203953476E-2</v>
      </c>
      <c r="D63" s="302">
        <f t="shared" si="15"/>
        <v>0.14064251048399262</v>
      </c>
      <c r="E63" s="303"/>
      <c r="F63" s="302">
        <v>0.15943622934270846</v>
      </c>
      <c r="G63" s="302">
        <v>9.345441681283094E-2</v>
      </c>
      <c r="H63" s="302">
        <f t="shared" si="16"/>
        <v>0.25289064615553941</v>
      </c>
      <c r="I63" s="303"/>
      <c r="J63" s="302">
        <v>0.16514646826237253</v>
      </c>
      <c r="K63" s="302">
        <v>0.10837071711630576</v>
      </c>
      <c r="L63" s="302">
        <f t="shared" si="17"/>
        <v>0.27351718537867831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5.8846298840287935E-2</v>
      </c>
      <c r="C64" s="302">
        <v>0.13061630897109097</v>
      </c>
      <c r="D64" s="302">
        <f t="shared" si="15"/>
        <v>0.18946260781137891</v>
      </c>
      <c r="E64" s="303"/>
      <c r="F64" s="302">
        <v>7.0828158738753866E-2</v>
      </c>
      <c r="G64" s="302">
        <v>0.17192180132001023</v>
      </c>
      <c r="H64" s="302">
        <f t="shared" si="16"/>
        <v>0.24274996005876409</v>
      </c>
      <c r="I64" s="303"/>
      <c r="J64" s="302">
        <v>6.7000550693165919E-2</v>
      </c>
      <c r="K64" s="302">
        <v>0.19550126484740835</v>
      </c>
      <c r="L64" s="302">
        <f t="shared" si="17"/>
        <v>0.26250181554057428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1.1021703825828297E-2</v>
      </c>
      <c r="C65" s="302">
        <v>6.1016055686772663E-3</v>
      </c>
      <c r="D65" s="302">
        <f t="shared" si="15"/>
        <v>1.7123309394505563E-2</v>
      </c>
      <c r="E65" s="303"/>
      <c r="F65" s="302">
        <v>2.152453333588775E-2</v>
      </c>
      <c r="G65" s="302">
        <v>1.2646665596053406E-2</v>
      </c>
      <c r="H65" s="302">
        <f t="shared" si="16"/>
        <v>3.4171198931941156E-2</v>
      </c>
      <c r="I65" s="303"/>
      <c r="J65" s="302">
        <v>2.7723752491963172E-2</v>
      </c>
      <c r="K65" s="302">
        <v>1.7572093579293697E-2</v>
      </c>
      <c r="L65" s="302">
        <f t="shared" si="17"/>
        <v>4.5295846071256869E-2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3.8419577512856455E-2</v>
      </c>
      <c r="C66" s="302">
        <v>4.2096703169520029E-2</v>
      </c>
      <c r="D66" s="302">
        <f t="shared" si="15"/>
        <v>8.0516280682376484E-2</v>
      </c>
      <c r="E66" s="303"/>
      <c r="F66" s="302">
        <v>7.6589594618485704E-2</v>
      </c>
      <c r="G66" s="302">
        <v>7.5945272415061049E-2</v>
      </c>
      <c r="H66" s="302">
        <f t="shared" si="16"/>
        <v>0.15253486703354674</v>
      </c>
      <c r="I66" s="303"/>
      <c r="J66" s="302">
        <v>9.9824491978872623E-2</v>
      </c>
      <c r="K66" s="302">
        <v>0.10226385407402334</v>
      </c>
      <c r="L66" s="302">
        <f t="shared" si="17"/>
        <v>0.20208834605289597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3.3217680776982873E-2</v>
      </c>
      <c r="C67" s="302">
        <v>0.23691569388413217</v>
      </c>
      <c r="D67" s="302">
        <f t="shared" si="15"/>
        <v>0.27013337466111503</v>
      </c>
      <c r="E67" s="303"/>
      <c r="F67" s="302">
        <v>4.9175581516038118E-2</v>
      </c>
      <c r="G67" s="302">
        <v>0.33676959799898648</v>
      </c>
      <c r="H67" s="302">
        <f t="shared" si="16"/>
        <v>0.38594517951502461</v>
      </c>
      <c r="I67" s="303"/>
      <c r="J67" s="302">
        <v>9.9993549633262374E-2</v>
      </c>
      <c r="K67" s="302">
        <v>0.41924039873795299</v>
      </c>
      <c r="L67" s="302">
        <f t="shared" si="17"/>
        <v>0.51923394837121539</v>
      </c>
      <c r="M67" s="236"/>
      <c r="N67" s="236"/>
    </row>
    <row r="68" spans="1:14" x14ac:dyDescent="0.2">
      <c r="A68" s="237" t="str">
        <f>name!E$12</f>
        <v>Elementary occupations</v>
      </c>
      <c r="B68" s="302">
        <v>8.6277249901860989E-2</v>
      </c>
      <c r="C68" s="302">
        <v>0.10660582397965715</v>
      </c>
      <c r="D68" s="302">
        <f t="shared" si="15"/>
        <v>0.19288307388151815</v>
      </c>
      <c r="E68" s="303"/>
      <c r="F68" s="302">
        <v>0.13341974639797816</v>
      </c>
      <c r="G68" s="302">
        <v>0.15213640291802671</v>
      </c>
      <c r="H68" s="302">
        <f t="shared" si="16"/>
        <v>0.28555614931600487</v>
      </c>
      <c r="I68" s="303"/>
      <c r="J68" s="302">
        <v>0.16086797196002867</v>
      </c>
      <c r="K68" s="302">
        <v>0.13645681191598899</v>
      </c>
      <c r="L68" s="302">
        <f t="shared" si="17"/>
        <v>0.29732478387601768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0.53471645218692343</v>
      </c>
      <c r="C70" s="311">
        <f t="shared" ref="C70:L70" si="18">SUM(C60:C68)</f>
        <v>0.81328354781307588</v>
      </c>
      <c r="D70" s="311">
        <f t="shared" si="18"/>
        <v>1.3479999999999994</v>
      </c>
      <c r="E70" s="311"/>
      <c r="F70" s="311">
        <f t="shared" si="18"/>
        <v>0.93153786407947614</v>
      </c>
      <c r="G70" s="311">
        <f t="shared" si="18"/>
        <v>1.3624621359205296</v>
      </c>
      <c r="H70" s="311">
        <f t="shared" si="18"/>
        <v>2.2940000000000054</v>
      </c>
      <c r="I70" s="311"/>
      <c r="J70" s="311">
        <f t="shared" si="18"/>
        <v>1.2347142857048046</v>
      </c>
      <c r="K70" s="311">
        <f t="shared" si="18"/>
        <v>1.6462857142951988</v>
      </c>
      <c r="L70" s="311">
        <f t="shared" si="18"/>
        <v>2.8810000000000033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0.10045040325678065</v>
      </c>
      <c r="C77" s="302">
        <v>0.5068208194595224</v>
      </c>
      <c r="D77" s="302">
        <f>SUM(B77:C77)</f>
        <v>0.60727122271630307</v>
      </c>
      <c r="E77" s="303"/>
      <c r="F77" s="302">
        <v>0.15927767822586394</v>
      </c>
      <c r="G77" s="302">
        <v>0.66536076619171081</v>
      </c>
      <c r="H77" s="302">
        <f>SUM(F77:G77)</f>
        <v>0.82463844441757472</v>
      </c>
      <c r="I77" s="303"/>
      <c r="J77" s="302">
        <v>0.11877325623553098</v>
      </c>
      <c r="K77" s="302">
        <v>0.49624040343755743</v>
      </c>
      <c r="L77" s="302">
        <f>SUM(J77:K77)</f>
        <v>0.61501365967308841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0.13764560761410011</v>
      </c>
      <c r="C78" s="302">
        <v>0.68665118244314793</v>
      </c>
      <c r="D78" s="302">
        <f t="shared" ref="D78:D85" si="19">SUM(B78:C78)</f>
        <v>0.82429679005724799</v>
      </c>
      <c r="E78" s="303"/>
      <c r="F78" s="302">
        <v>0.22794279870309977</v>
      </c>
      <c r="G78" s="302">
        <v>1.0375537555365986</v>
      </c>
      <c r="H78" s="302">
        <f t="shared" ref="H78:H85" si="20">SUM(F78:G78)</f>
        <v>1.2654965542396983</v>
      </c>
      <c r="I78" s="303"/>
      <c r="J78" s="302">
        <v>0.16315674820776352</v>
      </c>
      <c r="K78" s="302">
        <v>0.8172959652309898</v>
      </c>
      <c r="L78" s="302">
        <f t="shared" ref="L78:L85" si="21">SUM(J78:K78)</f>
        <v>0.98045271343875329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0.14043798799793844</v>
      </c>
      <c r="C79" s="302">
        <v>0.39073433336298785</v>
      </c>
      <c r="D79" s="302">
        <f t="shared" si="19"/>
        <v>0.53117232136092629</v>
      </c>
      <c r="E79" s="303"/>
      <c r="F79" s="302">
        <v>0.19969091423145363</v>
      </c>
      <c r="G79" s="302">
        <v>0.54651683501696968</v>
      </c>
      <c r="H79" s="302">
        <f t="shared" si="20"/>
        <v>0.74620774924842337</v>
      </c>
      <c r="I79" s="303"/>
      <c r="J79" s="302">
        <v>0.13825340176760084</v>
      </c>
      <c r="K79" s="302">
        <v>0.36055935017236629</v>
      </c>
      <c r="L79" s="302">
        <f t="shared" si="21"/>
        <v>0.4988127519399671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0.20204677247926056</v>
      </c>
      <c r="C80" s="302">
        <v>7.4678396681429712E-2</v>
      </c>
      <c r="D80" s="302">
        <f t="shared" si="19"/>
        <v>0.27672516916069029</v>
      </c>
      <c r="E80" s="303"/>
      <c r="F80" s="302">
        <v>0.24367830664560103</v>
      </c>
      <c r="G80" s="302">
        <v>9.8354245913708879E-2</v>
      </c>
      <c r="H80" s="302">
        <f t="shared" si="20"/>
        <v>0.34203255255930992</v>
      </c>
      <c r="I80" s="303"/>
      <c r="J80" s="302">
        <v>0.12312430415719783</v>
      </c>
      <c r="K80" s="302">
        <v>8.1047722479228992E-2</v>
      </c>
      <c r="L80" s="302">
        <f t="shared" si="21"/>
        <v>0.20417202663642681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2.8635108197966268E-2</v>
      </c>
      <c r="C81" s="302">
        <v>0.53795037355707453</v>
      </c>
      <c r="D81" s="302">
        <f t="shared" si="19"/>
        <v>0.56658548175504075</v>
      </c>
      <c r="E81" s="303"/>
      <c r="F81" s="302">
        <v>3.8555303101712665E-2</v>
      </c>
      <c r="G81" s="302">
        <v>0.49001889922519343</v>
      </c>
      <c r="H81" s="302">
        <f t="shared" si="20"/>
        <v>0.52857420232690611</v>
      </c>
      <c r="I81" s="303"/>
      <c r="J81" s="302">
        <v>4.261688146333837E-2</v>
      </c>
      <c r="K81" s="302">
        <v>0.30544809659017097</v>
      </c>
      <c r="L81" s="302">
        <f t="shared" si="21"/>
        <v>0.34806497805350933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5.5425716921390075E-2</v>
      </c>
      <c r="C82" s="302">
        <v>1.095887637610107E-2</v>
      </c>
      <c r="D82" s="302">
        <f t="shared" si="19"/>
        <v>6.6384593297491148E-2</v>
      </c>
      <c r="E82" s="303"/>
      <c r="F82" s="302">
        <v>5.8793252466501023E-2</v>
      </c>
      <c r="G82" s="302">
        <v>1.3678398032737439E-2</v>
      </c>
      <c r="H82" s="302">
        <f t="shared" si="20"/>
        <v>7.2471650499238455E-2</v>
      </c>
      <c r="I82" s="303"/>
      <c r="J82" s="302">
        <v>4.5728410996392327E-2</v>
      </c>
      <c r="K82" s="302">
        <v>1.2118962256319976E-2</v>
      </c>
      <c r="L82" s="302">
        <f t="shared" si="21"/>
        <v>5.7847373252712303E-2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4.6238006485875088E-2</v>
      </c>
      <c r="C83" s="302">
        <v>6.0993525618420627E-2</v>
      </c>
      <c r="D83" s="302">
        <f t="shared" si="19"/>
        <v>0.10723153210429572</v>
      </c>
      <c r="E83" s="303"/>
      <c r="F83" s="302">
        <v>5.6972047393521678E-2</v>
      </c>
      <c r="G83" s="302">
        <v>6.9445419696057387E-2</v>
      </c>
      <c r="H83" s="302">
        <f t="shared" si="20"/>
        <v>0.12641746708957907</v>
      </c>
      <c r="I83" s="303"/>
      <c r="J83" s="302">
        <v>3.9631539930529425E-2</v>
      </c>
      <c r="K83" s="302">
        <v>6.2280384705533424E-2</v>
      </c>
      <c r="L83" s="302">
        <f t="shared" si="21"/>
        <v>0.10191192463606286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5.8845989185131224E-2</v>
      </c>
      <c r="C84" s="302">
        <v>0.17390035198849818</v>
      </c>
      <c r="D84" s="302">
        <f t="shared" si="19"/>
        <v>0.23274634117362941</v>
      </c>
      <c r="E84" s="303"/>
      <c r="F84" s="302">
        <v>5.9919860473242555E-2</v>
      </c>
      <c r="G84" s="302">
        <v>0.15392903183216475</v>
      </c>
      <c r="H84" s="302">
        <f t="shared" si="20"/>
        <v>0.2138488923054073</v>
      </c>
      <c r="I84" s="303"/>
      <c r="J84" s="302">
        <v>3.6844269000917133E-2</v>
      </c>
      <c r="K84" s="302">
        <v>0.12196353346428941</v>
      </c>
      <c r="L84" s="302">
        <f t="shared" si="21"/>
        <v>0.15880780246520654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3.4713604147649235E-2</v>
      </c>
      <c r="C85" s="302">
        <v>8.6872944226725562E-2</v>
      </c>
      <c r="D85" s="302">
        <f t="shared" si="19"/>
        <v>0.1215865483743748</v>
      </c>
      <c r="E85" s="303"/>
      <c r="F85" s="302">
        <v>3.3814861993332161E-2</v>
      </c>
      <c r="G85" s="302">
        <v>7.549762532053253E-2</v>
      </c>
      <c r="H85" s="302">
        <f t="shared" si="20"/>
        <v>0.1093124873138647</v>
      </c>
      <c r="I85" s="303"/>
      <c r="J85" s="302">
        <v>1.8984818263533577E-2</v>
      </c>
      <c r="K85" s="302">
        <v>4.0931951640749864E-2</v>
      </c>
      <c r="L85" s="302">
        <f t="shared" si="21"/>
        <v>5.9916769904283441E-2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0.80443919628609151</v>
      </c>
      <c r="C87" s="311">
        <f t="shared" ref="C87:D87" si="22">SUM(C77:C85)</f>
        <v>2.5295608037139079</v>
      </c>
      <c r="D87" s="311">
        <f t="shared" si="22"/>
        <v>3.3340000000000001</v>
      </c>
      <c r="E87" s="311"/>
      <c r="F87" s="311">
        <f t="shared" ref="F87:H87" si="23">SUM(F77:F85)</f>
        <v>1.0786450232343283</v>
      </c>
      <c r="G87" s="311">
        <f t="shared" si="23"/>
        <v>3.1503549767656738</v>
      </c>
      <c r="H87" s="311">
        <f t="shared" si="23"/>
        <v>4.2290000000000028</v>
      </c>
      <c r="I87" s="311"/>
      <c r="J87" s="311">
        <f t="shared" ref="J87:L87" si="24">SUM(J77:J85)</f>
        <v>0.72711363002280405</v>
      </c>
      <c r="K87" s="311">
        <f t="shared" si="24"/>
        <v>2.2978863699772063</v>
      </c>
      <c r="L87" s="311">
        <f t="shared" si="24"/>
        <v>3.0250000000000097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0.33813578419139861</v>
      </c>
      <c r="C94" s="302">
        <v>1.4452202676081167</v>
      </c>
      <c r="D94" s="302">
        <f>SUM(B94:C94)</f>
        <v>1.7833560517995153</v>
      </c>
      <c r="E94" s="303"/>
      <c r="F94" s="302">
        <v>0.47405579145658622</v>
      </c>
      <c r="G94" s="302">
        <v>1.7648911480943965</v>
      </c>
      <c r="H94" s="302">
        <f>SUM(F94:G94)</f>
        <v>2.2389469395509827</v>
      </c>
      <c r="I94" s="303"/>
      <c r="J94" s="302">
        <v>0.4130632879319302</v>
      </c>
      <c r="K94" s="302">
        <v>1.4593779567997731</v>
      </c>
      <c r="L94" s="302">
        <f>SUM(J94:K94)</f>
        <v>1.8724412447317034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0.40698129871067107</v>
      </c>
      <c r="C95" s="302">
        <v>1.6518769286298602</v>
      </c>
      <c r="D95" s="302">
        <f t="shared" ref="D95:D102" si="25">SUM(B95:C95)</f>
        <v>2.0588582273405311</v>
      </c>
      <c r="E95" s="303"/>
      <c r="F95" s="302">
        <v>0.57992162198551267</v>
      </c>
      <c r="G95" s="302">
        <v>2.2883795262983924</v>
      </c>
      <c r="H95" s="302">
        <f t="shared" ref="H95:H102" si="26">SUM(F95:G95)</f>
        <v>2.8683011482839049</v>
      </c>
      <c r="I95" s="303"/>
      <c r="J95" s="302">
        <v>0.5277886520685473</v>
      </c>
      <c r="K95" s="302">
        <v>2.0182465880030982</v>
      </c>
      <c r="L95" s="302">
        <f t="shared" ref="L95:L102" si="27">SUM(J95:K95)</f>
        <v>2.5460352400716455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0.49077621949359751</v>
      </c>
      <c r="C96" s="302">
        <v>1.2003180952417452</v>
      </c>
      <c r="D96" s="302">
        <f t="shared" si="25"/>
        <v>1.6910943147353428</v>
      </c>
      <c r="E96" s="303"/>
      <c r="F96" s="302">
        <v>0.56761652508218741</v>
      </c>
      <c r="G96" s="302">
        <v>1.4774690311660492</v>
      </c>
      <c r="H96" s="302">
        <f t="shared" si="26"/>
        <v>2.0450855562482366</v>
      </c>
      <c r="I96" s="303"/>
      <c r="J96" s="302">
        <v>0.46401005010200969</v>
      </c>
      <c r="K96" s="302">
        <v>1.1600814351539199</v>
      </c>
      <c r="L96" s="302">
        <f t="shared" si="27"/>
        <v>1.6240914852559296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0.64250709242760395</v>
      </c>
      <c r="C97" s="302">
        <v>0.29646968777850008</v>
      </c>
      <c r="D97" s="302">
        <f t="shared" si="25"/>
        <v>0.93897678020610398</v>
      </c>
      <c r="E97" s="303"/>
      <c r="F97" s="302">
        <v>0.73831575633205793</v>
      </c>
      <c r="G97" s="302">
        <v>0.38932091577953121</v>
      </c>
      <c r="H97" s="302">
        <f t="shared" si="26"/>
        <v>1.1276366721115891</v>
      </c>
      <c r="I97" s="303"/>
      <c r="J97" s="302">
        <v>0.44697887910217604</v>
      </c>
      <c r="K97" s="302">
        <v>0.31144554523762563</v>
      </c>
      <c r="L97" s="302">
        <f t="shared" si="27"/>
        <v>0.75842442433980173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0.21131760432641089</v>
      </c>
      <c r="C98" s="302">
        <v>2.2622359521387838</v>
      </c>
      <c r="D98" s="302">
        <f t="shared" si="25"/>
        <v>2.4735535564651947</v>
      </c>
      <c r="E98" s="303"/>
      <c r="F98" s="302">
        <v>0.21232866695530753</v>
      </c>
      <c r="G98" s="302">
        <v>2.046152871773351</v>
      </c>
      <c r="H98" s="302">
        <f t="shared" si="26"/>
        <v>2.2584815387286588</v>
      </c>
      <c r="I98" s="303"/>
      <c r="J98" s="302">
        <v>0.25979695431928951</v>
      </c>
      <c r="K98" s="302">
        <v>1.3892036040279032</v>
      </c>
      <c r="L98" s="302">
        <f t="shared" si="27"/>
        <v>1.6490005583471927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7.8838038274157307E-2</v>
      </c>
      <c r="C99" s="302">
        <v>8.1884708613496421E-2</v>
      </c>
      <c r="D99" s="302">
        <f t="shared" si="25"/>
        <v>0.16072274688765373</v>
      </c>
      <c r="E99" s="303"/>
      <c r="F99" s="302">
        <v>9.8949589803637189E-2</v>
      </c>
      <c r="G99" s="302">
        <v>0.10355800528494007</v>
      </c>
      <c r="H99" s="302">
        <f t="shared" si="26"/>
        <v>0.20250759508857724</v>
      </c>
      <c r="I99" s="303"/>
      <c r="J99" s="302">
        <v>7.9590672576037066E-2</v>
      </c>
      <c r="K99" s="302">
        <v>0.12794007601055296</v>
      </c>
      <c r="L99" s="302">
        <f t="shared" si="27"/>
        <v>0.20753074858659004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0.17218530715881136</v>
      </c>
      <c r="C100" s="302">
        <v>0.19816861140165434</v>
      </c>
      <c r="D100" s="302">
        <f t="shared" si="25"/>
        <v>0.37035391856046573</v>
      </c>
      <c r="E100" s="303"/>
      <c r="F100" s="302">
        <v>0.18529166294651836</v>
      </c>
      <c r="G100" s="302">
        <v>0.22091096360647972</v>
      </c>
      <c r="H100" s="302">
        <f t="shared" si="26"/>
        <v>0.4062026265529981</v>
      </c>
      <c r="I100" s="303"/>
      <c r="J100" s="302">
        <v>0.15482821781575679</v>
      </c>
      <c r="K100" s="302">
        <v>0.19990609818948513</v>
      </c>
      <c r="L100" s="302">
        <f t="shared" si="27"/>
        <v>0.35473431600524191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0.20979236756222208</v>
      </c>
      <c r="C101" s="302">
        <v>1.1358642858757466</v>
      </c>
      <c r="D101" s="302">
        <f t="shared" si="25"/>
        <v>1.3456566534379686</v>
      </c>
      <c r="E101" s="303"/>
      <c r="F101" s="302">
        <v>0.19797950696669503</v>
      </c>
      <c r="G101" s="302">
        <v>1.1344913440355022</v>
      </c>
      <c r="H101" s="302">
        <f t="shared" si="26"/>
        <v>1.3324708510021972</v>
      </c>
      <c r="I101" s="303"/>
      <c r="J101" s="302">
        <v>0.18589438255721075</v>
      </c>
      <c r="K101" s="302">
        <v>0.96588260232082668</v>
      </c>
      <c r="L101" s="302">
        <f t="shared" si="27"/>
        <v>1.1517769848780375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0.21764113358063078</v>
      </c>
      <c r="C102" s="302">
        <v>0.45078661698659461</v>
      </c>
      <c r="D102" s="302">
        <f t="shared" si="25"/>
        <v>0.66842775056722536</v>
      </c>
      <c r="E102" s="303"/>
      <c r="F102" s="302">
        <v>0.17102170618373783</v>
      </c>
      <c r="G102" s="302">
        <v>0.43434536624913245</v>
      </c>
      <c r="H102" s="302">
        <f t="shared" si="26"/>
        <v>0.60536707243287025</v>
      </c>
      <c r="I102" s="303"/>
      <c r="J102" s="302">
        <v>0.12712104722298778</v>
      </c>
      <c r="K102" s="302">
        <v>0.2458439505608945</v>
      </c>
      <c r="L102" s="302">
        <f t="shared" si="27"/>
        <v>0.37296499778388226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2.768174845725504</v>
      </c>
      <c r="C104" s="311">
        <f t="shared" ref="C104:D104" si="28">SUM(C94:C102)</f>
        <v>8.7228251542744975</v>
      </c>
      <c r="D104" s="311">
        <f t="shared" si="28"/>
        <v>11.491000000000003</v>
      </c>
      <c r="E104" s="311"/>
      <c r="F104" s="311">
        <f t="shared" ref="F104:H104" si="29">SUM(F94:F102)</f>
        <v>3.2254808277122402</v>
      </c>
      <c r="G104" s="311">
        <f t="shared" si="29"/>
        <v>9.8595191722877757</v>
      </c>
      <c r="H104" s="311">
        <f t="shared" si="29"/>
        <v>13.085000000000015</v>
      </c>
      <c r="I104" s="311"/>
      <c r="J104" s="311">
        <f t="shared" ref="J104:L104" si="30">SUM(J94:J102)</f>
        <v>2.659072143695945</v>
      </c>
      <c r="K104" s="311">
        <f t="shared" si="30"/>
        <v>7.8779278563040807</v>
      </c>
      <c r="L104" s="311">
        <f t="shared" si="30"/>
        <v>10.537000000000024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3.8917808530988902E-3</v>
      </c>
      <c r="C111" s="302">
        <v>1.6546237374663163E-2</v>
      </c>
      <c r="D111" s="302">
        <f>SUM(B111:C111)</f>
        <v>2.0438018227762055E-2</v>
      </c>
      <c r="E111" s="303"/>
      <c r="F111" s="302">
        <v>1.4740571893811883E-2</v>
      </c>
      <c r="G111" s="302">
        <v>3.4600813673450859E-2</v>
      </c>
      <c r="H111" s="302">
        <f>SUM(F111:G111)</f>
        <v>4.9341385567262738E-2</v>
      </c>
      <c r="I111" s="303"/>
      <c r="J111" s="302">
        <v>1.3585101163051149E-2</v>
      </c>
      <c r="K111" s="302">
        <v>3.581304752339496E-2</v>
      </c>
      <c r="L111" s="302">
        <f>SUM(J111:K111)</f>
        <v>4.9398148686446111E-2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5.5432632927077405E-3</v>
      </c>
      <c r="C112" s="302">
        <v>3.1009295780378011E-2</v>
      </c>
      <c r="D112" s="302">
        <f t="shared" ref="D112:D119" si="31">SUM(B112:C112)</f>
        <v>3.6552559073085751E-2</v>
      </c>
      <c r="E112" s="303"/>
      <c r="F112" s="302">
        <v>2.0847051488539083E-2</v>
      </c>
      <c r="G112" s="302">
        <v>7.5761958688234932E-2</v>
      </c>
      <c r="H112" s="302">
        <f t="shared" ref="H112:H119" si="32">SUM(F112:G112)</f>
        <v>9.6609010176774007E-2</v>
      </c>
      <c r="I112" s="303"/>
      <c r="J112" s="302">
        <v>2.1527126129714101E-2</v>
      </c>
      <c r="K112" s="302">
        <v>8.480574973400444E-2</v>
      </c>
      <c r="L112" s="302">
        <f t="shared" ref="L112:L119" si="33">SUM(J112:K112)</f>
        <v>0.10633287586371853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5.5023211905063469E-3</v>
      </c>
      <c r="C113" s="302">
        <v>1.7465028887254271E-2</v>
      </c>
      <c r="D113" s="302">
        <f t="shared" si="31"/>
        <v>2.2967350077760618E-2</v>
      </c>
      <c r="E113" s="303"/>
      <c r="F113" s="302">
        <v>1.8282409010069372E-2</v>
      </c>
      <c r="G113" s="302">
        <v>4.2944016641173026E-2</v>
      </c>
      <c r="H113" s="302">
        <f t="shared" si="32"/>
        <v>6.1226425651242394E-2</v>
      </c>
      <c r="I113" s="303"/>
      <c r="J113" s="302">
        <v>1.5091115165872304E-2</v>
      </c>
      <c r="K113" s="302">
        <v>3.731548883538683E-2</v>
      </c>
      <c r="L113" s="302">
        <f t="shared" si="33"/>
        <v>5.2406604001259134E-2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9.5596127272206295E-3</v>
      </c>
      <c r="C114" s="302">
        <v>2.7701575161070218E-3</v>
      </c>
      <c r="D114" s="302">
        <f t="shared" si="31"/>
        <v>1.2329770243327652E-2</v>
      </c>
      <c r="E114" s="303"/>
      <c r="F114" s="302">
        <v>2.0690042699961709E-2</v>
      </c>
      <c r="G114" s="302">
        <v>5.5667555953232183E-3</v>
      </c>
      <c r="H114" s="302">
        <f t="shared" si="32"/>
        <v>2.6256798295284926E-2</v>
      </c>
      <c r="I114" s="303"/>
      <c r="J114" s="302">
        <v>1.9126602641216572E-2</v>
      </c>
      <c r="K114" s="302">
        <v>2.7204799454102484E-3</v>
      </c>
      <c r="L114" s="302">
        <f t="shared" si="33"/>
        <v>2.184708258662682E-2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1.1274772427851886E-3</v>
      </c>
      <c r="C115" s="302">
        <v>3.3632082009739328E-2</v>
      </c>
      <c r="D115" s="302">
        <f t="shared" si="31"/>
        <v>3.4759559252524518E-2</v>
      </c>
      <c r="E115" s="303"/>
      <c r="F115" s="302">
        <v>8.444079753836686E-3</v>
      </c>
      <c r="G115" s="302">
        <v>5.3371470231150929E-2</v>
      </c>
      <c r="H115" s="302">
        <f t="shared" si="32"/>
        <v>6.1815549984987617E-2</v>
      </c>
      <c r="I115" s="303"/>
      <c r="J115" s="302">
        <v>1.2178254936596829E-2</v>
      </c>
      <c r="K115" s="302">
        <v>4.2698389526471127E-2</v>
      </c>
      <c r="L115" s="302">
        <f t="shared" si="33"/>
        <v>5.4876644463067954E-2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1.2811273335876039E-3</v>
      </c>
      <c r="C116" s="302">
        <v>1.3158109066448858E-3</v>
      </c>
      <c r="D116" s="302">
        <f t="shared" si="31"/>
        <v>2.5969382402324897E-3</v>
      </c>
      <c r="E116" s="303"/>
      <c r="F116" s="302">
        <v>7.2140291151537896E-3</v>
      </c>
      <c r="G116" s="302">
        <v>2.6683345472890401E-3</v>
      </c>
      <c r="H116" s="302">
        <f t="shared" si="32"/>
        <v>9.8823636624428297E-3</v>
      </c>
      <c r="I116" s="303"/>
      <c r="J116" s="302">
        <v>6.3008876686588746E-3</v>
      </c>
      <c r="K116" s="302">
        <v>2.9980041260107273E-3</v>
      </c>
      <c r="L116" s="302">
        <f t="shared" si="33"/>
        <v>9.2988917946696011E-3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1.3099991839923006E-2</v>
      </c>
      <c r="C117" s="302">
        <v>7.2099700347193797E-3</v>
      </c>
      <c r="D117" s="302">
        <f t="shared" si="31"/>
        <v>2.0309961874642388E-2</v>
      </c>
      <c r="E117" s="303"/>
      <c r="F117" s="302">
        <v>2.8616745347188114E-2</v>
      </c>
      <c r="G117" s="302">
        <v>1.2871595726724472E-2</v>
      </c>
      <c r="H117" s="302">
        <f t="shared" si="32"/>
        <v>4.1488341073912582E-2</v>
      </c>
      <c r="I117" s="303"/>
      <c r="J117" s="302">
        <v>2.9216070474678172E-2</v>
      </c>
      <c r="K117" s="302">
        <v>1.3141427438761375E-2</v>
      </c>
      <c r="L117" s="302">
        <f t="shared" si="33"/>
        <v>4.2357497913439547E-2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2.0639185327327685E-4</v>
      </c>
      <c r="C118" s="302">
        <v>7.1682899072137317E-3</v>
      </c>
      <c r="D118" s="302">
        <f t="shared" si="31"/>
        <v>7.3746817604870086E-3</v>
      </c>
      <c r="E118" s="303"/>
      <c r="F118" s="302">
        <v>1.1321892558283741E-3</v>
      </c>
      <c r="G118" s="302">
        <v>1.0663195000444593E-2</v>
      </c>
      <c r="H118" s="302">
        <f t="shared" si="32"/>
        <v>1.1795384256272967E-2</v>
      </c>
      <c r="I118" s="303"/>
      <c r="J118" s="302">
        <v>2.4588667388585417E-3</v>
      </c>
      <c r="K118" s="302">
        <v>1.2177279147624174E-2</v>
      </c>
      <c r="L118" s="302">
        <f t="shared" si="33"/>
        <v>1.4636145886482717E-2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5.3773458434027126E-4</v>
      </c>
      <c r="C119" s="302">
        <v>2.1334266658370993E-3</v>
      </c>
      <c r="D119" s="302">
        <f t="shared" si="31"/>
        <v>2.6711612501773706E-3</v>
      </c>
      <c r="E119" s="303"/>
      <c r="F119" s="302">
        <v>3.5231472936016108E-3</v>
      </c>
      <c r="G119" s="302">
        <v>3.061594038218898E-3</v>
      </c>
      <c r="H119" s="302">
        <f t="shared" si="32"/>
        <v>6.5847413318205084E-3</v>
      </c>
      <c r="I119" s="303"/>
      <c r="J119" s="302">
        <v>3.1943236599449479E-3</v>
      </c>
      <c r="K119" s="302">
        <v>1.6517851443449314E-3</v>
      </c>
      <c r="L119" s="302">
        <f t="shared" si="33"/>
        <v>4.8461088042898795E-3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4.0749700917442955E-2</v>
      </c>
      <c r="C121" s="311">
        <f t="shared" ref="C121:D121" si="34">SUM(C111:C119)</f>
        <v>0.1192502990825569</v>
      </c>
      <c r="D121" s="311">
        <f t="shared" si="34"/>
        <v>0.15999999999999984</v>
      </c>
      <c r="E121" s="311"/>
      <c r="F121" s="311">
        <f t="shared" ref="F121:H121" si="35">SUM(F111:F119)</f>
        <v>0.12349026585799061</v>
      </c>
      <c r="G121" s="311">
        <f t="shared" si="35"/>
        <v>0.24150973414200999</v>
      </c>
      <c r="H121" s="311">
        <f t="shared" si="35"/>
        <v>0.3650000000000006</v>
      </c>
      <c r="I121" s="311"/>
      <c r="J121" s="311">
        <f t="shared" ref="J121:L121" si="36">SUM(J111:J119)</f>
        <v>0.12267834857859149</v>
      </c>
      <c r="K121" s="311">
        <f t="shared" si="36"/>
        <v>0.23332165142140882</v>
      </c>
      <c r="L121" s="311">
        <f t="shared" si="36"/>
        <v>0.35600000000000026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4.9624340905643875E-2</v>
      </c>
      <c r="C128" s="302">
        <v>0.2248890031557739</v>
      </c>
      <c r="D128" s="302">
        <f>SUM(B128:C128)</f>
        <v>0.27451334406141775</v>
      </c>
      <c r="E128" s="303"/>
      <c r="F128" s="302">
        <v>4.2400750508236343E-2</v>
      </c>
      <c r="G128" s="302">
        <v>0.29526551926307598</v>
      </c>
      <c r="H128" s="302">
        <f>SUM(F128:G128)</f>
        <v>0.33766626977131231</v>
      </c>
      <c r="I128" s="303"/>
      <c r="J128" s="302">
        <v>5.5755877334815115E-2</v>
      </c>
      <c r="K128" s="302">
        <v>0.36001552432875306</v>
      </c>
      <c r="L128" s="302">
        <f>SUM(J128:K128)</f>
        <v>0.41577140166356819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8.7986750967216809E-2</v>
      </c>
      <c r="C129" s="302">
        <v>0.18471415549557257</v>
      </c>
      <c r="D129" s="302">
        <f t="shared" ref="D129:D136" si="37">SUM(B129:C129)</f>
        <v>0.27270090646278938</v>
      </c>
      <c r="E129" s="303"/>
      <c r="F129" s="302">
        <v>9.0781198686322215E-2</v>
      </c>
      <c r="G129" s="302">
        <v>0.24929267668125579</v>
      </c>
      <c r="H129" s="302">
        <f t="shared" ref="H129:H136" si="38">SUM(F129:G129)</f>
        <v>0.34007387536757799</v>
      </c>
      <c r="I129" s="303"/>
      <c r="J129" s="302">
        <v>0.13972446043861522</v>
      </c>
      <c r="K129" s="302">
        <v>0.30679190497105707</v>
      </c>
      <c r="L129" s="302">
        <f t="shared" ref="L129:L136" si="39">SUM(J129:K129)</f>
        <v>0.44651636540967232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0.12651567517771692</v>
      </c>
      <c r="C130" s="302">
        <v>0.16038365146852818</v>
      </c>
      <c r="D130" s="302">
        <f t="shared" si="37"/>
        <v>0.28689932664624507</v>
      </c>
      <c r="E130" s="303"/>
      <c r="F130" s="302">
        <v>0.10812944335202983</v>
      </c>
      <c r="G130" s="302">
        <v>0.19550451980318259</v>
      </c>
      <c r="H130" s="302">
        <f t="shared" si="38"/>
        <v>0.30363396315521241</v>
      </c>
      <c r="I130" s="303"/>
      <c r="J130" s="302">
        <v>0.15742294684844974</v>
      </c>
      <c r="K130" s="302">
        <v>0.21644381148905792</v>
      </c>
      <c r="L130" s="302">
        <f t="shared" si="39"/>
        <v>0.37386675833750765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0.10665537917143811</v>
      </c>
      <c r="C131" s="302">
        <v>2.9297149710378431E-2</v>
      </c>
      <c r="D131" s="302">
        <f t="shared" si="37"/>
        <v>0.13595252888181653</v>
      </c>
      <c r="E131" s="303"/>
      <c r="F131" s="302">
        <v>6.9232804882007087E-2</v>
      </c>
      <c r="G131" s="302">
        <v>5.297411476676453E-2</v>
      </c>
      <c r="H131" s="302">
        <f t="shared" si="38"/>
        <v>0.12220691964877162</v>
      </c>
      <c r="I131" s="303"/>
      <c r="J131" s="302">
        <v>4.4252911728520042E-2</v>
      </c>
      <c r="K131" s="302">
        <v>6.0553013605538539E-2</v>
      </c>
      <c r="L131" s="302">
        <f t="shared" si="39"/>
        <v>0.10480592533405858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3.126346168315159E-2</v>
      </c>
      <c r="C132" s="302">
        <v>0.14293193672554594</v>
      </c>
      <c r="D132" s="302">
        <f t="shared" si="37"/>
        <v>0.17419539840869752</v>
      </c>
      <c r="E132" s="303"/>
      <c r="F132" s="302">
        <v>1.7658689558726258E-2</v>
      </c>
      <c r="G132" s="302">
        <v>0.18105229778986923</v>
      </c>
      <c r="H132" s="302">
        <f t="shared" si="38"/>
        <v>0.19871098734859549</v>
      </c>
      <c r="I132" s="303"/>
      <c r="J132" s="302">
        <v>4.5157562445270492E-2</v>
      </c>
      <c r="K132" s="302">
        <v>0.20710957125286933</v>
      </c>
      <c r="L132" s="302">
        <f t="shared" si="39"/>
        <v>0.2522671336981398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2.9111209883332767E-2</v>
      </c>
      <c r="C133" s="302">
        <v>2.3816934862577951E-2</v>
      </c>
      <c r="D133" s="302">
        <f t="shared" si="37"/>
        <v>5.2928144745910718E-2</v>
      </c>
      <c r="E133" s="303"/>
      <c r="F133" s="302">
        <v>1.6777219048992754E-2</v>
      </c>
      <c r="G133" s="302">
        <v>3.1011412999909133E-2</v>
      </c>
      <c r="H133" s="302">
        <f t="shared" si="38"/>
        <v>4.7788632048901887E-2</v>
      </c>
      <c r="I133" s="303"/>
      <c r="J133" s="302">
        <v>2.1930787974253591E-2</v>
      </c>
      <c r="K133" s="302">
        <v>4.1945020247521919E-2</v>
      </c>
      <c r="L133" s="302">
        <f t="shared" si="39"/>
        <v>6.3875808221775507E-2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4.1169189914392917E-2</v>
      </c>
      <c r="C134" s="302">
        <v>2.5480771619300208E-2</v>
      </c>
      <c r="D134" s="302">
        <f>SUM(B134:C134)</f>
        <v>6.6649961533693125E-2</v>
      </c>
      <c r="E134" s="303"/>
      <c r="F134" s="302">
        <v>2.2665076467811771E-2</v>
      </c>
      <c r="G134" s="302">
        <v>4.7926571382275865E-2</v>
      </c>
      <c r="H134" s="302">
        <f t="shared" si="38"/>
        <v>7.0591647850087633E-2</v>
      </c>
      <c r="I134" s="303"/>
      <c r="J134" s="302">
        <v>2.7488861568043289E-2</v>
      </c>
      <c r="K134" s="302">
        <v>6.1454910527604448E-2</v>
      </c>
      <c r="L134" s="302">
        <f t="shared" si="39"/>
        <v>8.8943772095647744E-2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2.6609936351360396E-2</v>
      </c>
      <c r="C135" s="302">
        <v>0.35847067002690519</v>
      </c>
      <c r="D135" s="302">
        <f t="shared" si="37"/>
        <v>0.38508060637826558</v>
      </c>
      <c r="E135" s="303"/>
      <c r="F135" s="302">
        <v>1.6199842276726596E-2</v>
      </c>
      <c r="G135" s="302">
        <v>0.35049011806631569</v>
      </c>
      <c r="H135" s="302">
        <f t="shared" si="38"/>
        <v>0.3666899603430423</v>
      </c>
      <c r="I135" s="303"/>
      <c r="J135" s="302">
        <v>2.1005953214067372E-2</v>
      </c>
      <c r="K135" s="302">
        <v>0.46604414619861123</v>
      </c>
      <c r="L135" s="302">
        <f t="shared" si="39"/>
        <v>0.48705009941267863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4.031173137610216E-2</v>
      </c>
      <c r="C136" s="302">
        <v>0.34376805150506401</v>
      </c>
      <c r="D136" s="302">
        <f t="shared" si="37"/>
        <v>0.38407978288116618</v>
      </c>
      <c r="E136" s="303"/>
      <c r="F136" s="302">
        <v>1.6488101901686515E-2</v>
      </c>
      <c r="G136" s="302">
        <v>0.29514964256480969</v>
      </c>
      <c r="H136" s="302">
        <f t="shared" si="38"/>
        <v>0.31163774446649622</v>
      </c>
      <c r="I136" s="303"/>
      <c r="J136" s="302">
        <v>1.4065480611465201E-2</v>
      </c>
      <c r="K136" s="302">
        <v>0.26483725521548435</v>
      </c>
      <c r="L136" s="302">
        <f t="shared" si="39"/>
        <v>0.27890273582694952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0.53924767543035546</v>
      </c>
      <c r="C138" s="311">
        <f t="shared" ref="C138" si="40">SUM(C128:C136)</f>
        <v>1.4937523245696465</v>
      </c>
      <c r="D138" s="311">
        <f>SUM(D128:D136)</f>
        <v>2.0330000000000021</v>
      </c>
      <c r="E138" s="311"/>
      <c r="F138" s="311">
        <f t="shared" ref="F138:H138" si="41">SUM(F128:F136)</f>
        <v>0.40033312668253945</v>
      </c>
      <c r="G138" s="311">
        <f t="shared" si="41"/>
        <v>1.6986668733174586</v>
      </c>
      <c r="H138" s="311">
        <f t="shared" si="41"/>
        <v>2.098999999999998</v>
      </c>
      <c r="I138" s="311"/>
      <c r="J138" s="311">
        <f t="shared" ref="J138:L138" si="42">SUM(J128:J136)</f>
        <v>0.52680484216349999</v>
      </c>
      <c r="K138" s="311">
        <f t="shared" si="42"/>
        <v>1.9851951578364981</v>
      </c>
      <c r="L138" s="311">
        <f t="shared" si="42"/>
        <v>2.5119999999999978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0.33235666162134991</v>
      </c>
      <c r="C145" s="302">
        <v>1.6903544519328162</v>
      </c>
      <c r="D145" s="302">
        <f>SUM(B145:C145)</f>
        <v>2.0227111135541662</v>
      </c>
      <c r="E145" s="303"/>
      <c r="F145" s="302">
        <v>0.64828468595756494</v>
      </c>
      <c r="G145" s="302">
        <v>2.9599318138200506</v>
      </c>
      <c r="H145" s="302">
        <f>SUM(F145:G145)</f>
        <v>3.6082164997776154</v>
      </c>
      <c r="I145" s="303"/>
      <c r="J145" s="302">
        <v>0.85714647714356718</v>
      </c>
      <c r="K145" s="302">
        <v>3.4309557220664755</v>
      </c>
      <c r="L145" s="302">
        <f>SUM(J145:K145)</f>
        <v>4.2881021992100425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0.27721500287170803</v>
      </c>
      <c r="C146" s="302">
        <v>1.5618818209390102</v>
      </c>
      <c r="D146" s="302">
        <f t="shared" ref="D146:D153" si="43">SUM(B146:C146)</f>
        <v>1.8390968238107182</v>
      </c>
      <c r="E146" s="303"/>
      <c r="F146" s="302">
        <v>0.55691673296550581</v>
      </c>
      <c r="G146" s="302">
        <v>2.8049551941064421</v>
      </c>
      <c r="H146" s="302">
        <f t="shared" ref="H146:H153" si="44">SUM(F146:G146)</f>
        <v>3.3618719270719479</v>
      </c>
      <c r="I146" s="303"/>
      <c r="J146" s="302">
        <v>0.80712602886224272</v>
      </c>
      <c r="K146" s="302">
        <v>3.7431201244855976</v>
      </c>
      <c r="L146" s="302">
        <f t="shared" ref="L146:L153" si="45">SUM(J146:K146)</f>
        <v>4.5502461533478407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0.2630612761212493</v>
      </c>
      <c r="C147" s="302">
        <v>0.81119455598016998</v>
      </c>
      <c r="D147" s="302">
        <f t="shared" si="43"/>
        <v>1.0742558321014193</v>
      </c>
      <c r="E147" s="303"/>
      <c r="F147" s="302">
        <v>0.46582882256273955</v>
      </c>
      <c r="G147" s="302">
        <v>1.3907244411712549</v>
      </c>
      <c r="H147" s="302">
        <f t="shared" si="44"/>
        <v>1.8565532637339945</v>
      </c>
      <c r="I147" s="303"/>
      <c r="J147" s="302">
        <v>0.59648567842845812</v>
      </c>
      <c r="K147" s="302">
        <v>1.5181629380542541</v>
      </c>
      <c r="L147" s="302">
        <f t="shared" si="45"/>
        <v>2.1146486164827123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1.2758609382673154</v>
      </c>
      <c r="C148" s="302">
        <v>0.15957088289798393</v>
      </c>
      <c r="D148" s="302">
        <f t="shared" si="43"/>
        <v>1.4354318211652992</v>
      </c>
      <c r="E148" s="303"/>
      <c r="F148" s="302">
        <v>1.8776442090174996</v>
      </c>
      <c r="G148" s="302">
        <v>0.26023774380200931</v>
      </c>
      <c r="H148" s="302">
        <f t="shared" si="44"/>
        <v>2.1378819528195088</v>
      </c>
      <c r="I148" s="303"/>
      <c r="J148" s="302">
        <v>1.8048373044564017</v>
      </c>
      <c r="K148" s="302">
        <v>0.296724665649644</v>
      </c>
      <c r="L148" s="302">
        <f t="shared" si="45"/>
        <v>2.1015619701060455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0.12435267259143436</v>
      </c>
      <c r="C149" s="302">
        <v>7.6407167459036298</v>
      </c>
      <c r="D149" s="302">
        <f t="shared" si="43"/>
        <v>7.7650694184950639</v>
      </c>
      <c r="E149" s="303"/>
      <c r="F149" s="302">
        <v>0.19048609441586667</v>
      </c>
      <c r="G149" s="302">
        <v>9.0339129171769166</v>
      </c>
      <c r="H149" s="302">
        <f t="shared" si="44"/>
        <v>9.2243990115927836</v>
      </c>
      <c r="I149" s="303"/>
      <c r="J149" s="302">
        <v>0.41334714916416809</v>
      </c>
      <c r="K149" s="302">
        <v>9.7116278228427131</v>
      </c>
      <c r="L149" s="302">
        <f t="shared" si="45"/>
        <v>10.124974972006882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1.4396273308184455E-2</v>
      </c>
      <c r="C150" s="302">
        <v>3.9935610537175745E-2</v>
      </c>
      <c r="D150" s="302">
        <f t="shared" si="43"/>
        <v>5.4331883845360196E-2</v>
      </c>
      <c r="E150" s="303"/>
      <c r="F150" s="302">
        <v>2.0964016229730081E-2</v>
      </c>
      <c r="G150" s="302">
        <v>6.86404897647718E-2</v>
      </c>
      <c r="H150" s="302">
        <f t="shared" si="44"/>
        <v>8.9604505994501885E-2</v>
      </c>
      <c r="I150" s="303"/>
      <c r="J150" s="302">
        <v>2.6678302183766902E-2</v>
      </c>
      <c r="K150" s="302">
        <v>7.9989843989817552E-2</v>
      </c>
      <c r="L150" s="302">
        <f t="shared" si="45"/>
        <v>0.10666814617358446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0.13668300418110121</v>
      </c>
      <c r="C151" s="302">
        <v>0.11996554629465786</v>
      </c>
      <c r="D151" s="302">
        <f t="shared" si="43"/>
        <v>0.25664855047575907</v>
      </c>
      <c r="E151" s="303"/>
      <c r="F151" s="302">
        <v>0.21595744330234259</v>
      </c>
      <c r="G151" s="302">
        <v>0.18624896696561072</v>
      </c>
      <c r="H151" s="302">
        <f t="shared" si="44"/>
        <v>0.40220641026795334</v>
      </c>
      <c r="I151" s="303"/>
      <c r="J151" s="302">
        <v>0.27530980533582816</v>
      </c>
      <c r="K151" s="302">
        <v>0.23994159786377528</v>
      </c>
      <c r="L151" s="302">
        <f t="shared" si="45"/>
        <v>0.51525140319960339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2.0145497240717299E-2</v>
      </c>
      <c r="C152" s="302">
        <v>1.3705549556997481</v>
      </c>
      <c r="D152" s="302">
        <f t="shared" si="43"/>
        <v>1.3907004529404654</v>
      </c>
      <c r="E152" s="303"/>
      <c r="F152" s="302">
        <v>2.5761274605805198E-2</v>
      </c>
      <c r="G152" s="302">
        <v>1.7680314214038675</v>
      </c>
      <c r="H152" s="302">
        <f t="shared" si="44"/>
        <v>1.7937926960096726</v>
      </c>
      <c r="I152" s="303"/>
      <c r="J152" s="302">
        <v>3.9077648148230004E-2</v>
      </c>
      <c r="K152" s="302">
        <v>2.3358773497404099</v>
      </c>
      <c r="L152" s="302">
        <f t="shared" si="45"/>
        <v>2.37495499788864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8.4039513159232831E-2</v>
      </c>
      <c r="C153" s="302">
        <v>0.91671459045255355</v>
      </c>
      <c r="D153" s="302">
        <f t="shared" si="43"/>
        <v>1.0007541036117864</v>
      </c>
      <c r="E153" s="303"/>
      <c r="F153" s="302">
        <v>9.5893539674245534E-2</v>
      </c>
      <c r="G153" s="302">
        <v>1.1755801930577363</v>
      </c>
      <c r="H153" s="302">
        <f t="shared" si="44"/>
        <v>1.2714737327319818</v>
      </c>
      <c r="I153" s="303"/>
      <c r="J153" s="302">
        <v>8.3647879318026627E-2</v>
      </c>
      <c r="K153" s="302">
        <v>1.3099436622666183</v>
      </c>
      <c r="L153" s="302">
        <f t="shared" si="45"/>
        <v>1.3935915415846449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2.5281108393622933</v>
      </c>
      <c r="C155" s="311">
        <f t="shared" ref="C155:D155" si="46">SUM(C145:C153)</f>
        <v>14.310889160637746</v>
      </c>
      <c r="D155" s="311">
        <f t="shared" si="46"/>
        <v>16.839000000000038</v>
      </c>
      <c r="E155" s="311"/>
      <c r="F155" s="311">
        <f t="shared" ref="F155:H155" si="47">SUM(F145:F153)</f>
        <v>4.0977368187313008</v>
      </c>
      <c r="G155" s="311">
        <f t="shared" si="47"/>
        <v>19.648263181268661</v>
      </c>
      <c r="H155" s="311">
        <f t="shared" si="47"/>
        <v>23.745999999999956</v>
      </c>
      <c r="I155" s="311"/>
      <c r="J155" s="311">
        <f t="shared" ref="J155:L155" si="48">SUM(J145:J153)</f>
        <v>4.9036562730406894</v>
      </c>
      <c r="K155" s="311">
        <f t="shared" si="48"/>
        <v>22.666343726959308</v>
      </c>
      <c r="L155" s="311">
        <f t="shared" si="48"/>
        <v>27.569999999999997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2.5743262215487634</v>
      </c>
      <c r="C162" s="302">
        <v>3.9822907116537554</v>
      </c>
      <c r="D162" s="302">
        <f>SUM(B162:C162)</f>
        <v>6.5566169332025188</v>
      </c>
      <c r="E162" s="303"/>
      <c r="F162" s="302">
        <v>3.356078745233126</v>
      </c>
      <c r="G162" s="302">
        <v>4.635147825800539</v>
      </c>
      <c r="H162" s="302">
        <f>SUM(F162:G162)</f>
        <v>7.991226571033665</v>
      </c>
      <c r="I162" s="303"/>
      <c r="J162" s="302">
        <v>4.4068031883926322</v>
      </c>
      <c r="K162" s="302">
        <v>5.1544979413550136</v>
      </c>
      <c r="L162" s="302">
        <f>SUM(J162:K162)</f>
        <v>9.5613011297476458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1.9189144090420078</v>
      </c>
      <c r="C163" s="302">
        <v>1.9232976866383578</v>
      </c>
      <c r="D163" s="302">
        <f t="shared" ref="D163:D170" si="49">SUM(B163:C163)</f>
        <v>3.8422120956803658</v>
      </c>
      <c r="E163" s="303"/>
      <c r="F163" s="302">
        <v>2.7696884300152598</v>
      </c>
      <c r="G163" s="302">
        <v>2.5543564370967378</v>
      </c>
      <c r="H163" s="302">
        <f t="shared" ref="H163:H170" si="50">SUM(F163:G163)</f>
        <v>5.3240448671119971</v>
      </c>
      <c r="I163" s="303"/>
      <c r="J163" s="302">
        <v>3.5840589483753948</v>
      </c>
      <c r="K163" s="302">
        <v>3.1854425877075623</v>
      </c>
      <c r="L163" s="302">
        <f t="shared" ref="L163:L170" si="51">SUM(J163:K163)</f>
        <v>6.7695015360829576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2.1486214534636385</v>
      </c>
      <c r="C164" s="302">
        <v>2.0740511955521548</v>
      </c>
      <c r="D164" s="302">
        <f t="shared" si="49"/>
        <v>4.2226726490157933</v>
      </c>
      <c r="E164" s="303"/>
      <c r="F164" s="302">
        <v>2.7011359986725698</v>
      </c>
      <c r="G164" s="302">
        <v>2.4895065403290171</v>
      </c>
      <c r="H164" s="302">
        <f t="shared" si="50"/>
        <v>5.1906425390015869</v>
      </c>
      <c r="I164" s="303"/>
      <c r="J164" s="302">
        <v>3.0883110119866268</v>
      </c>
      <c r="K164" s="302">
        <v>2.52517179957204</v>
      </c>
      <c r="L164" s="302">
        <f t="shared" si="51"/>
        <v>5.6134828115586668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3.3950704244032681</v>
      </c>
      <c r="C165" s="302">
        <v>1.2636341134273057</v>
      </c>
      <c r="D165" s="302">
        <f t="shared" si="49"/>
        <v>4.658704537830574</v>
      </c>
      <c r="E165" s="303"/>
      <c r="F165" s="302">
        <v>3.5633922316198468</v>
      </c>
      <c r="G165" s="302">
        <v>1.5404812931093745</v>
      </c>
      <c r="H165" s="302">
        <f t="shared" si="50"/>
        <v>5.1038735247292211</v>
      </c>
      <c r="I165" s="303"/>
      <c r="J165" s="302">
        <v>2.9835624026896452</v>
      </c>
      <c r="K165" s="302">
        <v>1.7714329026016402</v>
      </c>
      <c r="L165" s="302">
        <f t="shared" si="51"/>
        <v>4.7549953052912857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0.60116731428744452</v>
      </c>
      <c r="C166" s="302">
        <v>3.214232692686545</v>
      </c>
      <c r="D166" s="302">
        <f t="shared" si="49"/>
        <v>3.8154000069739897</v>
      </c>
      <c r="E166" s="303"/>
      <c r="F166" s="302">
        <v>0.57489865941576224</v>
      </c>
      <c r="G166" s="302">
        <v>2.9289646754064309</v>
      </c>
      <c r="H166" s="302">
        <f t="shared" si="50"/>
        <v>3.503863334822193</v>
      </c>
      <c r="I166" s="303"/>
      <c r="J166" s="302">
        <v>0.65536189463519556</v>
      </c>
      <c r="K166" s="302">
        <v>2.8775648346496996</v>
      </c>
      <c r="L166" s="302">
        <f t="shared" si="51"/>
        <v>3.5329267292848954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0.42547276153254521</v>
      </c>
      <c r="C167" s="302">
        <v>8.9297707448168229E-2</v>
      </c>
      <c r="D167" s="302">
        <f t="shared" si="49"/>
        <v>0.51477046898071344</v>
      </c>
      <c r="E167" s="303"/>
      <c r="F167" s="302">
        <v>0.45638291055164742</v>
      </c>
      <c r="G167" s="302">
        <v>0.10425842395609194</v>
      </c>
      <c r="H167" s="302">
        <f t="shared" si="50"/>
        <v>0.56064133450773934</v>
      </c>
      <c r="I167" s="303"/>
      <c r="J167" s="302">
        <v>0.5942031472912167</v>
      </c>
      <c r="K167" s="302">
        <v>0.1294101874306289</v>
      </c>
      <c r="L167" s="302">
        <f t="shared" si="51"/>
        <v>0.72361333472184564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8.5712172715490063</v>
      </c>
      <c r="C168" s="302">
        <v>6.0581131074683405</v>
      </c>
      <c r="D168" s="302">
        <f t="shared" si="49"/>
        <v>14.629330379017347</v>
      </c>
      <c r="E168" s="303"/>
      <c r="F168" s="302">
        <v>8.6280308085927686</v>
      </c>
      <c r="G168" s="302">
        <v>6.5323616125134789</v>
      </c>
      <c r="H168" s="302">
        <f t="shared" si="50"/>
        <v>15.160392421106248</v>
      </c>
      <c r="I168" s="303"/>
      <c r="J168" s="302">
        <v>7.3572849303397723</v>
      </c>
      <c r="K168" s="302">
        <v>6.4341409316247287</v>
      </c>
      <c r="L168" s="302">
        <f t="shared" si="51"/>
        <v>13.791425861964502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0.32632543010054599</v>
      </c>
      <c r="C169" s="302">
        <v>2.4010293674230456</v>
      </c>
      <c r="D169" s="302">
        <f t="shared" si="49"/>
        <v>2.7273547975235917</v>
      </c>
      <c r="E169" s="303"/>
      <c r="F169" s="302">
        <v>0.28465757676172221</v>
      </c>
      <c r="G169" s="302">
        <v>2.1532729040582743</v>
      </c>
      <c r="H169" s="302">
        <f t="shared" si="50"/>
        <v>2.4379304808199964</v>
      </c>
      <c r="I169" s="303"/>
      <c r="J169" s="302">
        <v>0.3966940343355585</v>
      </c>
      <c r="K169" s="302">
        <v>2.356651626240879</v>
      </c>
      <c r="L169" s="302">
        <f t="shared" si="51"/>
        <v>2.7533456605764375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2.408230994755383</v>
      </c>
      <c r="C170" s="302">
        <v>2.687707137019677</v>
      </c>
      <c r="D170" s="302">
        <f t="shared" si="49"/>
        <v>5.0959381317750605</v>
      </c>
      <c r="E170" s="303"/>
      <c r="F170" s="302">
        <v>2.1348105510946853</v>
      </c>
      <c r="G170" s="302">
        <v>2.3205743757726451</v>
      </c>
      <c r="H170" s="302">
        <f t="shared" si="50"/>
        <v>4.45538492686733</v>
      </c>
      <c r="I170" s="303"/>
      <c r="J170" s="302">
        <v>1.8560004550154732</v>
      </c>
      <c r="K170" s="302">
        <v>1.8574071757562658</v>
      </c>
      <c r="L170" s="302">
        <f t="shared" si="51"/>
        <v>3.713407630771739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22.369346280682603</v>
      </c>
      <c r="C172" s="311">
        <f t="shared" ref="C172:D172" si="52">SUM(C162:C170)</f>
        <v>23.693653719317346</v>
      </c>
      <c r="D172" s="311">
        <f t="shared" si="52"/>
        <v>46.062999999999946</v>
      </c>
      <c r="E172" s="311"/>
      <c r="F172" s="311">
        <f t="shared" ref="F172:H172" si="53">SUM(F162:F170)</f>
        <v>24.46907591195739</v>
      </c>
      <c r="G172" s="311">
        <f t="shared" si="53"/>
        <v>25.258924088042587</v>
      </c>
      <c r="H172" s="311">
        <f t="shared" si="53"/>
        <v>49.727999999999973</v>
      </c>
      <c r="I172" s="311"/>
      <c r="J172" s="311">
        <f t="shared" ref="J172:L172" si="54">SUM(J162:J170)</f>
        <v>24.922280013061513</v>
      </c>
      <c r="K172" s="311">
        <f t="shared" si="54"/>
        <v>26.291719986938457</v>
      </c>
      <c r="L172" s="311">
        <f t="shared" si="54"/>
        <v>51.213999999999977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0.12358774990691072</v>
      </c>
      <c r="C179" s="302">
        <v>0.56765033479033722</v>
      </c>
      <c r="D179" s="302">
        <f>SUM(B179:C179)</f>
        <v>0.6912380846972479</v>
      </c>
      <c r="E179" s="303"/>
      <c r="F179" s="302">
        <v>0.16200744143183238</v>
      </c>
      <c r="G179" s="302">
        <v>0.57729068997327382</v>
      </c>
      <c r="H179" s="302">
        <f>SUM(F179:G179)</f>
        <v>0.73929813140510614</v>
      </c>
      <c r="I179" s="303"/>
      <c r="J179" s="302">
        <v>0.20912638893413757</v>
      </c>
      <c r="K179" s="302">
        <v>0.56701421585935885</v>
      </c>
      <c r="L179" s="302">
        <f>SUM(J179:K179)</f>
        <v>0.77614060479349645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0.10514564042156516</v>
      </c>
      <c r="C180" s="302">
        <v>0.40267158290262689</v>
      </c>
      <c r="D180" s="302">
        <f t="shared" ref="D180:D187" si="55">SUM(B180:C180)</f>
        <v>0.50781722332419199</v>
      </c>
      <c r="E180" s="303"/>
      <c r="F180" s="302">
        <v>0.16744977357896806</v>
      </c>
      <c r="G180" s="302">
        <v>0.53451819871976736</v>
      </c>
      <c r="H180" s="302">
        <f t="shared" ref="H180:H187" si="56">SUM(F180:G180)</f>
        <v>0.70196797229873542</v>
      </c>
      <c r="I180" s="303"/>
      <c r="J180" s="302">
        <v>0.21731797710612921</v>
      </c>
      <c r="K180" s="302">
        <v>0.73722708845108353</v>
      </c>
      <c r="L180" s="302">
        <f t="shared" ref="L180:L187" si="57">SUM(J180:K180)</f>
        <v>0.95454506555721275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0.12564262457808476</v>
      </c>
      <c r="C181" s="302">
        <v>0.45767951337947876</v>
      </c>
      <c r="D181" s="302">
        <f t="shared" si="55"/>
        <v>0.58332213795756349</v>
      </c>
      <c r="E181" s="303"/>
      <c r="F181" s="302">
        <v>0.16742983778665216</v>
      </c>
      <c r="G181" s="302">
        <v>0.60604518006937225</v>
      </c>
      <c r="H181" s="302">
        <f t="shared" si="56"/>
        <v>0.77347501785602435</v>
      </c>
      <c r="I181" s="303"/>
      <c r="J181" s="302">
        <v>0.19215324083996579</v>
      </c>
      <c r="K181" s="302">
        <v>0.72777368881599569</v>
      </c>
      <c r="L181" s="302">
        <f t="shared" si="57"/>
        <v>0.91992692965596146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0.44359271570815739</v>
      </c>
      <c r="C182" s="302">
        <v>0.33334542814280904</v>
      </c>
      <c r="D182" s="302">
        <f t="shared" si="55"/>
        <v>0.77693814385096638</v>
      </c>
      <c r="E182" s="303"/>
      <c r="F182" s="302">
        <v>0.49516978493546832</v>
      </c>
      <c r="G182" s="302">
        <v>0.36318600430818171</v>
      </c>
      <c r="H182" s="302">
        <f t="shared" si="56"/>
        <v>0.85835578924364997</v>
      </c>
      <c r="I182" s="303"/>
      <c r="J182" s="302">
        <v>0.41787164555517914</v>
      </c>
      <c r="K182" s="302">
        <v>0.33336414222948768</v>
      </c>
      <c r="L182" s="302">
        <f t="shared" si="57"/>
        <v>0.75123578778466682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1.5162057109629628E-2</v>
      </c>
      <c r="C183" s="302">
        <v>0.45597722556690617</v>
      </c>
      <c r="D183" s="302">
        <f t="shared" si="55"/>
        <v>0.47113928267653582</v>
      </c>
      <c r="E183" s="303"/>
      <c r="F183" s="302">
        <v>1.7391221619770334E-2</v>
      </c>
      <c r="G183" s="302">
        <v>0.3520154085345425</v>
      </c>
      <c r="H183" s="302">
        <f t="shared" si="56"/>
        <v>0.36940663015431285</v>
      </c>
      <c r="I183" s="303"/>
      <c r="J183" s="302">
        <v>4.7958187410875965E-2</v>
      </c>
      <c r="K183" s="302">
        <v>0.35122356037329405</v>
      </c>
      <c r="L183" s="302">
        <f t="shared" si="57"/>
        <v>0.39918174778417004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0.42521798211749595</v>
      </c>
      <c r="C184" s="302">
        <v>0.28525821661870121</v>
      </c>
      <c r="D184" s="302">
        <f t="shared" si="55"/>
        <v>0.71047619873619716</v>
      </c>
      <c r="E184" s="303"/>
      <c r="F184" s="302">
        <v>0.35996604023062828</v>
      </c>
      <c r="G184" s="302">
        <v>0.34216914137825527</v>
      </c>
      <c r="H184" s="302">
        <f t="shared" si="56"/>
        <v>0.70213518160888355</v>
      </c>
      <c r="I184" s="303"/>
      <c r="J184" s="302">
        <v>0.36225742738790068</v>
      </c>
      <c r="K184" s="302">
        <v>0.46747044733982851</v>
      </c>
      <c r="L184" s="302">
        <f t="shared" si="57"/>
        <v>0.82972787472772924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0.12028864688106762</v>
      </c>
      <c r="C185" s="302">
        <v>0.18202602940659818</v>
      </c>
      <c r="D185" s="302">
        <f t="shared" si="55"/>
        <v>0.30231467628766578</v>
      </c>
      <c r="E185" s="303"/>
      <c r="F185" s="302">
        <v>0.134310551758788</v>
      </c>
      <c r="G185" s="302">
        <v>0.18792393892944761</v>
      </c>
      <c r="H185" s="302">
        <f t="shared" si="56"/>
        <v>0.32223449068823562</v>
      </c>
      <c r="I185" s="303"/>
      <c r="J185" s="302">
        <v>0.15296294534748478</v>
      </c>
      <c r="K185" s="302">
        <v>0.25873824821798752</v>
      </c>
      <c r="L185" s="302">
        <f t="shared" si="57"/>
        <v>0.4117011935654723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0.11255069087416196</v>
      </c>
      <c r="C186" s="302">
        <v>2.3333207767124691</v>
      </c>
      <c r="D186" s="302">
        <f t="shared" si="55"/>
        <v>2.4458714675866311</v>
      </c>
      <c r="E186" s="303"/>
      <c r="F186" s="302">
        <v>9.882385964347859E-2</v>
      </c>
      <c r="G186" s="302">
        <v>1.7390556294602137</v>
      </c>
      <c r="H186" s="302">
        <f t="shared" si="56"/>
        <v>1.8378794891036923</v>
      </c>
      <c r="I186" s="303"/>
      <c r="J186" s="302">
        <v>0.18317743443853582</v>
      </c>
      <c r="K186" s="302">
        <v>1.6244525789934594</v>
      </c>
      <c r="L186" s="302">
        <f t="shared" si="57"/>
        <v>1.8076300134319951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0.28671527547397341</v>
      </c>
      <c r="C187" s="302">
        <v>1.0841675094090262</v>
      </c>
      <c r="D187" s="302">
        <f t="shared" si="55"/>
        <v>1.3708827848829996</v>
      </c>
      <c r="E187" s="303"/>
      <c r="F187" s="302">
        <v>0.27886910490921996</v>
      </c>
      <c r="G187" s="302">
        <v>0.85837819273213289</v>
      </c>
      <c r="H187" s="302">
        <f t="shared" si="56"/>
        <v>1.1372472976413528</v>
      </c>
      <c r="I187" s="303"/>
      <c r="J187" s="302">
        <v>0.27089370011987052</v>
      </c>
      <c r="K187" s="302">
        <v>0.64101708257941847</v>
      </c>
      <c r="L187" s="302">
        <f t="shared" si="57"/>
        <v>0.91191078269928894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1.7579033830710467</v>
      </c>
      <c r="C189" s="311">
        <f t="shared" ref="C189:D189" si="58">SUM(C179:C187)</f>
        <v>6.1020966169289519</v>
      </c>
      <c r="D189" s="311">
        <f t="shared" si="58"/>
        <v>7.8599999999999985</v>
      </c>
      <c r="E189" s="311"/>
      <c r="F189" s="311">
        <f t="shared" ref="F189:H189" si="59">SUM(F179:F187)</f>
        <v>1.8814176158948057</v>
      </c>
      <c r="G189" s="311">
        <f t="shared" si="59"/>
        <v>5.5605823841051869</v>
      </c>
      <c r="H189" s="311">
        <f t="shared" si="59"/>
        <v>7.441999999999994</v>
      </c>
      <c r="I189" s="311"/>
      <c r="J189" s="311">
        <f t="shared" ref="J189:L189" si="60">SUM(J179:J187)</f>
        <v>2.0537189471400792</v>
      </c>
      <c r="K189" s="311">
        <f t="shared" si="60"/>
        <v>5.7082810528599142</v>
      </c>
      <c r="L189" s="311">
        <f t="shared" si="60"/>
        <v>7.7619999999999933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0.56068011016895813</v>
      </c>
      <c r="C196" s="302">
        <v>0.74308838804878141</v>
      </c>
      <c r="D196" s="302">
        <f>SUM(B196:C196)</f>
        <v>1.3037684982177395</v>
      </c>
      <c r="E196" s="303"/>
      <c r="F196" s="302">
        <v>0.70308642902626917</v>
      </c>
      <c r="G196" s="302">
        <v>0.83582163434111567</v>
      </c>
      <c r="H196" s="302">
        <f>SUM(F196:G196)</f>
        <v>1.5389080633673848</v>
      </c>
      <c r="I196" s="303"/>
      <c r="J196" s="302">
        <v>0.92140656977333579</v>
      </c>
      <c r="K196" s="302">
        <v>1.1890705394306895</v>
      </c>
      <c r="L196" s="302">
        <f>SUM(J196:K196)</f>
        <v>2.1104771092040253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0.21091244260836225</v>
      </c>
      <c r="C197" s="302">
        <v>0.16908012126061628</v>
      </c>
      <c r="D197" s="302">
        <f t="shared" ref="D197:D204" si="61">SUM(B197:C197)</f>
        <v>0.37999256386897851</v>
      </c>
      <c r="E197" s="303"/>
      <c r="F197" s="302">
        <v>0.33074647825251841</v>
      </c>
      <c r="G197" s="302">
        <v>0.24667052357024757</v>
      </c>
      <c r="H197" s="302">
        <f t="shared" ref="H197:H204" si="62">SUM(F197:G197)</f>
        <v>0.57741700182276601</v>
      </c>
      <c r="I197" s="303"/>
      <c r="J197" s="302">
        <v>0.42868007903393984</v>
      </c>
      <c r="K197" s="302">
        <v>0.31343495553117018</v>
      </c>
      <c r="L197" s="302">
        <f t="shared" ref="L197:L204" si="63">SUM(J197:K197)</f>
        <v>0.74211503456510997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0.29682061754096606</v>
      </c>
      <c r="C198" s="302">
        <v>0.15995695457255049</v>
      </c>
      <c r="D198" s="302">
        <f t="shared" si="61"/>
        <v>0.45677757211351655</v>
      </c>
      <c r="E198" s="303"/>
      <c r="F198" s="302">
        <v>0.4199729117970169</v>
      </c>
      <c r="G198" s="302">
        <v>0.21752029962621389</v>
      </c>
      <c r="H198" s="302">
        <f t="shared" si="62"/>
        <v>0.63749321142323079</v>
      </c>
      <c r="I198" s="303"/>
      <c r="J198" s="302">
        <v>0.55851437373298662</v>
      </c>
      <c r="K198" s="302">
        <v>0.23722893489119695</v>
      </c>
      <c r="L198" s="302">
        <f t="shared" si="63"/>
        <v>0.79574330862418363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0.51225383408324432</v>
      </c>
      <c r="C199" s="302">
        <v>0.14910314167317865</v>
      </c>
      <c r="D199" s="302">
        <f t="shared" si="61"/>
        <v>0.66135697575642294</v>
      </c>
      <c r="E199" s="303"/>
      <c r="F199" s="302">
        <v>0.58503738048241216</v>
      </c>
      <c r="G199" s="302">
        <v>0.20706180703662352</v>
      </c>
      <c r="H199" s="302">
        <f t="shared" si="62"/>
        <v>0.79209918751903574</v>
      </c>
      <c r="I199" s="303"/>
      <c r="J199" s="302">
        <v>0.69735379551213006</v>
      </c>
      <c r="K199" s="302">
        <v>0.2926957975087599</v>
      </c>
      <c r="L199" s="302">
        <f t="shared" si="63"/>
        <v>0.99004959302088991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0.66883392590050494</v>
      </c>
      <c r="C200" s="302">
        <v>2.1235209958150252</v>
      </c>
      <c r="D200" s="302">
        <f t="shared" si="61"/>
        <v>2.7923549217155301</v>
      </c>
      <c r="E200" s="303"/>
      <c r="F200" s="302">
        <v>0.6766438980891688</v>
      </c>
      <c r="G200" s="302">
        <v>1.7343610522576904</v>
      </c>
      <c r="H200" s="302">
        <f t="shared" si="62"/>
        <v>2.4110049503468591</v>
      </c>
      <c r="I200" s="303"/>
      <c r="J200" s="302">
        <v>0.61031712668242488</v>
      </c>
      <c r="K200" s="302">
        <v>1.814061643763945</v>
      </c>
      <c r="L200" s="302">
        <f t="shared" si="63"/>
        <v>2.4243787704463697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0.56015409293192464</v>
      </c>
      <c r="C201" s="302">
        <v>0.1195605044389513</v>
      </c>
      <c r="D201" s="302">
        <f t="shared" si="61"/>
        <v>0.67971459737087592</v>
      </c>
      <c r="E201" s="303"/>
      <c r="F201" s="302">
        <v>0.58777079188150561</v>
      </c>
      <c r="G201" s="302">
        <v>0.16212762589405907</v>
      </c>
      <c r="H201" s="302">
        <f t="shared" si="62"/>
        <v>0.74989841777556465</v>
      </c>
      <c r="I201" s="303"/>
      <c r="J201" s="302">
        <v>0.74476053963220745</v>
      </c>
      <c r="K201" s="302">
        <v>0.19025893608914995</v>
      </c>
      <c r="L201" s="302">
        <f t="shared" si="63"/>
        <v>0.93501947572135746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0.45186963393187901</v>
      </c>
      <c r="C202" s="302">
        <v>0.43903225137796209</v>
      </c>
      <c r="D202" s="302">
        <f t="shared" si="61"/>
        <v>0.89090188530984116</v>
      </c>
      <c r="E202" s="303"/>
      <c r="F202" s="302">
        <v>0.50555423228473595</v>
      </c>
      <c r="G202" s="302">
        <v>0.54606666104894752</v>
      </c>
      <c r="H202" s="302">
        <f t="shared" si="62"/>
        <v>1.0516208933336835</v>
      </c>
      <c r="I202" s="303"/>
      <c r="J202" s="302">
        <v>0.62500551066233856</v>
      </c>
      <c r="K202" s="302">
        <v>0.64603448955139409</v>
      </c>
      <c r="L202" s="302">
        <f t="shared" si="63"/>
        <v>1.2710400002137328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4.7238288400635042E-2</v>
      </c>
      <c r="C203" s="302">
        <v>0.30751689389744108</v>
      </c>
      <c r="D203" s="302">
        <f t="shared" si="61"/>
        <v>0.35475518229807612</v>
      </c>
      <c r="E203" s="303"/>
      <c r="F203" s="302">
        <v>4.3801742304851302E-2</v>
      </c>
      <c r="G203" s="302">
        <v>0.38108300905556103</v>
      </c>
      <c r="H203" s="302">
        <f t="shared" si="62"/>
        <v>0.42488475136041232</v>
      </c>
      <c r="I203" s="303"/>
      <c r="J203" s="302">
        <v>0.12817774976134808</v>
      </c>
      <c r="K203" s="302">
        <v>0.51582565274824355</v>
      </c>
      <c r="L203" s="302">
        <f t="shared" si="63"/>
        <v>0.64400340250959165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4.7798789268340931</v>
      </c>
      <c r="C204" s="302">
        <v>3.1274988765149234</v>
      </c>
      <c r="D204" s="302">
        <f t="shared" si="61"/>
        <v>7.9073778033490161</v>
      </c>
      <c r="E204" s="303"/>
      <c r="F204" s="302">
        <v>5.1148373359731742</v>
      </c>
      <c r="G204" s="302">
        <v>3.5448361870778577</v>
      </c>
      <c r="H204" s="302">
        <f t="shared" si="62"/>
        <v>8.6596735230510316</v>
      </c>
      <c r="I204" s="303"/>
      <c r="J204" s="302">
        <v>5.6250573096145944</v>
      </c>
      <c r="K204" s="302">
        <v>3.9381159960801355</v>
      </c>
      <c r="L204" s="302">
        <f t="shared" si="63"/>
        <v>9.563173305694729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8.0886418724005669</v>
      </c>
      <c r="C206" s="311">
        <f t="shared" ref="C206:D206" si="64">SUM(C196:C204)</f>
        <v>7.338358127599431</v>
      </c>
      <c r="D206" s="311">
        <f t="shared" si="64"/>
        <v>15.426999999999996</v>
      </c>
      <c r="E206" s="311"/>
      <c r="F206" s="311">
        <f t="shared" ref="F206:H206" si="65">SUM(F196:F204)</f>
        <v>8.9674512000916522</v>
      </c>
      <c r="G206" s="311">
        <f t="shared" si="65"/>
        <v>7.8755487999083176</v>
      </c>
      <c r="H206" s="311">
        <f t="shared" si="65"/>
        <v>16.842999999999968</v>
      </c>
      <c r="I206" s="311"/>
      <c r="J206" s="311">
        <f t="shared" ref="J206:L206" si="66">SUM(J196:J204)</f>
        <v>10.339273054405306</v>
      </c>
      <c r="K206" s="311">
        <f t="shared" si="66"/>
        <v>9.1367269455946847</v>
      </c>
      <c r="L206" s="311">
        <f t="shared" si="66"/>
        <v>19.475999999999988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0.38018346101867884</v>
      </c>
      <c r="C213" s="302">
        <v>0.55985641942086162</v>
      </c>
      <c r="D213" s="302">
        <f>SUM(B213:C213)</f>
        <v>0.94003988043954045</v>
      </c>
      <c r="E213" s="303"/>
      <c r="F213" s="302">
        <v>0.38783614723542892</v>
      </c>
      <c r="G213" s="302">
        <v>0.37381228495134305</v>
      </c>
      <c r="H213" s="302">
        <f>SUM(F213:G213)</f>
        <v>0.76164843218677203</v>
      </c>
      <c r="I213" s="303"/>
      <c r="J213" s="302">
        <v>0.43807102820239191</v>
      </c>
      <c r="K213" s="302">
        <v>0.37129182796031135</v>
      </c>
      <c r="L213" s="302">
        <f>SUM(J213:K213)</f>
        <v>0.80936285616270331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0.38562397046946167</v>
      </c>
      <c r="C214" s="302">
        <v>0.85390585868049351</v>
      </c>
      <c r="D214" s="302">
        <f t="shared" ref="D214:D221" si="67">SUM(B214:C214)</f>
        <v>1.2395298291499552</v>
      </c>
      <c r="E214" s="303"/>
      <c r="F214" s="302">
        <v>0.40191371622921068</v>
      </c>
      <c r="G214" s="302">
        <v>0.63725097754040105</v>
      </c>
      <c r="H214" s="302">
        <f t="shared" ref="H214:H221" si="68">SUM(F214:G214)</f>
        <v>1.0391646937696117</v>
      </c>
      <c r="I214" s="303"/>
      <c r="J214" s="302">
        <v>0.39141504888155682</v>
      </c>
      <c r="K214" s="302">
        <v>0.64803170674426314</v>
      </c>
      <c r="L214" s="302">
        <f t="shared" ref="L214:L221" si="69">SUM(J214:K214)</f>
        <v>1.03944675562582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0.60688694405488186</v>
      </c>
      <c r="C215" s="302">
        <v>0.75843746945550017</v>
      </c>
      <c r="D215" s="302">
        <f t="shared" si="67"/>
        <v>1.3653244135103821</v>
      </c>
      <c r="E215" s="303"/>
      <c r="F215" s="302">
        <v>0.73437709895213521</v>
      </c>
      <c r="G215" s="302">
        <v>0.51136333191326011</v>
      </c>
      <c r="H215" s="302">
        <f t="shared" si="68"/>
        <v>1.2457404308653954</v>
      </c>
      <c r="I215" s="303"/>
      <c r="J215" s="302">
        <v>0.6930676337105528</v>
      </c>
      <c r="K215" s="302">
        <v>0.4547571668266483</v>
      </c>
      <c r="L215" s="302">
        <f t="shared" si="69"/>
        <v>1.1478248005372012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0.36628650862797052</v>
      </c>
      <c r="C216" s="302">
        <v>8.8912199188023511E-2</v>
      </c>
      <c r="D216" s="302">
        <f t="shared" si="67"/>
        <v>0.45519870781599403</v>
      </c>
      <c r="E216" s="303"/>
      <c r="F216" s="302">
        <v>0.28152072185145621</v>
      </c>
      <c r="G216" s="302">
        <v>6.6579070331308041E-2</v>
      </c>
      <c r="H216" s="302">
        <f t="shared" si="68"/>
        <v>0.34809979218276427</v>
      </c>
      <c r="I216" s="303"/>
      <c r="J216" s="302">
        <v>0.16095387311916873</v>
      </c>
      <c r="K216" s="302">
        <v>5.0414547289151644E-2</v>
      </c>
      <c r="L216" s="302">
        <f t="shared" si="69"/>
        <v>0.21136842040832038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9.9822763739945183E-2</v>
      </c>
      <c r="C217" s="302">
        <v>0.30186881699068252</v>
      </c>
      <c r="D217" s="302">
        <f t="shared" si="67"/>
        <v>0.40169158073062772</v>
      </c>
      <c r="E217" s="303"/>
      <c r="F217" s="302">
        <v>9.4204384588366649E-2</v>
      </c>
      <c r="G217" s="302">
        <v>0.15183995234185257</v>
      </c>
      <c r="H217" s="302">
        <f t="shared" si="68"/>
        <v>0.24604433693021921</v>
      </c>
      <c r="I217" s="303"/>
      <c r="J217" s="302">
        <v>0.10691789075302995</v>
      </c>
      <c r="K217" s="302">
        <v>0.11488342691447583</v>
      </c>
      <c r="L217" s="302">
        <f t="shared" si="69"/>
        <v>0.22180131766750577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0.10410824864909203</v>
      </c>
      <c r="C218" s="302">
        <v>5.7816548205755137E-2</v>
      </c>
      <c r="D218" s="302">
        <f t="shared" si="67"/>
        <v>0.16192479685484717</v>
      </c>
      <c r="E218" s="303"/>
      <c r="F218" s="302">
        <v>9.2682932803198226E-2</v>
      </c>
      <c r="G218" s="302">
        <v>5.087116134113745E-2</v>
      </c>
      <c r="H218" s="302">
        <f t="shared" si="68"/>
        <v>0.14355409414433568</v>
      </c>
      <c r="I218" s="303"/>
      <c r="J218" s="302">
        <v>7.9187653113849649E-2</v>
      </c>
      <c r="K218" s="302">
        <v>5.6164555217360447E-2</v>
      </c>
      <c r="L218" s="302">
        <f t="shared" si="69"/>
        <v>0.13535220833121009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0.15586622914416068</v>
      </c>
      <c r="C219" s="302">
        <v>9.8894654911589136E-2</v>
      </c>
      <c r="D219" s="302">
        <f t="shared" si="67"/>
        <v>0.25476088405574981</v>
      </c>
      <c r="E219" s="303"/>
      <c r="F219" s="302">
        <v>0.12053356640458733</v>
      </c>
      <c r="G219" s="302">
        <v>6.4661051447534479E-2</v>
      </c>
      <c r="H219" s="302">
        <f t="shared" si="68"/>
        <v>0.18519461785212182</v>
      </c>
      <c r="I219" s="303"/>
      <c r="J219" s="302">
        <v>0.10834336057456385</v>
      </c>
      <c r="K219" s="302">
        <v>6.9876021500641011E-2</v>
      </c>
      <c r="L219" s="302">
        <f t="shared" si="69"/>
        <v>0.17821938207520488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2.135514833068463E-2</v>
      </c>
      <c r="C220" s="302">
        <v>8.1084682545829054E-2</v>
      </c>
      <c r="D220" s="302">
        <f t="shared" si="67"/>
        <v>0.10243983087651368</v>
      </c>
      <c r="E220" s="303"/>
      <c r="F220" s="302">
        <v>1.5798105784919983E-2</v>
      </c>
      <c r="G220" s="302">
        <v>4.857812524526977E-2</v>
      </c>
      <c r="H220" s="302">
        <f t="shared" si="68"/>
        <v>6.4376231030189746E-2</v>
      </c>
      <c r="I220" s="303"/>
      <c r="J220" s="302">
        <v>9.862830950448636E-3</v>
      </c>
      <c r="K220" s="302">
        <v>4.9529492093812792E-2</v>
      </c>
      <c r="L220" s="302">
        <f t="shared" si="69"/>
        <v>5.9392323044261425E-2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0.14722714719132265</v>
      </c>
      <c r="C221" s="302">
        <v>0.23986292937506534</v>
      </c>
      <c r="D221" s="302">
        <f t="shared" si="67"/>
        <v>0.387090076566388</v>
      </c>
      <c r="E221" s="303"/>
      <c r="F221" s="302">
        <v>0.12937935826302552</v>
      </c>
      <c r="G221" s="302">
        <v>0.16179801277556538</v>
      </c>
      <c r="H221" s="302">
        <f t="shared" si="68"/>
        <v>0.29117737103859087</v>
      </c>
      <c r="I221" s="303"/>
      <c r="J221" s="302">
        <v>9.0084851627158791E-2</v>
      </c>
      <c r="K221" s="302">
        <v>0.13814708452061569</v>
      </c>
      <c r="L221" s="302">
        <f t="shared" si="69"/>
        <v>0.22823193614777448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2.267360421226198</v>
      </c>
      <c r="C223" s="311">
        <f t="shared" ref="C223:D223" si="70">SUM(C213:C221)</f>
        <v>3.0406395787737996</v>
      </c>
      <c r="D223" s="311">
        <f t="shared" si="70"/>
        <v>5.3079999999999972</v>
      </c>
      <c r="E223" s="311"/>
      <c r="F223" s="311">
        <f t="shared" ref="F223:H223" si="71">SUM(F213:F221)</f>
        <v>2.258246032112329</v>
      </c>
      <c r="G223" s="311">
        <f t="shared" si="71"/>
        <v>2.0667539678876716</v>
      </c>
      <c r="H223" s="311">
        <f t="shared" si="71"/>
        <v>4.3250000000000011</v>
      </c>
      <c r="I223" s="311"/>
      <c r="J223" s="311">
        <f t="shared" ref="J223:L223" si="72">SUM(J213:J221)</f>
        <v>2.0779041709327211</v>
      </c>
      <c r="K223" s="311">
        <f t="shared" si="72"/>
        <v>1.9530958290672802</v>
      </c>
      <c r="L223" s="311">
        <f t="shared" si="72"/>
        <v>4.0310000000000015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0.51568516502823691</v>
      </c>
      <c r="C230" s="302">
        <v>1.7147107642687813</v>
      </c>
      <c r="D230" s="302">
        <f>SUM(B230:C230)</f>
        <v>2.2303959292970181</v>
      </c>
      <c r="E230" s="303"/>
      <c r="F230" s="302">
        <v>0.6033243213852123</v>
      </c>
      <c r="G230" s="302">
        <v>1.6457316926207108</v>
      </c>
      <c r="H230" s="302">
        <f>SUM(F230:G230)</f>
        <v>2.249056014005923</v>
      </c>
      <c r="I230" s="303"/>
      <c r="J230" s="302">
        <v>0.73326506810618075</v>
      </c>
      <c r="K230" s="302">
        <v>1.7145845787707945</v>
      </c>
      <c r="L230" s="302">
        <f>SUM(J230:K230)</f>
        <v>2.4478496468769753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1.0133311217150678</v>
      </c>
      <c r="C231" s="302">
        <v>4.5483023766680324</v>
      </c>
      <c r="D231" s="302">
        <f t="shared" ref="D231:D238" si="73">SUM(B231:C231)</f>
        <v>5.5616334983831006</v>
      </c>
      <c r="E231" s="303"/>
      <c r="F231" s="302">
        <v>1.3152004692642367</v>
      </c>
      <c r="G231" s="302">
        <v>4.6422035341560735</v>
      </c>
      <c r="H231" s="302">
        <f t="shared" ref="H231:H238" si="74">SUM(F231:G231)</f>
        <v>5.9574040034203097</v>
      </c>
      <c r="I231" s="303"/>
      <c r="J231" s="302">
        <v>1.682313231383054</v>
      </c>
      <c r="K231" s="302">
        <v>5.2873267565646112</v>
      </c>
      <c r="L231" s="302">
        <f t="shared" ref="L231:L238" si="75">SUM(J231:K231)</f>
        <v>6.9696399879476649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0.66961223286692506</v>
      </c>
      <c r="C232" s="302">
        <v>1.4929821358292688</v>
      </c>
      <c r="D232" s="302">
        <f t="shared" si="73"/>
        <v>2.1625943686961939</v>
      </c>
      <c r="E232" s="303"/>
      <c r="F232" s="302">
        <v>0.77789101689248907</v>
      </c>
      <c r="G232" s="302">
        <v>1.4504097084587793</v>
      </c>
      <c r="H232" s="302">
        <f t="shared" si="74"/>
        <v>2.2283007253512683</v>
      </c>
      <c r="I232" s="303"/>
      <c r="J232" s="302">
        <v>0.86786788520687363</v>
      </c>
      <c r="K232" s="302">
        <v>1.4744869478469034</v>
      </c>
      <c r="L232" s="302">
        <f t="shared" si="75"/>
        <v>2.3423548330537769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0.56401413384080279</v>
      </c>
      <c r="C233" s="302">
        <v>0.25648100067509505</v>
      </c>
      <c r="D233" s="302">
        <f t="shared" si="73"/>
        <v>0.82049513451589784</v>
      </c>
      <c r="E233" s="303"/>
      <c r="F233" s="302">
        <v>0.51092214754828369</v>
      </c>
      <c r="G233" s="302">
        <v>0.23840820039222724</v>
      </c>
      <c r="H233" s="302">
        <f t="shared" si="74"/>
        <v>0.7493303479405109</v>
      </c>
      <c r="I233" s="303"/>
      <c r="J233" s="302">
        <v>0.3808778671164641</v>
      </c>
      <c r="K233" s="302">
        <v>0.22741306141984063</v>
      </c>
      <c r="L233" s="302">
        <f t="shared" si="75"/>
        <v>0.60829092853630473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5.1203342343615774E-2</v>
      </c>
      <c r="C234" s="302">
        <v>0.86877349812472426</v>
      </c>
      <c r="D234" s="302">
        <f t="shared" si="73"/>
        <v>0.91997684046834005</v>
      </c>
      <c r="E234" s="303"/>
      <c r="F234" s="302">
        <v>5.7253784095218349E-2</v>
      </c>
      <c r="G234" s="302">
        <v>0.57676980410743428</v>
      </c>
      <c r="H234" s="302">
        <f t="shared" si="74"/>
        <v>0.63402358820265259</v>
      </c>
      <c r="I234" s="303"/>
      <c r="J234" s="302">
        <v>8.3076503899652293E-2</v>
      </c>
      <c r="K234" s="302">
        <v>0.53893849117609682</v>
      </c>
      <c r="L234" s="302">
        <f t="shared" si="75"/>
        <v>0.62201499507574909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0.11998614130129315</v>
      </c>
      <c r="C235" s="302">
        <v>0.1403756972269159</v>
      </c>
      <c r="D235" s="302">
        <f t="shared" si="73"/>
        <v>0.26036183852820904</v>
      </c>
      <c r="E235" s="303"/>
      <c r="F235" s="302">
        <v>0.10955188438204758</v>
      </c>
      <c r="G235" s="302">
        <v>0.11803418501931839</v>
      </c>
      <c r="H235" s="302">
        <f t="shared" si="74"/>
        <v>0.22758606940136597</v>
      </c>
      <c r="I235" s="303"/>
      <c r="J235" s="302">
        <v>0.12644275534699428</v>
      </c>
      <c r="K235" s="302">
        <v>0.17719657577135486</v>
      </c>
      <c r="L235" s="302">
        <f t="shared" si="75"/>
        <v>0.30363933111834918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0.2775652515758768</v>
      </c>
      <c r="C236" s="302">
        <v>0.25066816490146104</v>
      </c>
      <c r="D236" s="302">
        <f t="shared" si="73"/>
        <v>0.5282334164773379</v>
      </c>
      <c r="E236" s="303"/>
      <c r="F236" s="302">
        <v>0.21306044014599643</v>
      </c>
      <c r="G236" s="302">
        <v>0.18335834975441931</v>
      </c>
      <c r="H236" s="302">
        <f t="shared" si="74"/>
        <v>0.39641878990041574</v>
      </c>
      <c r="I236" s="303"/>
      <c r="J236" s="302">
        <v>0.2387674524905613</v>
      </c>
      <c r="K236" s="302">
        <v>0.24941373871561701</v>
      </c>
      <c r="L236" s="302">
        <f t="shared" si="75"/>
        <v>0.48818119120617831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2.9508578461728475E-2</v>
      </c>
      <c r="C237" s="302">
        <v>0.101345362004774</v>
      </c>
      <c r="D237" s="302">
        <f t="shared" si="73"/>
        <v>0.13085394046650248</v>
      </c>
      <c r="E237" s="303"/>
      <c r="F237" s="302">
        <v>2.3075503054101804E-2</v>
      </c>
      <c r="G237" s="302">
        <v>8.8170648351207248E-2</v>
      </c>
      <c r="H237" s="302">
        <f t="shared" si="74"/>
        <v>0.11124615140530905</v>
      </c>
      <c r="I237" s="303"/>
      <c r="J237" s="302">
        <v>3.2049871861581619E-2</v>
      </c>
      <c r="K237" s="302">
        <v>0.11172111895504098</v>
      </c>
      <c r="L237" s="302">
        <f t="shared" si="75"/>
        <v>0.14377099081662259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6.2837401260574063E-2</v>
      </c>
      <c r="C238" s="302">
        <v>0.11961763190682234</v>
      </c>
      <c r="D238" s="302">
        <f t="shared" si="73"/>
        <v>0.18245503316739642</v>
      </c>
      <c r="E238" s="303"/>
      <c r="F238" s="302">
        <v>4.3814952445430599E-2</v>
      </c>
      <c r="G238" s="302">
        <v>7.2819357926815598E-2</v>
      </c>
      <c r="H238" s="302">
        <f t="shared" si="74"/>
        <v>0.1166343103722462</v>
      </c>
      <c r="I238" s="303"/>
      <c r="J238" s="302">
        <v>4.7180054718175851E-2</v>
      </c>
      <c r="K238" s="302">
        <v>6.707804065023365E-2</v>
      </c>
      <c r="L238" s="302">
        <f t="shared" si="75"/>
        <v>0.1142580953684095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3.3037433683941209</v>
      </c>
      <c r="C240" s="311">
        <f t="shared" ref="C240:D240" si="76">SUM(C230:C238)</f>
        <v>9.493256631605874</v>
      </c>
      <c r="D240" s="311">
        <f t="shared" si="76"/>
        <v>12.796999999999997</v>
      </c>
      <c r="E240" s="311"/>
      <c r="F240" s="311">
        <f t="shared" ref="F240:H240" si="77">SUM(F230:F238)</f>
        <v>3.6540945192130172</v>
      </c>
      <c r="G240" s="311">
        <f t="shared" si="77"/>
        <v>9.0159054807869854</v>
      </c>
      <c r="H240" s="311">
        <f t="shared" si="77"/>
        <v>12.67</v>
      </c>
      <c r="I240" s="311"/>
      <c r="J240" s="311">
        <f t="shared" ref="J240:L240" si="78">SUM(J230:J238)</f>
        <v>4.1918406901295384</v>
      </c>
      <c r="K240" s="311">
        <f t="shared" si="78"/>
        <v>9.8481593098704927</v>
      </c>
      <c r="L240" s="311">
        <f t="shared" si="78"/>
        <v>14.040000000000033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0.27981423698877383</v>
      </c>
      <c r="C247" s="302">
        <v>0.62963549618272407</v>
      </c>
      <c r="D247" s="302">
        <f>SUM(B247:C247)</f>
        <v>0.90944973317149791</v>
      </c>
      <c r="E247" s="303"/>
      <c r="F247" s="302">
        <v>0.33393980719590521</v>
      </c>
      <c r="G247" s="302">
        <v>0.70210597716852463</v>
      </c>
      <c r="H247" s="302">
        <f>SUM(F247:G247)</f>
        <v>1.03604578436443</v>
      </c>
      <c r="I247" s="303"/>
      <c r="J247" s="302">
        <v>0.32975174350330194</v>
      </c>
      <c r="K247" s="302">
        <v>0.59403386210069786</v>
      </c>
      <c r="L247" s="302">
        <f>SUM(J247:K247)</f>
        <v>0.9237856056039998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0.3748140859608684</v>
      </c>
      <c r="C248" s="302">
        <v>0.67752864770976506</v>
      </c>
      <c r="D248" s="302">
        <f t="shared" ref="D248:D255" si="79">SUM(B248:C248)</f>
        <v>1.0523427336706335</v>
      </c>
      <c r="E248" s="303"/>
      <c r="F248" s="302">
        <v>0.50152211188646356</v>
      </c>
      <c r="G248" s="302">
        <v>0.81927604097908369</v>
      </c>
      <c r="H248" s="302">
        <f t="shared" ref="H248:H255" si="80">SUM(F248:G248)</f>
        <v>1.3207981528655472</v>
      </c>
      <c r="I248" s="303"/>
      <c r="J248" s="302">
        <v>0.5357554674748175</v>
      </c>
      <c r="K248" s="302">
        <v>0.83250227989272796</v>
      </c>
      <c r="L248" s="302">
        <f t="shared" ref="L248:L255" si="81">SUM(J248:K248)</f>
        <v>1.3682577473675455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0.51734983727035511</v>
      </c>
      <c r="C249" s="302">
        <v>0.71659348765847952</v>
      </c>
      <c r="D249" s="302">
        <f t="shared" si="79"/>
        <v>1.2339433249288345</v>
      </c>
      <c r="E249" s="303"/>
      <c r="F249" s="302">
        <v>0.56430001397497731</v>
      </c>
      <c r="G249" s="302">
        <v>0.79162196374393257</v>
      </c>
      <c r="H249" s="302">
        <f t="shared" si="80"/>
        <v>1.3559219777189098</v>
      </c>
      <c r="I249" s="303"/>
      <c r="J249" s="302">
        <v>0.51021922763771299</v>
      </c>
      <c r="K249" s="302">
        <v>0.61058472339928083</v>
      </c>
      <c r="L249" s="302">
        <f t="shared" si="81"/>
        <v>1.1208039510369938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0.98073027513729572</v>
      </c>
      <c r="C250" s="302">
        <v>0.3609772088936905</v>
      </c>
      <c r="D250" s="302">
        <f t="shared" si="79"/>
        <v>1.3417074840309862</v>
      </c>
      <c r="E250" s="303"/>
      <c r="F250" s="302">
        <v>0.85515632492752214</v>
      </c>
      <c r="G250" s="302">
        <v>0.35116088933165851</v>
      </c>
      <c r="H250" s="302">
        <f t="shared" si="80"/>
        <v>1.2063172142591807</v>
      </c>
      <c r="I250" s="303"/>
      <c r="J250" s="302">
        <v>0.51562615096420383</v>
      </c>
      <c r="K250" s="302">
        <v>0.26586339497486705</v>
      </c>
      <c r="L250" s="302">
        <f t="shared" si="81"/>
        <v>0.78148954593907094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1.6364142708693186E-2</v>
      </c>
      <c r="C251" s="302">
        <v>9.0401114803174865E-2</v>
      </c>
      <c r="D251" s="302">
        <f t="shared" si="79"/>
        <v>0.10676525751186805</v>
      </c>
      <c r="E251" s="303"/>
      <c r="F251" s="302">
        <v>1.4303322275953746E-2</v>
      </c>
      <c r="G251" s="302">
        <v>7.0859377865282555E-2</v>
      </c>
      <c r="H251" s="302">
        <f t="shared" si="80"/>
        <v>8.5162700141236308E-2</v>
      </c>
      <c r="I251" s="303"/>
      <c r="J251" s="302">
        <v>2.0783791740906193E-2</v>
      </c>
      <c r="K251" s="302">
        <v>5.9634622550343422E-2</v>
      </c>
      <c r="L251" s="302">
        <f t="shared" si="81"/>
        <v>8.0418414291249615E-2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3.872010099815569E-2</v>
      </c>
      <c r="C252" s="302">
        <v>2.4520243533588528E-2</v>
      </c>
      <c r="D252" s="302">
        <f t="shared" si="79"/>
        <v>6.3240344531744222E-2</v>
      </c>
      <c r="E252" s="303"/>
      <c r="F252" s="302">
        <v>3.0011458444277057E-2</v>
      </c>
      <c r="G252" s="302">
        <v>2.1718154548051934E-2</v>
      </c>
      <c r="H252" s="302">
        <f t="shared" si="80"/>
        <v>5.1729612992328991E-2</v>
      </c>
      <c r="I252" s="303"/>
      <c r="J252" s="302">
        <v>2.8986883966224938E-2</v>
      </c>
      <c r="K252" s="302">
        <v>2.5900893744401861E-2</v>
      </c>
      <c r="L252" s="302">
        <f t="shared" si="81"/>
        <v>5.4887777710626799E-2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0.28164027228786326</v>
      </c>
      <c r="C253" s="302">
        <v>0.12624985365545363</v>
      </c>
      <c r="D253" s="302">
        <f t="shared" si="79"/>
        <v>0.40789012594331686</v>
      </c>
      <c r="E253" s="303"/>
      <c r="F253" s="302">
        <v>0.2258795438908196</v>
      </c>
      <c r="G253" s="302">
        <v>0.1095652986514776</v>
      </c>
      <c r="H253" s="302">
        <f t="shared" si="80"/>
        <v>0.33544484254229723</v>
      </c>
      <c r="I253" s="303"/>
      <c r="J253" s="302">
        <v>0.20616076604912362</v>
      </c>
      <c r="K253" s="302">
        <v>0.11216898801907124</v>
      </c>
      <c r="L253" s="302">
        <f t="shared" si="81"/>
        <v>0.31832975406819486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1.1178197747813069E-2</v>
      </c>
      <c r="C254" s="302">
        <v>2.4991286194397094E-2</v>
      </c>
      <c r="D254" s="302">
        <f t="shared" si="79"/>
        <v>3.6169483942210159E-2</v>
      </c>
      <c r="E254" s="303"/>
      <c r="F254" s="302">
        <v>8.145871420154405E-3</v>
      </c>
      <c r="G254" s="302">
        <v>3.2510655846478255E-2</v>
      </c>
      <c r="H254" s="302">
        <f t="shared" si="80"/>
        <v>4.0656527266632658E-2</v>
      </c>
      <c r="I254" s="303"/>
      <c r="J254" s="302">
        <v>1.122243184969427E-2</v>
      </c>
      <c r="K254" s="302">
        <v>3.9820608360761733E-2</v>
      </c>
      <c r="L254" s="302">
        <f t="shared" si="81"/>
        <v>5.1043040210456005E-2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3.7132112638443543E-2</v>
      </c>
      <c r="C255" s="302">
        <v>3.8359399630469776E-2</v>
      </c>
      <c r="D255" s="302">
        <f t="shared" si="79"/>
        <v>7.5491512268913319E-2</v>
      </c>
      <c r="E255" s="303"/>
      <c r="F255" s="302">
        <v>2.4689313431913162E-2</v>
      </c>
      <c r="G255" s="302">
        <v>3.2233874417535009E-2</v>
      </c>
      <c r="H255" s="302">
        <f t="shared" si="80"/>
        <v>5.6923187849448172E-2</v>
      </c>
      <c r="I255" s="303"/>
      <c r="J255" s="302">
        <v>2.0667926663331053E-2</v>
      </c>
      <c r="K255" s="302">
        <v>2.9316237108533427E-2</v>
      </c>
      <c r="L255" s="302">
        <f t="shared" si="81"/>
        <v>4.998416377186448E-2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2.5377432617382616</v>
      </c>
      <c r="C257" s="311">
        <f t="shared" ref="C257:D257" si="82">SUM(C247:C255)</f>
        <v>2.6892567382617432</v>
      </c>
      <c r="D257" s="311">
        <f t="shared" si="82"/>
        <v>5.2270000000000048</v>
      </c>
      <c r="E257" s="311"/>
      <c r="F257" s="311">
        <f t="shared" ref="F257:H257" si="83">SUM(F247:F255)</f>
        <v>2.5579477674479865</v>
      </c>
      <c r="G257" s="311">
        <f t="shared" si="83"/>
        <v>2.931052232552025</v>
      </c>
      <c r="H257" s="311">
        <f t="shared" si="83"/>
        <v>5.4890000000000105</v>
      </c>
      <c r="I257" s="311"/>
      <c r="J257" s="311">
        <f t="shared" ref="J257:L257" si="84">SUM(J247:J255)</f>
        <v>2.1791743898493161</v>
      </c>
      <c r="K257" s="311">
        <f t="shared" si="84"/>
        <v>2.5698256101506853</v>
      </c>
      <c r="L257" s="311">
        <f t="shared" si="84"/>
        <v>4.7490000000000023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0.43461270710743771</v>
      </c>
      <c r="C264" s="302">
        <v>0.809192353277567</v>
      </c>
      <c r="D264" s="302">
        <f>SUM(B264:C264)</f>
        <v>1.2438050603850046</v>
      </c>
      <c r="E264" s="303"/>
      <c r="F264" s="302">
        <v>0.54120740782626797</v>
      </c>
      <c r="G264" s="302">
        <v>0.74196071853107082</v>
      </c>
      <c r="H264" s="302">
        <f>SUM(F264:G264)</f>
        <v>1.2831681263573387</v>
      </c>
      <c r="I264" s="303"/>
      <c r="J264" s="302">
        <v>0.67422782063431153</v>
      </c>
      <c r="K264" s="302">
        <v>0.89477824039310827</v>
      </c>
      <c r="L264" s="302">
        <f>SUM(J264:K264)</f>
        <v>1.5690060610274199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0.37514471241112662</v>
      </c>
      <c r="C265" s="302">
        <v>0.52516342943813166</v>
      </c>
      <c r="D265" s="302">
        <f t="shared" ref="D265:D272" si="85">SUM(B265:C265)</f>
        <v>0.90030814184925823</v>
      </c>
      <c r="E265" s="303"/>
      <c r="F265" s="302">
        <v>0.48475738981206168</v>
      </c>
      <c r="G265" s="302">
        <v>0.56182142326489282</v>
      </c>
      <c r="H265" s="302">
        <f t="shared" ref="H265:H272" si="86">SUM(F265:G265)</f>
        <v>1.0465788130769544</v>
      </c>
      <c r="I265" s="303"/>
      <c r="J265" s="302">
        <v>0.6091074399581331</v>
      </c>
      <c r="K265" s="302">
        <v>0.6796562178745581</v>
      </c>
      <c r="L265" s="302">
        <f t="shared" ref="L265:L272" si="87">SUM(J265:K265)</f>
        <v>1.2887636578326913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0.41985201660845384</v>
      </c>
      <c r="C266" s="302">
        <v>0.46073744865727828</v>
      </c>
      <c r="D266" s="302">
        <f t="shared" si="85"/>
        <v>0.88058946526573212</v>
      </c>
      <c r="E266" s="303"/>
      <c r="F266" s="302">
        <v>0.49862709483512002</v>
      </c>
      <c r="G266" s="302">
        <v>0.44126627051306366</v>
      </c>
      <c r="H266" s="302">
        <f t="shared" si="86"/>
        <v>0.93989336534818368</v>
      </c>
      <c r="I266" s="303"/>
      <c r="J266" s="302">
        <v>0.60883263399111376</v>
      </c>
      <c r="K266" s="302">
        <v>0.41751496234776098</v>
      </c>
      <c r="L266" s="302">
        <f t="shared" si="87"/>
        <v>1.0263475963388746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0.89697747272186745</v>
      </c>
      <c r="C267" s="302">
        <v>0.13952832087382785</v>
      </c>
      <c r="D267" s="302">
        <f t="shared" si="85"/>
        <v>1.0365057935956954</v>
      </c>
      <c r="E267" s="303"/>
      <c r="F267" s="302">
        <v>0.9651284461042049</v>
      </c>
      <c r="G267" s="302">
        <v>0.12437531216196408</v>
      </c>
      <c r="H267" s="302">
        <f t="shared" si="86"/>
        <v>1.0895037582661691</v>
      </c>
      <c r="I267" s="303"/>
      <c r="J267" s="302">
        <v>0.82945408595724401</v>
      </c>
      <c r="K267" s="302">
        <v>0.14398448062259378</v>
      </c>
      <c r="L267" s="302">
        <f t="shared" si="87"/>
        <v>0.97343856657983774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6.9024559528176294E-2</v>
      </c>
      <c r="C268" s="302">
        <v>0.35085638055708535</v>
      </c>
      <c r="D268" s="302">
        <f t="shared" si="85"/>
        <v>0.41988094008526167</v>
      </c>
      <c r="E268" s="303"/>
      <c r="F268" s="302">
        <v>9.0569827912503023E-2</v>
      </c>
      <c r="G268" s="302">
        <v>0.19969087850456049</v>
      </c>
      <c r="H268" s="302">
        <f t="shared" si="86"/>
        <v>0.29026070641706353</v>
      </c>
      <c r="I268" s="303"/>
      <c r="J268" s="302">
        <v>0.17818773484780195</v>
      </c>
      <c r="K268" s="302">
        <v>0.2240463363546166</v>
      </c>
      <c r="L268" s="302">
        <f t="shared" si="87"/>
        <v>0.40223407120241855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0.11365967438888737</v>
      </c>
      <c r="C269" s="302">
        <v>7.0124237598142292E-2</v>
      </c>
      <c r="D269" s="302">
        <f t="shared" si="85"/>
        <v>0.18378391198702965</v>
      </c>
      <c r="E269" s="303"/>
      <c r="F269" s="302">
        <v>0.11330133151101529</v>
      </c>
      <c r="G269" s="302">
        <v>5.5212308193136772E-2</v>
      </c>
      <c r="H269" s="302">
        <f t="shared" si="86"/>
        <v>0.16851363970415206</v>
      </c>
      <c r="I269" s="303"/>
      <c r="J269" s="302">
        <v>0.14927522001799021</v>
      </c>
      <c r="K269" s="302">
        <v>6.2886605787338887E-2</v>
      </c>
      <c r="L269" s="302">
        <f t="shared" si="87"/>
        <v>0.21216182580532911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0.40878518180620094</v>
      </c>
      <c r="C270" s="302">
        <v>0.1904117024039724</v>
      </c>
      <c r="D270" s="302">
        <f t="shared" si="85"/>
        <v>0.59919688421017336</v>
      </c>
      <c r="E270" s="303"/>
      <c r="F270" s="302">
        <v>0.38191143678404993</v>
      </c>
      <c r="G270" s="302">
        <v>0.13973295266997959</v>
      </c>
      <c r="H270" s="302">
        <f t="shared" si="86"/>
        <v>0.52164438945402947</v>
      </c>
      <c r="I270" s="303"/>
      <c r="J270" s="302">
        <v>0.42004874289974692</v>
      </c>
      <c r="K270" s="302">
        <v>0.15074287139795914</v>
      </c>
      <c r="L270" s="302">
        <f t="shared" si="87"/>
        <v>0.57079161429770608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1.5309288925987258E-2</v>
      </c>
      <c r="C271" s="302">
        <v>4.935732137310455E-2</v>
      </c>
      <c r="D271" s="302">
        <f t="shared" si="85"/>
        <v>6.4666610299091806E-2</v>
      </c>
      <c r="E271" s="303"/>
      <c r="F271" s="302">
        <v>1.2857773942391548E-2</v>
      </c>
      <c r="G271" s="302">
        <v>3.5062661403208066E-2</v>
      </c>
      <c r="H271" s="302">
        <f t="shared" si="86"/>
        <v>4.7920435345599616E-2</v>
      </c>
      <c r="I271" s="303"/>
      <c r="J271" s="302">
        <v>2.8472946647137332E-2</v>
      </c>
      <c r="K271" s="302">
        <v>3.0286283480826307E-2</v>
      </c>
      <c r="L271" s="302">
        <f t="shared" si="87"/>
        <v>5.8759230127963635E-2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0.1453597495331487</v>
      </c>
      <c r="C272" s="302">
        <v>8.7903442789607752E-2</v>
      </c>
      <c r="D272" s="302">
        <f t="shared" si="85"/>
        <v>0.23326319232275644</v>
      </c>
      <c r="E272" s="303"/>
      <c r="F272" s="302">
        <v>0.14007569999921041</v>
      </c>
      <c r="G272" s="302">
        <v>5.4441066031297759E-2</v>
      </c>
      <c r="H272" s="302">
        <f t="shared" si="86"/>
        <v>0.19451676603050816</v>
      </c>
      <c r="I272" s="303"/>
      <c r="J272" s="302">
        <v>0.1159831780720576</v>
      </c>
      <c r="K272" s="302">
        <v>5.4514198715694892E-2</v>
      </c>
      <c r="L272" s="302">
        <f t="shared" si="87"/>
        <v>0.17049737678775251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2.8787253630312866</v>
      </c>
      <c r="C274" s="311">
        <f t="shared" ref="C274:D274" si="88">SUM(C264:C272)</f>
        <v>2.6832746369687173</v>
      </c>
      <c r="D274" s="311">
        <f t="shared" si="88"/>
        <v>5.5620000000000047</v>
      </c>
      <c r="E274" s="311"/>
      <c r="F274" s="311">
        <f t="shared" ref="F274:H274" si="89">SUM(F264:F272)</f>
        <v>3.2284364087268251</v>
      </c>
      <c r="G274" s="311">
        <f t="shared" si="89"/>
        <v>2.3535635912731747</v>
      </c>
      <c r="H274" s="311">
        <f t="shared" si="89"/>
        <v>5.581999999999999</v>
      </c>
      <c r="I274" s="311"/>
      <c r="J274" s="311">
        <f t="shared" ref="J274:L274" si="90">SUM(J264:J272)</f>
        <v>3.6135898030255369</v>
      </c>
      <c r="K274" s="311">
        <f t="shared" si="90"/>
        <v>2.6584101969744567</v>
      </c>
      <c r="L274" s="311">
        <f t="shared" si="90"/>
        <v>6.2719999999999931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1.4219780084581461</v>
      </c>
      <c r="C281" s="302">
        <v>2.4619046871229324</v>
      </c>
      <c r="D281" s="302">
        <f>SUM(B281:C281)</f>
        <v>3.8838826955810788</v>
      </c>
      <c r="E281" s="303"/>
      <c r="F281" s="302">
        <v>1.4839753567440606</v>
      </c>
      <c r="G281" s="302">
        <v>2.4885062480972016</v>
      </c>
      <c r="H281" s="302">
        <f>SUM(F281:G281)</f>
        <v>3.9724816048412621</v>
      </c>
      <c r="I281" s="303"/>
      <c r="J281" s="302">
        <v>1.8382648789395981</v>
      </c>
      <c r="K281" s="302">
        <v>2.6855160038091959</v>
      </c>
      <c r="L281" s="302">
        <f>SUM(J281:K281)</f>
        <v>4.5237808827487935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3.3198557171669836</v>
      </c>
      <c r="C282" s="302">
        <v>6.7001105601984401</v>
      </c>
      <c r="D282" s="302">
        <f t="shared" ref="D282:D289" si="91">SUM(B282:C282)</f>
        <v>10.019966277365423</v>
      </c>
      <c r="E282" s="303"/>
      <c r="F282" s="302">
        <v>3.8989750318694494</v>
      </c>
      <c r="G282" s="302">
        <v>7.0401021070107852</v>
      </c>
      <c r="H282" s="302">
        <f t="shared" ref="H282:H289" si="92">SUM(F282:G282)</f>
        <v>10.939077138880235</v>
      </c>
      <c r="I282" s="303"/>
      <c r="J282" s="302">
        <v>5.2565542235401201</v>
      </c>
      <c r="K282" s="302">
        <v>8.193578361898977</v>
      </c>
      <c r="L282" s="302">
        <f t="shared" ref="L282:L289" si="93">SUM(J282:K282)</f>
        <v>13.450132585439096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2.3102595084763302</v>
      </c>
      <c r="C283" s="302">
        <v>2.5836365678597768</v>
      </c>
      <c r="D283" s="302">
        <f t="shared" si="91"/>
        <v>4.893896076336107</v>
      </c>
      <c r="E283" s="303"/>
      <c r="F283" s="302">
        <v>2.2518273060387246</v>
      </c>
      <c r="G283" s="302">
        <v>2.6845762653417413</v>
      </c>
      <c r="H283" s="302">
        <f t="shared" si="92"/>
        <v>4.9364035713804659</v>
      </c>
      <c r="I283" s="303"/>
      <c r="J283" s="302">
        <v>2.7224514444458237</v>
      </c>
      <c r="K283" s="302">
        <v>2.5743026250110237</v>
      </c>
      <c r="L283" s="302">
        <f t="shared" si="93"/>
        <v>5.2967540694568473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3.6920164326082263</v>
      </c>
      <c r="C284" s="302">
        <v>0.74480354256900583</v>
      </c>
      <c r="D284" s="302">
        <f t="shared" si="91"/>
        <v>4.4368199751772321</v>
      </c>
      <c r="E284" s="303"/>
      <c r="F284" s="302">
        <v>2.7234768386195625</v>
      </c>
      <c r="G284" s="302">
        <v>0.75010216892146386</v>
      </c>
      <c r="H284" s="302">
        <f t="shared" si="92"/>
        <v>3.4735790075410264</v>
      </c>
      <c r="I284" s="303"/>
      <c r="J284" s="302">
        <v>2.1013407444795273</v>
      </c>
      <c r="K284" s="302">
        <v>0.65765180637870602</v>
      </c>
      <c r="L284" s="302">
        <f t="shared" si="93"/>
        <v>2.7589925508582334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0.10591266930124076</v>
      </c>
      <c r="C285" s="302">
        <v>0.67117531171724176</v>
      </c>
      <c r="D285" s="302">
        <f t="shared" si="91"/>
        <v>0.77708798101848253</v>
      </c>
      <c r="E285" s="303"/>
      <c r="F285" s="302">
        <v>9.6471640833235173E-2</v>
      </c>
      <c r="G285" s="302">
        <v>0.45213333859605492</v>
      </c>
      <c r="H285" s="302">
        <f t="shared" si="92"/>
        <v>0.5486049794292901</v>
      </c>
      <c r="I285" s="303"/>
      <c r="J285" s="302">
        <v>0.2218694423822602</v>
      </c>
      <c r="K285" s="302">
        <v>0.41465816027184699</v>
      </c>
      <c r="L285" s="302">
        <f t="shared" si="93"/>
        <v>0.63652760265410713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0.33887115179913241</v>
      </c>
      <c r="C286" s="302">
        <v>0.16106418405756434</v>
      </c>
      <c r="D286" s="302">
        <f t="shared" si="91"/>
        <v>0.49993533585669675</v>
      </c>
      <c r="E286" s="303"/>
      <c r="F286" s="302">
        <v>0.55901545311490108</v>
      </c>
      <c r="G286" s="302">
        <v>0.25700642250645916</v>
      </c>
      <c r="H286" s="302">
        <f t="shared" si="92"/>
        <v>0.81602187562136019</v>
      </c>
      <c r="I286" s="303"/>
      <c r="J286" s="302">
        <v>0.74830579864511915</v>
      </c>
      <c r="K286" s="302">
        <v>0.42925270655293429</v>
      </c>
      <c r="L286" s="302">
        <f t="shared" si="93"/>
        <v>1.1775585051980535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0.62315699440584649</v>
      </c>
      <c r="C287" s="302">
        <v>0.2771287634654232</v>
      </c>
      <c r="D287" s="302">
        <f t="shared" si="91"/>
        <v>0.90028575787126974</v>
      </c>
      <c r="E287" s="303"/>
      <c r="F287" s="302">
        <v>0.45347874634490609</v>
      </c>
      <c r="G287" s="302">
        <v>0.24224829059950809</v>
      </c>
      <c r="H287" s="302">
        <f t="shared" si="92"/>
        <v>0.69572703694441418</v>
      </c>
      <c r="I287" s="303"/>
      <c r="J287" s="302">
        <v>0.47426965203828492</v>
      </c>
      <c r="K287" s="302">
        <v>0.30185477461917121</v>
      </c>
      <c r="L287" s="302">
        <f t="shared" si="93"/>
        <v>0.77612442665745607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8.3366566858996863E-2</v>
      </c>
      <c r="C288" s="302">
        <v>0.20345583767173883</v>
      </c>
      <c r="D288" s="302">
        <f t="shared" si="91"/>
        <v>0.28682240453073571</v>
      </c>
      <c r="E288" s="303"/>
      <c r="F288" s="302">
        <v>5.0650995859200507E-2</v>
      </c>
      <c r="G288" s="302">
        <v>0.16171862447806365</v>
      </c>
      <c r="H288" s="302">
        <f t="shared" si="92"/>
        <v>0.21236962033726414</v>
      </c>
      <c r="I288" s="303"/>
      <c r="J288" s="302">
        <v>8.7492760237507905E-2</v>
      </c>
      <c r="K288" s="302">
        <v>0.18040789552533673</v>
      </c>
      <c r="L288" s="302">
        <f t="shared" si="93"/>
        <v>0.26790065576284461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0.35635885575363591</v>
      </c>
      <c r="C289" s="302">
        <v>0.29694464050934533</v>
      </c>
      <c r="D289" s="302">
        <f t="shared" si="91"/>
        <v>0.65330349626298123</v>
      </c>
      <c r="E289" s="303"/>
      <c r="F289" s="302">
        <v>0.24680924723981104</v>
      </c>
      <c r="G289" s="302">
        <v>0.24292591778487121</v>
      </c>
      <c r="H289" s="302">
        <f t="shared" si="92"/>
        <v>0.48973516502468228</v>
      </c>
      <c r="I289" s="303"/>
      <c r="J289" s="302">
        <v>0.24356359199978697</v>
      </c>
      <c r="K289" s="302">
        <v>0.2406651292248306</v>
      </c>
      <c r="L289" s="302">
        <f t="shared" si="93"/>
        <v>0.48422872122461758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12.251775904828538</v>
      </c>
      <c r="C291" s="311">
        <f t="shared" ref="C291:D291" si="94">SUM(C281:C289)</f>
        <v>14.100224095171468</v>
      </c>
      <c r="D291" s="311">
        <f t="shared" si="94"/>
        <v>26.352000000000011</v>
      </c>
      <c r="E291" s="311"/>
      <c r="F291" s="311">
        <f t="shared" ref="F291:H291" si="95">SUM(F281:F289)</f>
        <v>11.764680616663851</v>
      </c>
      <c r="G291" s="311">
        <f t="shared" si="95"/>
        <v>14.319319383336151</v>
      </c>
      <c r="H291" s="311">
        <f t="shared" si="95"/>
        <v>26.084</v>
      </c>
      <c r="I291" s="311"/>
      <c r="J291" s="311">
        <f t="shared" ref="J291:L291" si="96">SUM(J281:J289)</f>
        <v>13.694112536708028</v>
      </c>
      <c r="K291" s="311">
        <f t="shared" si="96"/>
        <v>15.67788746329202</v>
      </c>
      <c r="L291" s="311">
        <f t="shared" si="96"/>
        <v>29.37200000000005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0.79869835891055618</v>
      </c>
      <c r="C298" s="302">
        <v>1.724956757092462</v>
      </c>
      <c r="D298" s="302">
        <f>SUM(B298:C298)</f>
        <v>2.5236551160030181</v>
      </c>
      <c r="E298" s="303"/>
      <c r="F298" s="302">
        <v>1.0900403657083841</v>
      </c>
      <c r="G298" s="302">
        <v>2.136311469279871</v>
      </c>
      <c r="H298" s="302">
        <f>SUM(F298:G298)</f>
        <v>3.2263518349882552</v>
      </c>
      <c r="I298" s="303"/>
      <c r="J298" s="302">
        <v>1.4164788027368092</v>
      </c>
      <c r="K298" s="302">
        <v>2.5527457258214183</v>
      </c>
      <c r="L298" s="302">
        <f>SUM(J298:K298)</f>
        <v>3.9692245285582275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0.87272628350068049</v>
      </c>
      <c r="C299" s="302">
        <v>1.5122705199369795</v>
      </c>
      <c r="D299" s="302">
        <f t="shared" ref="D299:D306" si="97">SUM(B299:C299)</f>
        <v>2.3849968034376601</v>
      </c>
      <c r="E299" s="303"/>
      <c r="F299" s="302">
        <v>1.2370730536385912</v>
      </c>
      <c r="G299" s="302">
        <v>2.0591441548118152</v>
      </c>
      <c r="H299" s="302">
        <f t="shared" ref="H299:H306" si="98">SUM(F299:G299)</f>
        <v>3.2962172084504067</v>
      </c>
      <c r="I299" s="303"/>
      <c r="J299" s="302">
        <v>1.567024561837939</v>
      </c>
      <c r="K299" s="302">
        <v>2.7208817567748809</v>
      </c>
      <c r="L299" s="302">
        <f t="shared" ref="L299:L306" si="99">SUM(J299:K299)</f>
        <v>4.2879063186128201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1.3430838459329808</v>
      </c>
      <c r="C300" s="302">
        <v>2.069381151444309</v>
      </c>
      <c r="D300" s="302">
        <f t="shared" si="97"/>
        <v>3.41246499737729</v>
      </c>
      <c r="E300" s="303"/>
      <c r="F300" s="302">
        <v>1.7487748078164844</v>
      </c>
      <c r="G300" s="302">
        <v>2.5032556457767332</v>
      </c>
      <c r="H300" s="302">
        <f t="shared" si="98"/>
        <v>4.2520304535932176</v>
      </c>
      <c r="I300" s="303"/>
      <c r="J300" s="302">
        <v>2.0084961333886069</v>
      </c>
      <c r="K300" s="302">
        <v>2.6157828426312602</v>
      </c>
      <c r="L300" s="302">
        <f t="shared" si="99"/>
        <v>4.624278976019867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1.6765240367917573</v>
      </c>
      <c r="C301" s="302">
        <v>0.71504384916352604</v>
      </c>
      <c r="D301" s="302">
        <f t="shared" si="97"/>
        <v>2.3915678859552836</v>
      </c>
      <c r="E301" s="303"/>
      <c r="F301" s="302">
        <v>1.8753643280379237</v>
      </c>
      <c r="G301" s="302">
        <v>0.87286185580100017</v>
      </c>
      <c r="H301" s="302">
        <f t="shared" si="98"/>
        <v>2.7482261838389239</v>
      </c>
      <c r="I301" s="303"/>
      <c r="J301" s="302">
        <v>1.7408440450508249</v>
      </c>
      <c r="K301" s="302">
        <v>1.1350963589987741</v>
      </c>
      <c r="L301" s="302">
        <f t="shared" si="99"/>
        <v>2.8759404040495991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0.14319743289046666</v>
      </c>
      <c r="C302" s="302">
        <v>0.79794942377491795</v>
      </c>
      <c r="D302" s="302">
        <f t="shared" si="97"/>
        <v>0.94114685666538467</v>
      </c>
      <c r="E302" s="303"/>
      <c r="F302" s="302">
        <v>0.19596526838273434</v>
      </c>
      <c r="G302" s="302">
        <v>0.65654905531262364</v>
      </c>
      <c r="H302" s="302">
        <f t="shared" si="98"/>
        <v>0.85251432369535796</v>
      </c>
      <c r="I302" s="303"/>
      <c r="J302" s="302">
        <v>0.3829030428612753</v>
      </c>
      <c r="K302" s="302">
        <v>0.60755476889084614</v>
      </c>
      <c r="L302" s="302">
        <f t="shared" si="99"/>
        <v>0.99045781175212144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1.1524412345032584</v>
      </c>
      <c r="C303" s="302">
        <v>0.42844874171233238</v>
      </c>
      <c r="D303" s="302">
        <f t="shared" si="97"/>
        <v>1.5808899762155908</v>
      </c>
      <c r="E303" s="303"/>
      <c r="F303" s="302">
        <v>1.4254853782698662</v>
      </c>
      <c r="G303" s="302">
        <v>0.5897692629774508</v>
      </c>
      <c r="H303" s="302">
        <f t="shared" si="98"/>
        <v>2.0152546412473171</v>
      </c>
      <c r="I303" s="303"/>
      <c r="J303" s="302">
        <v>1.6875370956560569</v>
      </c>
      <c r="K303" s="302">
        <v>0.7976010911346525</v>
      </c>
      <c r="L303" s="302">
        <f t="shared" si="99"/>
        <v>2.4851381867907092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0.62108441523996649</v>
      </c>
      <c r="C304" s="302">
        <v>0.66093421567909749</v>
      </c>
      <c r="D304" s="302">
        <f t="shared" si="97"/>
        <v>1.282018630919064</v>
      </c>
      <c r="E304" s="303"/>
      <c r="F304" s="302">
        <v>0.7100585945863368</v>
      </c>
      <c r="G304" s="302">
        <v>0.72132728778023403</v>
      </c>
      <c r="H304" s="302">
        <f t="shared" si="98"/>
        <v>1.4313858823665708</v>
      </c>
      <c r="I304" s="303"/>
      <c r="J304" s="302">
        <v>0.98730827895177908</v>
      </c>
      <c r="K304" s="302">
        <v>0.95071838298091527</v>
      </c>
      <c r="L304" s="302">
        <f t="shared" si="99"/>
        <v>1.9380266619326942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0.1420358124494901</v>
      </c>
      <c r="C305" s="302">
        <v>0.73213531803931342</v>
      </c>
      <c r="D305" s="302">
        <f t="shared" si="97"/>
        <v>0.87417113048880357</v>
      </c>
      <c r="E305" s="303"/>
      <c r="F305" s="302">
        <v>0.13121263131327851</v>
      </c>
      <c r="G305" s="302">
        <v>0.88381843095799373</v>
      </c>
      <c r="H305" s="302">
        <f t="shared" si="98"/>
        <v>1.0150310622712722</v>
      </c>
      <c r="I305" s="303"/>
      <c r="J305" s="302">
        <v>0.24486918328289972</v>
      </c>
      <c r="K305" s="302">
        <v>0.9474780598727498</v>
      </c>
      <c r="L305" s="302">
        <f t="shared" si="99"/>
        <v>1.1923472431556494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2.8179645236401476</v>
      </c>
      <c r="C306" s="302">
        <v>3.7331240792977267</v>
      </c>
      <c r="D306" s="302">
        <f t="shared" si="97"/>
        <v>6.5510886029378739</v>
      </c>
      <c r="E306" s="303"/>
      <c r="F306" s="302">
        <v>2.9158401557440503</v>
      </c>
      <c r="G306" s="302">
        <v>3.8401482538045899</v>
      </c>
      <c r="H306" s="302">
        <f t="shared" si="98"/>
        <v>6.7559884095486407</v>
      </c>
      <c r="I306" s="303"/>
      <c r="J306" s="302">
        <v>3.0844997163806838</v>
      </c>
      <c r="K306" s="302">
        <v>4.2181801527476148</v>
      </c>
      <c r="L306" s="302">
        <f t="shared" si="99"/>
        <v>7.3026798691282986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9.5677559438593036</v>
      </c>
      <c r="C308" s="311">
        <f t="shared" ref="C308:D308" si="100">SUM(C298:C306)</f>
        <v>12.374244056140665</v>
      </c>
      <c r="D308" s="311">
        <f t="shared" si="100"/>
        <v>21.941999999999965</v>
      </c>
      <c r="E308" s="311"/>
      <c r="F308" s="311">
        <f t="shared" ref="F308:H308" si="101">SUM(F298:F306)</f>
        <v>11.329814583497649</v>
      </c>
      <c r="G308" s="311">
        <f t="shared" si="101"/>
        <v>14.26318541650231</v>
      </c>
      <c r="H308" s="311">
        <f t="shared" si="101"/>
        <v>25.592999999999961</v>
      </c>
      <c r="I308" s="311"/>
      <c r="J308" s="311">
        <f t="shared" ref="J308:L308" si="102">SUM(J298:J306)</f>
        <v>13.119960860146875</v>
      </c>
      <c r="K308" s="311">
        <f t="shared" si="102"/>
        <v>16.546039139853111</v>
      </c>
      <c r="L308" s="311">
        <f t="shared" si="102"/>
        <v>29.665999999999986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0.2522590324581529</v>
      </c>
      <c r="C315" s="302">
        <v>0.49403313496045642</v>
      </c>
      <c r="D315" s="302">
        <f>SUM(B315:C315)</f>
        <v>0.74629216741860938</v>
      </c>
      <c r="E315" s="303"/>
      <c r="F315" s="302">
        <v>0.29219473227081777</v>
      </c>
      <c r="G315" s="302">
        <v>0.47264714716804596</v>
      </c>
      <c r="H315" s="302">
        <f>SUM(F315:G315)</f>
        <v>0.76484187943886373</v>
      </c>
      <c r="I315" s="303"/>
      <c r="J315" s="302">
        <v>0.30305509658501945</v>
      </c>
      <c r="K315" s="302">
        <v>0.45126171279801042</v>
      </c>
      <c r="L315" s="302">
        <f>SUM(J315:K315)</f>
        <v>0.75431680938302992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0.86315061367556001</v>
      </c>
      <c r="C316" s="302">
        <v>0.61403651222906774</v>
      </c>
      <c r="D316" s="302">
        <f t="shared" ref="D316:D323" si="103">SUM(B316:C316)</f>
        <v>1.4771871259046279</v>
      </c>
      <c r="E316" s="303"/>
      <c r="F316" s="302">
        <v>1.0264832045063859</v>
      </c>
      <c r="G316" s="302">
        <v>0.6614126130274337</v>
      </c>
      <c r="H316" s="302">
        <f t="shared" ref="H316:H323" si="104">SUM(F316:G316)</f>
        <v>1.6878958175338195</v>
      </c>
      <c r="I316" s="303"/>
      <c r="J316" s="302">
        <v>1.1156203681509294</v>
      </c>
      <c r="K316" s="302">
        <v>0.72908848320053199</v>
      </c>
      <c r="L316" s="302">
        <f t="shared" ref="L316:L323" si="105">SUM(J316:K316)</f>
        <v>1.8447088513514613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1.0607497949197517</v>
      </c>
      <c r="C317" s="302">
        <v>1.8902534851404278</v>
      </c>
      <c r="D317" s="302">
        <f t="shared" si="103"/>
        <v>2.9510032800601795</v>
      </c>
      <c r="E317" s="303"/>
      <c r="F317" s="302">
        <v>1.1483622762683683</v>
      </c>
      <c r="G317" s="302">
        <v>1.7499529326220506</v>
      </c>
      <c r="H317" s="302">
        <f t="shared" si="104"/>
        <v>2.8983152088904189</v>
      </c>
      <c r="I317" s="303"/>
      <c r="J317" s="302">
        <v>1.469283652779944</v>
      </c>
      <c r="K317" s="302">
        <v>1.7716981141100319</v>
      </c>
      <c r="L317" s="302">
        <f t="shared" si="105"/>
        <v>3.2409817668899761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2.0258821522849249</v>
      </c>
      <c r="C318" s="302">
        <v>0.30919885652143497</v>
      </c>
      <c r="D318" s="302">
        <f t="shared" si="103"/>
        <v>2.3350810088063598</v>
      </c>
      <c r="E318" s="303"/>
      <c r="F318" s="302">
        <v>1.7103887964163824</v>
      </c>
      <c r="G318" s="302">
        <v>0.27409146956183755</v>
      </c>
      <c r="H318" s="302">
        <f t="shared" si="104"/>
        <v>1.9844802659782199</v>
      </c>
      <c r="I318" s="303"/>
      <c r="J318" s="302">
        <v>1.2785389928238435</v>
      </c>
      <c r="K318" s="302">
        <v>0.19632387344019384</v>
      </c>
      <c r="L318" s="302">
        <f t="shared" si="105"/>
        <v>1.4748628662640373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1.7750620125961257E-2</v>
      </c>
      <c r="C319" s="302">
        <v>0.14101045714888802</v>
      </c>
      <c r="D319" s="302">
        <f t="shared" si="103"/>
        <v>0.15876107727484928</v>
      </c>
      <c r="E319" s="303"/>
      <c r="F319" s="302">
        <v>1.8227897941703822E-2</v>
      </c>
      <c r="G319" s="302">
        <v>8.4417040124150314E-2</v>
      </c>
      <c r="H319" s="302">
        <f t="shared" si="104"/>
        <v>0.10264493806585413</v>
      </c>
      <c r="I319" s="303"/>
      <c r="J319" s="302">
        <v>4.7899415787349742E-2</v>
      </c>
      <c r="K319" s="302">
        <v>7.4733114673535952E-2</v>
      </c>
      <c r="L319" s="302">
        <f t="shared" si="105"/>
        <v>0.12263253046088569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0.16863328796931795</v>
      </c>
      <c r="C320" s="302">
        <v>0.12144889927724843</v>
      </c>
      <c r="D320" s="302">
        <f t="shared" si="103"/>
        <v>0.29008218724656637</v>
      </c>
      <c r="E320" s="303"/>
      <c r="F320" s="302">
        <v>0.15227373442433145</v>
      </c>
      <c r="G320" s="302">
        <v>0.10616988150017706</v>
      </c>
      <c r="H320" s="302">
        <f t="shared" si="104"/>
        <v>0.25844361592450849</v>
      </c>
      <c r="I320" s="303"/>
      <c r="J320" s="302">
        <v>0.15890032836654508</v>
      </c>
      <c r="K320" s="302">
        <v>0.11068002278361755</v>
      </c>
      <c r="L320" s="302">
        <f t="shared" si="105"/>
        <v>0.26958035115016266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0.17063867916225445</v>
      </c>
      <c r="C321" s="302">
        <v>5.1645737611814652E-2</v>
      </c>
      <c r="D321" s="302">
        <f t="shared" si="103"/>
        <v>0.2222844167740691</v>
      </c>
      <c r="E321" s="303"/>
      <c r="F321" s="302">
        <v>0.1563978141063162</v>
      </c>
      <c r="G321" s="302">
        <v>4.1129096719413158E-2</v>
      </c>
      <c r="H321" s="302">
        <f t="shared" si="104"/>
        <v>0.19752691082572937</v>
      </c>
      <c r="I321" s="303"/>
      <c r="J321" s="302">
        <v>0.17752915588312135</v>
      </c>
      <c r="K321" s="302">
        <v>5.1999212538981356E-2</v>
      </c>
      <c r="L321" s="302">
        <f t="shared" si="105"/>
        <v>0.2295283684221027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1.742372578218624E-2</v>
      </c>
      <c r="C322" s="302">
        <v>8.9810252050952125E-2</v>
      </c>
      <c r="D322" s="302">
        <f t="shared" si="103"/>
        <v>0.10723397783313837</v>
      </c>
      <c r="E322" s="303"/>
      <c r="F322" s="302">
        <v>1.3589322572621214E-2</v>
      </c>
      <c r="G322" s="302">
        <v>6.3226032664242246E-2</v>
      </c>
      <c r="H322" s="302">
        <f t="shared" si="104"/>
        <v>7.6815355236863461E-2</v>
      </c>
      <c r="I322" s="303"/>
      <c r="J322" s="302">
        <v>3.2920467892828868E-2</v>
      </c>
      <c r="K322" s="302">
        <v>6.4755055158384978E-2</v>
      </c>
      <c r="L322" s="302">
        <f t="shared" si="105"/>
        <v>9.7675523051213853E-2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0.27331791971174973</v>
      </c>
      <c r="C323" s="302">
        <v>0.17775683896985311</v>
      </c>
      <c r="D323" s="302">
        <f t="shared" si="103"/>
        <v>0.45107475868160285</v>
      </c>
      <c r="E323" s="303"/>
      <c r="F323" s="302">
        <v>0.21014283986203325</v>
      </c>
      <c r="G323" s="302">
        <v>0.12289316824367705</v>
      </c>
      <c r="H323" s="302">
        <f t="shared" si="104"/>
        <v>0.33303600810571032</v>
      </c>
      <c r="I323" s="303"/>
      <c r="J323" s="302">
        <v>0.27130980765870788</v>
      </c>
      <c r="K323" s="302">
        <v>0.1054031253684292</v>
      </c>
      <c r="L323" s="302">
        <f t="shared" si="105"/>
        <v>0.3767129330271371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4.8498058260898596</v>
      </c>
      <c r="C325" s="311">
        <f t="shared" ref="C325:D325" si="106">SUM(C315:C323)</f>
        <v>3.889194173910143</v>
      </c>
      <c r="D325" s="311">
        <f t="shared" si="106"/>
        <v>8.7390000000000025</v>
      </c>
      <c r="E325" s="311"/>
      <c r="F325" s="311">
        <f t="shared" ref="F325:H325" si="107">SUM(F315:F323)</f>
        <v>4.7280606183689606</v>
      </c>
      <c r="G325" s="311">
        <f t="shared" si="107"/>
        <v>3.5759393816310281</v>
      </c>
      <c r="H325" s="311">
        <f t="shared" si="107"/>
        <v>8.3039999999999878</v>
      </c>
      <c r="I325" s="311"/>
      <c r="J325" s="311">
        <f t="shared" ref="J325:L325" si="108">SUM(J315:J323)</f>
        <v>4.8550572859282886</v>
      </c>
      <c r="K325" s="311">
        <f t="shared" si="108"/>
        <v>3.5559427140717177</v>
      </c>
      <c r="L325" s="311">
        <f t="shared" si="108"/>
        <v>8.4110000000000067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0.43694515394124867</v>
      </c>
      <c r="C332" s="302">
        <v>0.44544458914786705</v>
      </c>
      <c r="D332" s="302">
        <f>SUM(B332:C332)</f>
        <v>0.88238974308911566</v>
      </c>
      <c r="E332" s="303"/>
      <c r="F332" s="302">
        <v>0.46750595329866063</v>
      </c>
      <c r="G332" s="302">
        <v>0.45731124993929689</v>
      </c>
      <c r="H332" s="302">
        <f>SUM(F332:G332)</f>
        <v>0.92481720323795757</v>
      </c>
      <c r="I332" s="303"/>
      <c r="J332" s="302">
        <v>0.53154054644039461</v>
      </c>
      <c r="K332" s="302">
        <v>0.45815067218519573</v>
      </c>
      <c r="L332" s="302">
        <f>SUM(J332:K332)</f>
        <v>0.9896912186255904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8.366066161884822</v>
      </c>
      <c r="C333" s="302">
        <v>4.1519719979816765</v>
      </c>
      <c r="D333" s="302">
        <f t="shared" ref="D333:D340" si="109">SUM(B333:C333)</f>
        <v>12.518038159866499</v>
      </c>
      <c r="E333" s="303"/>
      <c r="F333" s="302">
        <v>8.8219495331541768</v>
      </c>
      <c r="G333" s="302">
        <v>4.3694089857869995</v>
      </c>
      <c r="H333" s="302">
        <f t="shared" ref="H333:H340" si="110">SUM(F333:G333)</f>
        <v>13.191358518941176</v>
      </c>
      <c r="I333" s="303"/>
      <c r="J333" s="302">
        <v>9.8549714560077906</v>
      </c>
      <c r="K333" s="302">
        <v>4.6364681672476857</v>
      </c>
      <c r="L333" s="302">
        <f t="shared" ref="L333:L340" si="111">SUM(J333:K333)</f>
        <v>14.491439623255477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1.4450930091254997</v>
      </c>
      <c r="C334" s="302">
        <v>0.86041323800130731</v>
      </c>
      <c r="D334" s="302">
        <f t="shared" si="109"/>
        <v>2.3055062471268069</v>
      </c>
      <c r="E334" s="303"/>
      <c r="F334" s="302">
        <v>1.3764162386594181</v>
      </c>
      <c r="G334" s="302">
        <v>0.89981454959807683</v>
      </c>
      <c r="H334" s="302">
        <f t="shared" si="110"/>
        <v>2.2762307882574948</v>
      </c>
      <c r="I334" s="303"/>
      <c r="J334" s="302">
        <v>1.451932367472677</v>
      </c>
      <c r="K334" s="302">
        <v>0.74589309810458237</v>
      </c>
      <c r="L334" s="302">
        <f t="shared" si="111"/>
        <v>2.1978254655772593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1.608390197796405</v>
      </c>
      <c r="C335" s="302">
        <v>0.24146021437876589</v>
      </c>
      <c r="D335" s="302">
        <f t="shared" si="109"/>
        <v>1.8498504121751709</v>
      </c>
      <c r="E335" s="303"/>
      <c r="F335" s="302">
        <v>1.3478424017123192</v>
      </c>
      <c r="G335" s="302">
        <v>0.20940733758857799</v>
      </c>
      <c r="H335" s="302">
        <f t="shared" si="110"/>
        <v>1.5572497393008971</v>
      </c>
      <c r="I335" s="303"/>
      <c r="J335" s="302">
        <v>0.66207690095785154</v>
      </c>
      <c r="K335" s="302">
        <v>0.18092756419345538</v>
      </c>
      <c r="L335" s="302">
        <f t="shared" si="111"/>
        <v>0.84300446515130689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0.19486412159545277</v>
      </c>
      <c r="C336" s="302">
        <v>0.24795982642175743</v>
      </c>
      <c r="D336" s="302">
        <f t="shared" si="109"/>
        <v>0.4428239480172102</v>
      </c>
      <c r="E336" s="303"/>
      <c r="F336" s="302">
        <v>0.15242456832436416</v>
      </c>
      <c r="G336" s="302">
        <v>0.15871015252076909</v>
      </c>
      <c r="H336" s="302">
        <f t="shared" si="110"/>
        <v>0.31113472084513327</v>
      </c>
      <c r="I336" s="303"/>
      <c r="J336" s="302">
        <v>0.10166735364498346</v>
      </c>
      <c r="K336" s="302">
        <v>0.12284616857551392</v>
      </c>
      <c r="L336" s="302">
        <f t="shared" si="111"/>
        <v>0.22451352222049736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4.7728841728158784</v>
      </c>
      <c r="C337" s="302">
        <v>0.83362539470877195</v>
      </c>
      <c r="D337" s="302">
        <f t="shared" si="109"/>
        <v>5.6065095675246504</v>
      </c>
      <c r="E337" s="303"/>
      <c r="F337" s="302">
        <v>4.1814535543538067</v>
      </c>
      <c r="G337" s="302">
        <v>0.78220697837800146</v>
      </c>
      <c r="H337" s="302">
        <f t="shared" si="110"/>
        <v>4.963660532731808</v>
      </c>
      <c r="I337" s="303"/>
      <c r="J337" s="302">
        <v>4.4091823488244657</v>
      </c>
      <c r="K337" s="302">
        <v>0.88767483273268988</v>
      </c>
      <c r="L337" s="302">
        <f t="shared" si="111"/>
        <v>5.2968571815571552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0.14286310241644198</v>
      </c>
      <c r="C338" s="302">
        <v>5.0725387958111073E-2</v>
      </c>
      <c r="D338" s="302">
        <f t="shared" si="109"/>
        <v>0.19358849037455306</v>
      </c>
      <c r="E338" s="303"/>
      <c r="F338" s="302">
        <v>0.11564415971839986</v>
      </c>
      <c r="G338" s="302">
        <v>4.2952696333811956E-2</v>
      </c>
      <c r="H338" s="302">
        <f t="shared" si="110"/>
        <v>0.15859685605221183</v>
      </c>
      <c r="I338" s="303"/>
      <c r="J338" s="302">
        <v>0.11002797466405041</v>
      </c>
      <c r="K338" s="302">
        <v>4.5782444289941167E-2</v>
      </c>
      <c r="L338" s="302">
        <f t="shared" si="111"/>
        <v>0.15581041895399159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0.18245963457041214</v>
      </c>
      <c r="C339" s="302">
        <v>0.35573662696795638</v>
      </c>
      <c r="D339" s="302">
        <f t="shared" si="109"/>
        <v>0.53819626153836853</v>
      </c>
      <c r="E339" s="303"/>
      <c r="F339" s="302">
        <v>0.15637381650761223</v>
      </c>
      <c r="G339" s="302">
        <v>0.46689829242584824</v>
      </c>
      <c r="H339" s="302">
        <f t="shared" si="110"/>
        <v>0.62327210893346052</v>
      </c>
      <c r="I339" s="303"/>
      <c r="J339" s="302">
        <v>0.17941767410718149</v>
      </c>
      <c r="K339" s="302">
        <v>0.50254985678238129</v>
      </c>
      <c r="L339" s="302">
        <f t="shared" si="111"/>
        <v>0.68196753088956275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1.3788868586972256</v>
      </c>
      <c r="C340" s="302">
        <v>0.4012103115903814</v>
      </c>
      <c r="D340" s="302">
        <f t="shared" si="109"/>
        <v>1.7800971702876069</v>
      </c>
      <c r="E340" s="303"/>
      <c r="F340" s="302">
        <v>1.0342214830261272</v>
      </c>
      <c r="G340" s="302">
        <v>0.28045804867373464</v>
      </c>
      <c r="H340" s="302">
        <f t="shared" si="110"/>
        <v>1.3146795316998618</v>
      </c>
      <c r="I340" s="303"/>
      <c r="J340" s="302">
        <v>0.57353859266311435</v>
      </c>
      <c r="K340" s="302">
        <v>0.20935198110603356</v>
      </c>
      <c r="L340" s="302">
        <f t="shared" si="111"/>
        <v>0.78289057376914795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18.528452412843389</v>
      </c>
      <c r="C342" s="311">
        <f t="shared" ref="C342:D342" si="112">SUM(C332:C340)</f>
        <v>7.5885475871565946</v>
      </c>
      <c r="D342" s="311">
        <f t="shared" si="112"/>
        <v>26.11699999999998</v>
      </c>
      <c r="E342" s="311"/>
      <c r="F342" s="311">
        <f t="shared" ref="F342:H342" si="113">SUM(F332:F340)</f>
        <v>17.653831708754886</v>
      </c>
      <c r="G342" s="311">
        <f t="shared" si="113"/>
        <v>7.6671682912451162</v>
      </c>
      <c r="H342" s="311">
        <f t="shared" si="113"/>
        <v>25.321000000000002</v>
      </c>
      <c r="I342" s="311"/>
      <c r="J342" s="311">
        <f t="shared" ref="J342:L342" si="114">SUM(J332:J340)</f>
        <v>17.874355214782511</v>
      </c>
      <c r="K342" s="311">
        <f t="shared" si="114"/>
        <v>7.7896447852174777</v>
      </c>
      <c r="L342" s="311">
        <f t="shared" si="114"/>
        <v>25.663999999999987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0.86412309640114482</v>
      </c>
      <c r="C349" s="302">
        <v>0.47146268393082097</v>
      </c>
      <c r="D349" s="302">
        <f>SUM(B349:C349)</f>
        <v>1.3355857803319657</v>
      </c>
      <c r="E349" s="303"/>
      <c r="F349" s="302">
        <v>1.1115640572643051</v>
      </c>
      <c r="G349" s="302">
        <v>0.5068574730172275</v>
      </c>
      <c r="H349" s="302">
        <f>SUM(F349:G349)</f>
        <v>1.6184215302815326</v>
      </c>
      <c r="I349" s="303"/>
      <c r="J349" s="302">
        <v>1.3427873262785848</v>
      </c>
      <c r="K349" s="302">
        <v>0.4620484470408836</v>
      </c>
      <c r="L349" s="302">
        <f>SUM(J349:K349)</f>
        <v>1.8048357733194684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6.0804332907429472</v>
      </c>
      <c r="C350" s="302">
        <v>1.6298274483318942</v>
      </c>
      <c r="D350" s="302">
        <f t="shared" ref="D350:D357" si="115">SUM(B350:C350)</f>
        <v>7.7102607390748412</v>
      </c>
      <c r="E350" s="303"/>
      <c r="F350" s="302">
        <v>7.3994394362102032</v>
      </c>
      <c r="G350" s="302">
        <v>1.9634561475173522</v>
      </c>
      <c r="H350" s="302">
        <f t="shared" ref="H350:H357" si="116">SUM(F350:G350)</f>
        <v>9.3628955837275551</v>
      </c>
      <c r="I350" s="303"/>
      <c r="J350" s="302">
        <v>8.6305877897034318</v>
      </c>
      <c r="K350" s="302">
        <v>1.9333025880065435</v>
      </c>
      <c r="L350" s="302">
        <f t="shared" ref="L350:L357" si="117">SUM(J350:K350)</f>
        <v>10.563890377709976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2.9218678739685471</v>
      </c>
      <c r="C351" s="302">
        <v>0.8216743311490452</v>
      </c>
      <c r="D351" s="302">
        <f t="shared" si="115"/>
        <v>3.7435422051175924</v>
      </c>
      <c r="E351" s="303"/>
      <c r="F351" s="302">
        <v>3.4417919907195973</v>
      </c>
      <c r="G351" s="302">
        <v>0.8809880767206546</v>
      </c>
      <c r="H351" s="302">
        <f t="shared" si="116"/>
        <v>4.3227800674402523</v>
      </c>
      <c r="I351" s="303"/>
      <c r="J351" s="302">
        <v>3.7370706272461249</v>
      </c>
      <c r="K351" s="302">
        <v>0.74560989166273917</v>
      </c>
      <c r="L351" s="302">
        <f t="shared" si="117"/>
        <v>4.4826805189088645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3.0429328925138268</v>
      </c>
      <c r="C352" s="302">
        <v>0.33768534921497045</v>
      </c>
      <c r="D352" s="302">
        <f t="shared" si="115"/>
        <v>3.3806182417287971</v>
      </c>
      <c r="E352" s="303"/>
      <c r="F352" s="302">
        <v>2.9141528428072117</v>
      </c>
      <c r="G352" s="302">
        <v>0.31881302983907894</v>
      </c>
      <c r="H352" s="302">
        <f t="shared" si="116"/>
        <v>3.2329658726462904</v>
      </c>
      <c r="I352" s="303"/>
      <c r="J352" s="302">
        <v>1.7950926689981921</v>
      </c>
      <c r="K352" s="302">
        <v>0.27179281879830475</v>
      </c>
      <c r="L352" s="302">
        <f t="shared" si="117"/>
        <v>2.0668854877964966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0.14291394522451731</v>
      </c>
      <c r="C353" s="302">
        <v>0.23167313997664496</v>
      </c>
      <c r="D353" s="302">
        <f t="shared" si="115"/>
        <v>0.37458708520116224</v>
      </c>
      <c r="E353" s="303"/>
      <c r="F353" s="302">
        <v>0.1283102875651875</v>
      </c>
      <c r="G353" s="302">
        <v>0.17764206220897644</v>
      </c>
      <c r="H353" s="302">
        <f t="shared" si="116"/>
        <v>0.30595234977416397</v>
      </c>
      <c r="I353" s="303"/>
      <c r="J353" s="302">
        <v>9.7431641337700534E-2</v>
      </c>
      <c r="K353" s="302">
        <v>0.13271019425110217</v>
      </c>
      <c r="L353" s="302">
        <f t="shared" si="117"/>
        <v>0.23014183558880269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8.4107850174375649</v>
      </c>
      <c r="C354" s="302">
        <v>2.1237166025766512</v>
      </c>
      <c r="D354" s="302">
        <f t="shared" si="115"/>
        <v>10.534501620014217</v>
      </c>
      <c r="E354" s="303"/>
      <c r="F354" s="302">
        <v>8.7129387117337629</v>
      </c>
      <c r="G354" s="302">
        <v>2.0685512665022503</v>
      </c>
      <c r="H354" s="302">
        <f t="shared" si="116"/>
        <v>10.781489978236014</v>
      </c>
      <c r="I354" s="303"/>
      <c r="J354" s="302">
        <v>9.2805670161749294</v>
      </c>
      <c r="K354" s="302">
        <v>2.8201280692107464</v>
      </c>
      <c r="L354" s="302">
        <f t="shared" si="117"/>
        <v>12.100695085385675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0.33936311954925408</v>
      </c>
      <c r="C355" s="302">
        <v>8.7815906989988118E-2</v>
      </c>
      <c r="D355" s="302">
        <f t="shared" si="115"/>
        <v>0.42717902653924222</v>
      </c>
      <c r="E355" s="303"/>
      <c r="F355" s="302">
        <v>0.33067636289438007</v>
      </c>
      <c r="G355" s="302">
        <v>7.3740303239635485E-2</v>
      </c>
      <c r="H355" s="302">
        <f t="shared" si="116"/>
        <v>0.40441666613401556</v>
      </c>
      <c r="I355" s="303"/>
      <c r="J355" s="302">
        <v>0.35714159273834301</v>
      </c>
      <c r="K355" s="302">
        <v>6.9108340641715268E-2</v>
      </c>
      <c r="L355" s="302">
        <f t="shared" si="117"/>
        <v>0.42624993338005829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4.3235045315188403E-2</v>
      </c>
      <c r="C356" s="302">
        <v>0.15060567230991564</v>
      </c>
      <c r="D356" s="302">
        <f t="shared" si="115"/>
        <v>0.19384071762510405</v>
      </c>
      <c r="E356" s="303"/>
      <c r="F356" s="302">
        <v>3.3830961599941908E-2</v>
      </c>
      <c r="G356" s="302">
        <v>0.12959336964840584</v>
      </c>
      <c r="H356" s="302">
        <f t="shared" si="116"/>
        <v>0.16342433124834777</v>
      </c>
      <c r="I356" s="303"/>
      <c r="J356" s="302">
        <v>3.8206957009549111E-2</v>
      </c>
      <c r="K356" s="302">
        <v>9.7751162235790418E-2</v>
      </c>
      <c r="L356" s="302">
        <f t="shared" si="117"/>
        <v>0.13595811924533951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0.52782533862744019</v>
      </c>
      <c r="C357" s="302">
        <v>0.43205924573965027</v>
      </c>
      <c r="D357" s="302">
        <f t="shared" si="115"/>
        <v>0.95988458436709045</v>
      </c>
      <c r="E357" s="303"/>
      <c r="F357" s="302">
        <v>0.43835358338014313</v>
      </c>
      <c r="G357" s="302">
        <v>0.31330003713172133</v>
      </c>
      <c r="H357" s="302">
        <f t="shared" si="116"/>
        <v>0.75165362051186446</v>
      </c>
      <c r="I357" s="303"/>
      <c r="J357" s="302">
        <v>0.23621925629976209</v>
      </c>
      <c r="K357" s="302">
        <v>0.19744361236556246</v>
      </c>
      <c r="L357" s="302">
        <f t="shared" si="117"/>
        <v>0.43366286866532455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22.373479619780433</v>
      </c>
      <c r="C359" s="311">
        <f t="shared" ref="C359:D359" si="118">SUM(C349:C357)</f>
        <v>6.2865203802195815</v>
      </c>
      <c r="D359" s="311">
        <f t="shared" si="118"/>
        <v>28.660000000000018</v>
      </c>
      <c r="E359" s="311"/>
      <c r="F359" s="311">
        <f t="shared" ref="F359:H359" si="119">SUM(F349:F357)</f>
        <v>24.51105823417473</v>
      </c>
      <c r="G359" s="311">
        <f t="shared" si="119"/>
        <v>6.4329417658253023</v>
      </c>
      <c r="H359" s="311">
        <f t="shared" si="119"/>
        <v>30.944000000000031</v>
      </c>
      <c r="I359" s="311"/>
      <c r="J359" s="311">
        <f t="shared" ref="J359:L359" si="120">SUM(J349:J357)</f>
        <v>25.515104875786619</v>
      </c>
      <c r="K359" s="311">
        <f t="shared" si="120"/>
        <v>6.729895124213388</v>
      </c>
      <c r="L359" s="311">
        <f t="shared" si="120"/>
        <v>32.245000000000005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0.61050791420516226</v>
      </c>
      <c r="C366" s="302">
        <v>0.46581656195045446</v>
      </c>
      <c r="D366" s="302">
        <f>SUM(B366:C366)</f>
        <v>1.0763244761556168</v>
      </c>
      <c r="E366" s="303"/>
      <c r="F366" s="302">
        <v>0.70179089995197752</v>
      </c>
      <c r="G366" s="302">
        <v>0.38007400264408908</v>
      </c>
      <c r="H366" s="302">
        <f>SUM(F366:G366)</f>
        <v>1.0818649025960667</v>
      </c>
      <c r="I366" s="303"/>
      <c r="J366" s="302">
        <v>1.0479547498876358</v>
      </c>
      <c r="K366" s="302">
        <v>0.46694518476441749</v>
      </c>
      <c r="L366" s="302">
        <f>SUM(J366:K366)</f>
        <v>1.5148999346520533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0.45039768422110193</v>
      </c>
      <c r="C367" s="302">
        <v>0.70029095261425534</v>
      </c>
      <c r="D367" s="302">
        <f t="shared" ref="D367:D374" si="121">SUM(B367:C367)</f>
        <v>1.1506886368353573</v>
      </c>
      <c r="E367" s="303"/>
      <c r="F367" s="302">
        <v>0.53329676445107699</v>
      </c>
      <c r="G367" s="302">
        <v>0.59889311284528524</v>
      </c>
      <c r="H367" s="302">
        <f t="shared" ref="H367:H374" si="122">SUM(F367:G367)</f>
        <v>1.1321898772963621</v>
      </c>
      <c r="I367" s="303"/>
      <c r="J367" s="302">
        <v>0.51242640371239523</v>
      </c>
      <c r="K367" s="302">
        <v>0.80261489471190317</v>
      </c>
      <c r="L367" s="302">
        <f t="shared" ref="L367:L374" si="123">SUM(J367:K367)</f>
        <v>1.3150412984242985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0.93586071368049972</v>
      </c>
      <c r="C368" s="302">
        <v>1.5181653534913355</v>
      </c>
      <c r="D368" s="302">
        <f t="shared" si="121"/>
        <v>2.454026067171835</v>
      </c>
      <c r="E368" s="303"/>
      <c r="F368" s="302">
        <v>1.0395809812773804</v>
      </c>
      <c r="G368" s="302">
        <v>1.1466383025916775</v>
      </c>
      <c r="H368" s="302">
        <f t="shared" si="122"/>
        <v>2.1862192838690579</v>
      </c>
      <c r="I368" s="303"/>
      <c r="J368" s="302">
        <v>1.0542320972971371</v>
      </c>
      <c r="K368" s="302">
        <v>1.3161609418779618</v>
      </c>
      <c r="L368" s="302">
        <f t="shared" si="123"/>
        <v>2.3703930391750987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0.50984875764235571</v>
      </c>
      <c r="C369" s="302">
        <v>0.14827654446877814</v>
      </c>
      <c r="D369" s="302">
        <f t="shared" si="121"/>
        <v>0.65812530211113385</v>
      </c>
      <c r="E369" s="303"/>
      <c r="F369" s="302">
        <v>0.46941017055940204</v>
      </c>
      <c r="G369" s="302">
        <v>0.1368842107635663</v>
      </c>
      <c r="H369" s="302">
        <f t="shared" si="122"/>
        <v>0.60629438132296831</v>
      </c>
      <c r="I369" s="303"/>
      <c r="J369" s="302">
        <v>0.31933283067940788</v>
      </c>
      <c r="K369" s="302">
        <v>0.11747370134337194</v>
      </c>
      <c r="L369" s="302">
        <f t="shared" si="123"/>
        <v>0.4368065320227798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0.19558506710956297</v>
      </c>
      <c r="C370" s="302">
        <v>0.50768782396880241</v>
      </c>
      <c r="D370" s="302">
        <f t="shared" si="121"/>
        <v>0.70327289107836544</v>
      </c>
      <c r="E370" s="303"/>
      <c r="F370" s="302">
        <v>0.22798962303083958</v>
      </c>
      <c r="G370" s="302">
        <v>0.32002144943430622</v>
      </c>
      <c r="H370" s="302">
        <f t="shared" si="122"/>
        <v>0.5480110724651458</v>
      </c>
      <c r="I370" s="303"/>
      <c r="J370" s="302">
        <v>0.39767367840836648</v>
      </c>
      <c r="K370" s="302">
        <v>0.34830514036753613</v>
      </c>
      <c r="L370" s="302">
        <f t="shared" si="123"/>
        <v>0.74597881877590266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0.41262865172346519</v>
      </c>
      <c r="C371" s="302">
        <v>0.29649169061968678</v>
      </c>
      <c r="D371" s="302">
        <f t="shared" si="121"/>
        <v>0.70912034234315202</v>
      </c>
      <c r="E371" s="303"/>
      <c r="F371" s="302">
        <v>0.34194350711856653</v>
      </c>
      <c r="G371" s="302">
        <v>0.2413393151359339</v>
      </c>
      <c r="H371" s="302">
        <f t="shared" si="122"/>
        <v>0.58328282225450045</v>
      </c>
      <c r="I371" s="303"/>
      <c r="J371" s="302">
        <v>0.31026258547576652</v>
      </c>
      <c r="K371" s="302">
        <v>0.32009414402986053</v>
      </c>
      <c r="L371" s="302">
        <f t="shared" si="123"/>
        <v>0.63035672950562704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0.21091240661730226</v>
      </c>
      <c r="C372" s="302">
        <v>0.17875617688493384</v>
      </c>
      <c r="D372" s="302">
        <f t="shared" si="121"/>
        <v>0.3896685835022361</v>
      </c>
      <c r="E372" s="303"/>
      <c r="F372" s="302">
        <v>0.1882946717533685</v>
      </c>
      <c r="G372" s="302">
        <v>0.14266028817904039</v>
      </c>
      <c r="H372" s="302">
        <f t="shared" si="122"/>
        <v>0.33095495993240887</v>
      </c>
      <c r="I372" s="303"/>
      <c r="J372" s="302">
        <v>0.20743881229455088</v>
      </c>
      <c r="K372" s="302">
        <v>0.17152917952734845</v>
      </c>
      <c r="L372" s="302">
        <f t="shared" si="123"/>
        <v>0.37896799182189933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1.3521544083109014E-2</v>
      </c>
      <c r="C373" s="302">
        <v>6.0244974135128755E-2</v>
      </c>
      <c r="D373" s="302">
        <f t="shared" si="121"/>
        <v>7.3766518218237764E-2</v>
      </c>
      <c r="E373" s="303"/>
      <c r="F373" s="302">
        <v>1.3367076489841121E-2</v>
      </c>
      <c r="G373" s="302">
        <v>4.4306211393873279E-2</v>
      </c>
      <c r="H373" s="302">
        <f t="shared" si="122"/>
        <v>5.7673287883714397E-2</v>
      </c>
      <c r="I373" s="303"/>
      <c r="J373" s="302">
        <v>1.8530136180929802E-2</v>
      </c>
      <c r="K373" s="302">
        <v>4.9100044670354961E-2</v>
      </c>
      <c r="L373" s="302">
        <f t="shared" si="123"/>
        <v>6.7630180851284763E-2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0.34685075312894809</v>
      </c>
      <c r="C374" s="302">
        <v>0.41515642945513537</v>
      </c>
      <c r="D374" s="302">
        <f t="shared" si="121"/>
        <v>0.76200718258408351</v>
      </c>
      <c r="E374" s="303"/>
      <c r="F374" s="302">
        <v>0.26546485078075305</v>
      </c>
      <c r="G374" s="302">
        <v>0.28604456159902786</v>
      </c>
      <c r="H374" s="302">
        <f t="shared" si="122"/>
        <v>0.55150941237978091</v>
      </c>
      <c r="I374" s="303"/>
      <c r="J374" s="302">
        <v>0.18233524534659115</v>
      </c>
      <c r="K374" s="302">
        <v>0.26259022942445842</v>
      </c>
      <c r="L374" s="302">
        <f t="shared" si="123"/>
        <v>0.4449254747710496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3.6861134924115073</v>
      </c>
      <c r="C376" s="311">
        <f t="shared" ref="C376:D376" si="124">SUM(C366:C374)</f>
        <v>4.2908865075885103</v>
      </c>
      <c r="D376" s="311">
        <f t="shared" si="124"/>
        <v>7.9770000000000181</v>
      </c>
      <c r="E376" s="311"/>
      <c r="F376" s="311">
        <f t="shared" ref="F376:H376" si="125">SUM(F366:F374)</f>
        <v>3.7811385454132052</v>
      </c>
      <c r="G376" s="311">
        <f t="shared" si="125"/>
        <v>3.2968614545867996</v>
      </c>
      <c r="H376" s="311">
        <f t="shared" si="125"/>
        <v>7.0780000000000047</v>
      </c>
      <c r="I376" s="311"/>
      <c r="J376" s="311">
        <f t="shared" ref="J376:L376" si="126">SUM(J366:J374)</f>
        <v>4.0501865392827812</v>
      </c>
      <c r="K376" s="311">
        <f t="shared" si="126"/>
        <v>3.8548134607172129</v>
      </c>
      <c r="L376" s="311">
        <f t="shared" si="126"/>
        <v>7.904999999999994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0.59768927164218211</v>
      </c>
      <c r="C383" s="302">
        <v>0.65173802948114323</v>
      </c>
      <c r="D383" s="302">
        <f>SUM(B383:C383)</f>
        <v>1.2494273011233252</v>
      </c>
      <c r="E383" s="303"/>
      <c r="F383" s="302">
        <v>0.79722117687018412</v>
      </c>
      <c r="G383" s="302">
        <v>0.41502471485060266</v>
      </c>
      <c r="H383" s="302">
        <f>SUM(F383:G383)</f>
        <v>1.2122458917207868</v>
      </c>
      <c r="I383" s="303"/>
      <c r="J383" s="302">
        <v>0.99778719540012706</v>
      </c>
      <c r="K383" s="302">
        <v>0.46105585840062985</v>
      </c>
      <c r="L383" s="302">
        <f>SUM(J383:K383)</f>
        <v>1.4588430538007569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0.77035763389894762</v>
      </c>
      <c r="C384" s="302">
        <v>1.2007545482601889</v>
      </c>
      <c r="D384" s="302">
        <f t="shared" ref="D384:D391" si="127">SUM(B384:C384)</f>
        <v>1.9711121821591364</v>
      </c>
      <c r="E384" s="303"/>
      <c r="F384" s="302">
        <v>1.0205023821473918</v>
      </c>
      <c r="G384" s="302">
        <v>0.77855169897451337</v>
      </c>
      <c r="H384" s="302">
        <f t="shared" ref="H384:H391" si="128">SUM(F384:G384)</f>
        <v>1.7990540811219051</v>
      </c>
      <c r="I384" s="303"/>
      <c r="J384" s="302">
        <v>0.89697608717447175</v>
      </c>
      <c r="K384" s="302">
        <v>0.84512318974169309</v>
      </c>
      <c r="L384" s="302">
        <f t="shared" ref="L384:L391" si="129">SUM(J384:K384)</f>
        <v>1.7420992769161647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0.71123855731656793</v>
      </c>
      <c r="C385" s="302">
        <v>0.52888895349898846</v>
      </c>
      <c r="D385" s="302">
        <f t="shared" si="127"/>
        <v>1.2401275108155563</v>
      </c>
      <c r="E385" s="303"/>
      <c r="F385" s="302">
        <v>0.79894334881275086</v>
      </c>
      <c r="G385" s="302">
        <v>0.35795018256137723</v>
      </c>
      <c r="H385" s="302">
        <f t="shared" si="128"/>
        <v>1.156893531374128</v>
      </c>
      <c r="I385" s="303"/>
      <c r="J385" s="302">
        <v>0.64929357992300429</v>
      </c>
      <c r="K385" s="302">
        <v>0.31823794398285615</v>
      </c>
      <c r="L385" s="302">
        <f t="shared" si="129"/>
        <v>0.96753152390586039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0.64021552080798438</v>
      </c>
      <c r="C386" s="302">
        <v>0.11936649642357564</v>
      </c>
      <c r="D386" s="302">
        <f t="shared" si="127"/>
        <v>0.75958201723156005</v>
      </c>
      <c r="E386" s="303"/>
      <c r="F386" s="302">
        <v>0.68257593883865408</v>
      </c>
      <c r="G386" s="302">
        <v>7.8039262740638118E-2</v>
      </c>
      <c r="H386" s="302">
        <f t="shared" si="128"/>
        <v>0.76061520157929219</v>
      </c>
      <c r="I386" s="303"/>
      <c r="J386" s="302">
        <v>0.66921944562495783</v>
      </c>
      <c r="K386" s="302">
        <v>6.535314971344551E-2</v>
      </c>
      <c r="L386" s="302">
        <f t="shared" si="129"/>
        <v>0.73457259533840336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0.14486574206472966</v>
      </c>
      <c r="C387" s="302">
        <v>0.3679300588614241</v>
      </c>
      <c r="D387" s="302">
        <f t="shared" si="127"/>
        <v>0.51279580092615373</v>
      </c>
      <c r="E387" s="303"/>
      <c r="F387" s="302">
        <v>0.17249421660846315</v>
      </c>
      <c r="G387" s="302">
        <v>0.18308975868338118</v>
      </c>
      <c r="H387" s="302">
        <f t="shared" si="128"/>
        <v>0.35558397529184432</v>
      </c>
      <c r="I387" s="303"/>
      <c r="J387" s="302">
        <v>0.25686359838549683</v>
      </c>
      <c r="K387" s="302">
        <v>0.1917541201234681</v>
      </c>
      <c r="L387" s="302">
        <f t="shared" si="129"/>
        <v>0.44861771850896492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2.3289702715782497</v>
      </c>
      <c r="C388" s="302">
        <v>0.65725567671670893</v>
      </c>
      <c r="D388" s="302">
        <f t="shared" si="127"/>
        <v>2.9862259482949587</v>
      </c>
      <c r="E388" s="303"/>
      <c r="F388" s="302">
        <v>2.2496420774312962</v>
      </c>
      <c r="G388" s="302">
        <v>0.44170119156835963</v>
      </c>
      <c r="H388" s="302">
        <f t="shared" si="128"/>
        <v>2.6913432689996557</v>
      </c>
      <c r="I388" s="303"/>
      <c r="J388" s="302">
        <v>1.8574432370042109</v>
      </c>
      <c r="K388" s="302">
        <v>0.47041046921499324</v>
      </c>
      <c r="L388" s="302">
        <f t="shared" si="129"/>
        <v>2.3278537062192042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0.24923359324612077</v>
      </c>
      <c r="C389" s="302">
        <v>0.2141334074191773</v>
      </c>
      <c r="D389" s="302">
        <f t="shared" si="127"/>
        <v>0.46336700066529807</v>
      </c>
      <c r="E389" s="303"/>
      <c r="F389" s="302">
        <v>0.24901597174786336</v>
      </c>
      <c r="G389" s="302">
        <v>0.12221886039970309</v>
      </c>
      <c r="H389" s="302">
        <f t="shared" si="128"/>
        <v>0.37123483214756647</v>
      </c>
      <c r="I389" s="303"/>
      <c r="J389" s="302">
        <v>0.23857436014269492</v>
      </c>
      <c r="K389" s="302">
        <v>0.11645718677836416</v>
      </c>
      <c r="L389" s="302">
        <f t="shared" si="129"/>
        <v>0.35503154692105909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7.2938194424545452E-2</v>
      </c>
      <c r="C390" s="302">
        <v>0.18276373555784614</v>
      </c>
      <c r="D390" s="302">
        <f t="shared" si="127"/>
        <v>0.25570192998239161</v>
      </c>
      <c r="E390" s="303"/>
      <c r="F390" s="302">
        <v>7.4465721673779989E-2</v>
      </c>
      <c r="G390" s="302">
        <v>0.10143907220710008</v>
      </c>
      <c r="H390" s="302">
        <f t="shared" si="128"/>
        <v>0.17590479388088007</v>
      </c>
      <c r="I390" s="303"/>
      <c r="J390" s="302">
        <v>0.10057661510088844</v>
      </c>
      <c r="K390" s="302">
        <v>8.9163369297717496E-2</v>
      </c>
      <c r="L390" s="302">
        <f t="shared" si="129"/>
        <v>0.18973998439860595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0.39473945552774764</v>
      </c>
      <c r="C391" s="302">
        <v>0.38192085327386899</v>
      </c>
      <c r="D391" s="302">
        <f t="shared" si="127"/>
        <v>0.77666030880161663</v>
      </c>
      <c r="E391" s="303"/>
      <c r="F391" s="302">
        <v>0.3540699530077358</v>
      </c>
      <c r="G391" s="302">
        <v>0.20705447087621023</v>
      </c>
      <c r="H391" s="302">
        <f t="shared" si="128"/>
        <v>0.56112442388394601</v>
      </c>
      <c r="I391" s="303"/>
      <c r="J391" s="302">
        <v>0.21050048784362277</v>
      </c>
      <c r="K391" s="302">
        <v>0.18821010614735387</v>
      </c>
      <c r="L391" s="302">
        <f t="shared" si="129"/>
        <v>0.39871059399097664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5.9102482405070749</v>
      </c>
      <c r="C393" s="311">
        <f t="shared" ref="C393:D393" si="130">SUM(C383:C391)</f>
        <v>4.3047517594929214</v>
      </c>
      <c r="D393" s="311">
        <f t="shared" si="130"/>
        <v>10.214999999999998</v>
      </c>
      <c r="E393" s="311"/>
      <c r="F393" s="311">
        <f t="shared" ref="F393:H393" si="131">SUM(F383:F391)</f>
        <v>6.3989307871381191</v>
      </c>
      <c r="G393" s="311">
        <f t="shared" si="131"/>
        <v>2.6850692128618858</v>
      </c>
      <c r="H393" s="311">
        <f t="shared" si="131"/>
        <v>9.084000000000005</v>
      </c>
      <c r="I393" s="311"/>
      <c r="J393" s="311">
        <f t="shared" ref="J393:L393" si="132">SUM(J383:J391)</f>
        <v>5.8772346065994752</v>
      </c>
      <c r="K393" s="311">
        <f t="shared" si="132"/>
        <v>2.7457653934005215</v>
      </c>
      <c r="L393" s="311">
        <f t="shared" si="132"/>
        <v>8.6229999999999976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Buckinghamshire Thames Valley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21.995291825733588</v>
      </c>
      <c r="C9" s="249">
        <f t="shared" ref="C9:D9" si="0">SUM(C26,C43,C60,C77,C94,C111,C128,C145,C162,C179,C196,C213,C230,C247,C264,C281,C298,C315,C332,C349,C366,C383)</f>
        <v>3.2113061122816746</v>
      </c>
      <c r="D9" s="249">
        <f t="shared" si="0"/>
        <v>5.4053835303518314</v>
      </c>
      <c r="E9" s="249">
        <f>SUM(B9:D9)</f>
        <v>30.611981468367095</v>
      </c>
      <c r="F9" s="238"/>
      <c r="G9" s="249">
        <f>SUM(G26,G43,G60,G77,G94,G111,G128,G145,G162,G179,G196,G213,G230,G247,G264,G281,G298,G315,G332,G349,G366,G383)</f>
        <v>25.031737354218141</v>
      </c>
      <c r="H9" s="249">
        <f t="shared" ref="H9:I9" si="1">SUM(H26,H43,H60,H77,H94,H111,H128,H145,H162,H179,H196,H213,H230,H247,H264,H281,H298,H315,H332,H349,H366,H383)</f>
        <v>5.0147804530432776</v>
      </c>
      <c r="I9" s="249">
        <f t="shared" si="1"/>
        <v>5.9567194435322151</v>
      </c>
      <c r="J9" s="249">
        <f>SUM(G9:I9)</f>
        <v>36.003237250793632</v>
      </c>
      <c r="K9" s="238"/>
      <c r="L9" s="249">
        <f>SUM(L26,L43,L60,L77,L94,L111,L128,L145,L162,L179,L196,L213,L230,L247,L264,L281,L298,L315,L332,L349,L366,L383)</f>
        <v>28.028090855459318</v>
      </c>
      <c r="M9" s="249">
        <f t="shared" ref="M9:N9" si="2">SUM(M26,M43,M60,M77,M94,M111,M128,M145,M162,M179,M196,M213,M230,M247,M264,M281,M298,M315,M332,M349,M366,M383)</f>
        <v>6.2621646995517812</v>
      </c>
      <c r="N9" s="249">
        <f t="shared" si="2"/>
        <v>6.8727810709105208</v>
      </c>
      <c r="O9" s="249">
        <f>SUM(L9:N9)</f>
        <v>41.16303662592162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38.148098678966889</v>
      </c>
      <c r="C10" s="249">
        <f t="shared" si="3"/>
        <v>9.7593975389382557</v>
      </c>
      <c r="D10" s="249">
        <f t="shared" si="3"/>
        <v>8.1355211989953595</v>
      </c>
      <c r="E10" s="249">
        <f t="shared" ref="E10:E17" si="4">SUM(B10:D10)</f>
        <v>56.043017416900511</v>
      </c>
      <c r="F10" s="238"/>
      <c r="G10" s="249">
        <f t="shared" ref="G10:I10" si="5">SUM(G27,G44,G61,G78,G95,G112,G129,G146,G163,G180,G197,G214,G231,G248,G265,G282,G299,G316,G333,G350,G367,G384)</f>
        <v>45.404556503584587</v>
      </c>
      <c r="H10" s="249">
        <f t="shared" si="5"/>
        <v>12.519420740584478</v>
      </c>
      <c r="I10" s="249">
        <f t="shared" si="5"/>
        <v>7.9262709746272932</v>
      </c>
      <c r="J10" s="249">
        <f t="shared" ref="J10:J17" si="6">SUM(G10:I10)</f>
        <v>65.850248218796366</v>
      </c>
      <c r="K10" s="238"/>
      <c r="L10" s="249">
        <f t="shared" ref="L10:N10" si="7">SUM(L27,L44,L61,L78,L95,L112,L129,L146,L163,L180,L197,L214,L231,L248,L265,L282,L299,L316,L333,L350,L367,L384)</f>
        <v>53.619672573231455</v>
      </c>
      <c r="M10" s="249">
        <f t="shared" si="7"/>
        <v>14.850302425658892</v>
      </c>
      <c r="N10" s="249">
        <f t="shared" si="7"/>
        <v>7.7879195365319918</v>
      </c>
      <c r="O10" s="249">
        <f t="shared" ref="O10:O17" si="8">SUM(L10:N10)</f>
        <v>76.257894535422338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22.759244342363683</v>
      </c>
      <c r="C11" s="249">
        <f t="shared" si="3"/>
        <v>6.1369474577933349</v>
      </c>
      <c r="D11" s="249">
        <f t="shared" si="3"/>
        <v>6.9058937471618425</v>
      </c>
      <c r="E11" s="249">
        <f t="shared" si="4"/>
        <v>35.80208554731886</v>
      </c>
      <c r="F11" s="238"/>
      <c r="G11" s="249">
        <f t="shared" ref="G11:I11" si="9">SUM(G28,G45,G62,G79,G96,G113,G130,G147,G164,G181,G198,G215,G232,G249,G266,G283,G300,G317,G334,G351,G368,G385)</f>
        <v>26.014045553449197</v>
      </c>
      <c r="H11" s="249">
        <f t="shared" si="9"/>
        <v>7.4547552954680034</v>
      </c>
      <c r="I11" s="249">
        <f t="shared" si="9"/>
        <v>6.4469345127676601</v>
      </c>
      <c r="J11" s="249">
        <f t="shared" si="6"/>
        <v>39.91573536168486</v>
      </c>
      <c r="K11" s="238"/>
      <c r="L11" s="249">
        <f t="shared" ref="L11:N11" si="10">SUM(L28,L45,L62,L79,L96,L113,L130,L147,L164,L181,L198,L215,L232,L249,L266,L283,L300,L317,L334,L351,L368,L385)</f>
        <v>27.130108352771327</v>
      </c>
      <c r="M11" s="249">
        <f t="shared" si="10"/>
        <v>7.6077993149016594</v>
      </c>
      <c r="N11" s="249">
        <f t="shared" si="10"/>
        <v>6.6919721062901374</v>
      </c>
      <c r="O11" s="249">
        <f t="shared" si="8"/>
        <v>41.429879773963123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15.400814590831551</v>
      </c>
      <c r="C12" s="249">
        <f t="shared" si="3"/>
        <v>11.576479873043828</v>
      </c>
      <c r="D12" s="249">
        <f t="shared" si="3"/>
        <v>1.6974241401516494</v>
      </c>
      <c r="E12" s="249">
        <f t="shared" si="4"/>
        <v>28.674718604027031</v>
      </c>
      <c r="F12" s="238"/>
      <c r="G12" s="249">
        <f t="shared" ref="G12:I12" si="11">SUM(G29,G46,G63,G80,G97,G114,G131,G148,G165,G182,G199,G216,G233,G250,G267,G284,G301,G318,G335,G352,G369,G386)</f>
        <v>15.456782212666644</v>
      </c>
      <c r="H12" s="249">
        <f t="shared" si="11"/>
        <v>11.744524676238228</v>
      </c>
      <c r="I12" s="249">
        <f t="shared" si="11"/>
        <v>1.5153164058542075</v>
      </c>
      <c r="J12" s="249">
        <f t="shared" si="6"/>
        <v>28.716623294759081</v>
      </c>
      <c r="K12" s="238"/>
      <c r="L12" s="249">
        <f t="shared" ref="L12:N12" si="12">SUM(L29,L46,L63,L80,L97,L114,L131,L148,L165,L182,L199,L216,L233,L250,L267,L284,L301,L318,L335,L352,L369,L386)</f>
        <v>12.642423042467684</v>
      </c>
      <c r="M12" s="249">
        <f t="shared" si="12"/>
        <v>9.5838740280857149</v>
      </c>
      <c r="N12" s="249">
        <f t="shared" si="12"/>
        <v>1.6345183365136542</v>
      </c>
      <c r="O12" s="249">
        <f t="shared" si="8"/>
        <v>23.860815407067054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14.254279157969798</v>
      </c>
      <c r="C13" s="249">
        <f t="shared" si="3"/>
        <v>2.4749536206215574</v>
      </c>
      <c r="D13" s="249">
        <f t="shared" si="3"/>
        <v>8.3710097468748241</v>
      </c>
      <c r="E13" s="249">
        <f t="shared" si="4"/>
        <v>25.100242525466179</v>
      </c>
      <c r="F13" s="238"/>
      <c r="G13" s="249">
        <f t="shared" ref="G13:I13" si="13">SUM(G30,G47,G64,G81,G98,G115,G132,G149,G166,G183,G200,G217,G234,G251,G268,G285,G302,G319,G336,G353,G370,G387)</f>
        <v>12.885043022412743</v>
      </c>
      <c r="H13" s="249">
        <f t="shared" si="13"/>
        <v>2.2957955937277514</v>
      </c>
      <c r="I13" s="249">
        <f t="shared" si="13"/>
        <v>8.8785041970240712</v>
      </c>
      <c r="J13" s="249">
        <f t="shared" si="6"/>
        <v>24.059342813164566</v>
      </c>
      <c r="K13" s="238"/>
      <c r="L13" s="249">
        <f t="shared" ref="L13:N13" si="14">SUM(L30,L47,L64,L81,L98,L115,L132,L149,L166,L183,L200,L217,L234,L251,L268,L285,L302,L319,L336,L353,L370,L387)</f>
        <v>11.556670964867457</v>
      </c>
      <c r="M13" s="249">
        <f t="shared" si="14"/>
        <v>2.8219065500416534</v>
      </c>
      <c r="N13" s="249">
        <f t="shared" si="14"/>
        <v>10.413355096845336</v>
      </c>
      <c r="O13" s="249">
        <f t="shared" si="8"/>
        <v>24.791932611754447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11.636129778691799</v>
      </c>
      <c r="C14" s="249">
        <f t="shared" si="3"/>
        <v>10.174498877830455</v>
      </c>
      <c r="D14" s="249">
        <f t="shared" si="3"/>
        <v>3.4182912521110422</v>
      </c>
      <c r="E14" s="249">
        <f t="shared" si="4"/>
        <v>25.228919908633298</v>
      </c>
      <c r="F14" s="238"/>
      <c r="G14" s="249">
        <f t="shared" ref="G14:I14" si="15">SUM(G31,G48,G65,G82,G99,G116,G133,G150,G167,G184,G201,G218,G235,G252,G269,G286,G303,G320,G337,G354,G371,G388)</f>
        <v>11.18132654436697</v>
      </c>
      <c r="H14" s="249">
        <f t="shared" si="15"/>
        <v>10.577444942310681</v>
      </c>
      <c r="I14" s="249">
        <f t="shared" si="15"/>
        <v>3.5134341873541746</v>
      </c>
      <c r="J14" s="249">
        <f t="shared" si="6"/>
        <v>25.272205674031827</v>
      </c>
      <c r="K14" s="238"/>
      <c r="L14" s="249">
        <f t="shared" ref="L14:N14" si="16">SUM(L31,L48,L65,L82,L99,L116,L133,L150,L167,L184,L201,L218,L235,L252,L269,L286,L303,L320,L337,L354,L371,L388)</f>
        <v>13.138679674202963</v>
      </c>
      <c r="M14" s="249">
        <f t="shared" si="16"/>
        <v>10.930816247170211</v>
      </c>
      <c r="N14" s="249">
        <f t="shared" si="16"/>
        <v>4.00477317903675</v>
      </c>
      <c r="O14" s="249">
        <f t="shared" si="8"/>
        <v>28.074269100409925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7.724547616705892</v>
      </c>
      <c r="C15" s="249">
        <f t="shared" si="3"/>
        <v>13.183367112370375</v>
      </c>
      <c r="D15" s="249">
        <f t="shared" si="3"/>
        <v>1.5509160489526777</v>
      </c>
      <c r="E15" s="249">
        <f t="shared" si="4"/>
        <v>22.458830778028947</v>
      </c>
      <c r="F15" s="238"/>
      <c r="G15" s="249">
        <f t="shared" ref="G15:I15" si="17">SUM(G32,G49,G66,G83,G100,G117,G134,G151,G168,G185,G202,G219,G236,G253,G270,G287,G304,G321,G338,G355,G372,G389)</f>
        <v>7.4435273001728222</v>
      </c>
      <c r="H15" s="249">
        <f t="shared" si="17"/>
        <v>14.320256457312553</v>
      </c>
      <c r="I15" s="249">
        <f t="shared" si="17"/>
        <v>1.0629585894526619</v>
      </c>
      <c r="J15" s="249">
        <f t="shared" si="6"/>
        <v>22.826742346938037</v>
      </c>
      <c r="K15" s="238"/>
      <c r="L15" s="249">
        <f t="shared" ref="L15:N15" si="18">SUM(L32,L49,L66,L83,L100,L117,L134,L151,L168,L185,L202,L219,L236,L253,L270,L287,L304,L321,L338,L355,L372,L389)</f>
        <v>7.5294783865673169</v>
      </c>
      <c r="M15" s="249">
        <f t="shared" si="18"/>
        <v>14.162109256080752</v>
      </c>
      <c r="N15" s="249">
        <f t="shared" si="18"/>
        <v>0.96768094637460778</v>
      </c>
      <c r="O15" s="249">
        <f t="shared" si="8"/>
        <v>22.659268589022677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8.163464022194141</v>
      </c>
      <c r="C16" s="249">
        <f t="shared" si="3"/>
        <v>1.8306970670493783</v>
      </c>
      <c r="D16" s="249">
        <f t="shared" si="3"/>
        <v>1.9516898255579394</v>
      </c>
      <c r="E16" s="249">
        <f t="shared" si="4"/>
        <v>11.945850914801458</v>
      </c>
      <c r="F16" s="238"/>
      <c r="G16" s="249">
        <f t="shared" ref="G16:I16" si="19">SUM(G33,G50,G67,G84,G101,G118,G135,G152,G169,G186,G203,G220,G237,G254,G271,G288,G305,G322,G339,G356,G373,G390)</f>
        <v>7.2829717123100153</v>
      </c>
      <c r="H16" s="249">
        <f t="shared" si="19"/>
        <v>2.2236624301507639</v>
      </c>
      <c r="I16" s="249">
        <f t="shared" si="19"/>
        <v>2.0052261519349317</v>
      </c>
      <c r="J16" s="249">
        <f t="shared" si="6"/>
        <v>11.51186029439571</v>
      </c>
      <c r="K16" s="238"/>
      <c r="L16" s="249">
        <f t="shared" ref="L16:N16" si="20">SUM(L33,L50,L67,L84,L101,L118,L135,L152,L169,L186,L203,L220,L237,L254,L271,L288,L305,L322,L339,L356,L373,L390)</f>
        <v>7.4285231227246307</v>
      </c>
      <c r="M16" s="249">
        <f t="shared" si="20"/>
        <v>3.0345008881380169</v>
      </c>
      <c r="N16" s="249">
        <f t="shared" si="20"/>
        <v>2.5183771354568405</v>
      </c>
      <c r="O16" s="249">
        <f t="shared" si="8"/>
        <v>12.981401146319488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11.335799846105829</v>
      </c>
      <c r="C17" s="249">
        <f t="shared" si="3"/>
        <v>16.897227843181053</v>
      </c>
      <c r="D17" s="249">
        <f t="shared" si="3"/>
        <v>1.6533251471697057</v>
      </c>
      <c r="E17" s="249">
        <f t="shared" si="4"/>
        <v>29.886352836456588</v>
      </c>
      <c r="F17" s="238"/>
      <c r="G17" s="249">
        <f t="shared" ref="G17:I17" si="21">SUM(G34,G51,G68,G85,G102,G119,G136,G153,G170,G187,G204,G221,G238,G255,G272,G289,G306,G323,G340,G357,G374,G391)</f>
        <v>9.9732639308697149</v>
      </c>
      <c r="H17" s="249">
        <f t="shared" si="21"/>
        <v>17.045022486494563</v>
      </c>
      <c r="I17" s="249">
        <f t="shared" si="21"/>
        <v>1.5127183280715841</v>
      </c>
      <c r="J17" s="249">
        <f t="shared" si="6"/>
        <v>28.531004745435865</v>
      </c>
      <c r="K17" s="238"/>
      <c r="L17" s="249">
        <f t="shared" ref="L17:N17" si="22">SUM(L34,L51,L68,L85,L102,L119,L136,L153,L170,L187,L204,L221,L238,L255,L272,L289,L306,L323,L340,L357,L374,L391)</f>
        <v>9.5830849090192984</v>
      </c>
      <c r="M17" s="249">
        <f t="shared" si="22"/>
        <v>15.989623237590758</v>
      </c>
      <c r="N17" s="249">
        <f t="shared" si="22"/>
        <v>2.0237940635093099</v>
      </c>
      <c r="O17" s="249">
        <f t="shared" si="8"/>
        <v>27.596502210119365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151.41766985956318</v>
      </c>
      <c r="C19" s="247">
        <f t="shared" ref="C19:O19" si="23">SUM(C9:C17)</f>
        <v>75.24487550310991</v>
      </c>
      <c r="D19" s="247">
        <f t="shared" si="23"/>
        <v>39.089454637326867</v>
      </c>
      <c r="E19" s="247">
        <f t="shared" si="23"/>
        <v>265.75199999999995</v>
      </c>
      <c r="F19" s="247"/>
      <c r="G19" s="247">
        <f t="shared" si="23"/>
        <v>160.67325413405084</v>
      </c>
      <c r="H19" s="247">
        <f t="shared" si="23"/>
        <v>83.195663075330302</v>
      </c>
      <c r="I19" s="247">
        <f t="shared" si="23"/>
        <v>38.818082790618803</v>
      </c>
      <c r="J19" s="247">
        <f t="shared" si="23"/>
        <v>282.6869999999999</v>
      </c>
      <c r="K19" s="247"/>
      <c r="L19" s="247">
        <f t="shared" si="23"/>
        <v>170.65673188131149</v>
      </c>
      <c r="M19" s="247">
        <f t="shared" si="23"/>
        <v>85.243096647219446</v>
      </c>
      <c r="N19" s="247">
        <f t="shared" si="23"/>
        <v>42.915171471469144</v>
      </c>
      <c r="O19" s="247">
        <f t="shared" si="23"/>
        <v>298.81500000000011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0.12035788200068205</v>
      </c>
      <c r="C26" s="302">
        <v>1.9940958889131194E-2</v>
      </c>
      <c r="D26" s="302">
        <v>2.0563625179667068E-2</v>
      </c>
      <c r="E26" s="302">
        <f>SUM(B26:D26)</f>
        <v>0.16086246606948032</v>
      </c>
      <c r="F26" s="303"/>
      <c r="G26" s="302">
        <v>0.16332637882037646</v>
      </c>
      <c r="H26" s="302">
        <v>2.0487422021574133E-2</v>
      </c>
      <c r="I26" s="302">
        <v>1.9210629863781123E-2</v>
      </c>
      <c r="J26" s="302">
        <f>SUM(G26:I26)</f>
        <v>0.20302443070573173</v>
      </c>
      <c r="K26" s="303"/>
      <c r="L26" s="302">
        <v>0.22676850447434507</v>
      </c>
      <c r="M26" s="302">
        <v>1.9709985160486932E-2</v>
      </c>
      <c r="N26" s="302">
        <v>2.3297606545884503E-2</v>
      </c>
      <c r="O26" s="302">
        <f>SUM(L26:N26)</f>
        <v>0.26977609618071652</v>
      </c>
    </row>
    <row r="27" spans="1:15" s="236" customFormat="1" x14ac:dyDescent="0.2">
      <c r="A27" s="237" t="str">
        <f>name!E$5</f>
        <v>Professional occupations</v>
      </c>
      <c r="B27" s="302">
        <v>0.12539253002023415</v>
      </c>
      <c r="C27" s="302">
        <v>2.0951314265814473E-2</v>
      </c>
      <c r="D27" s="302">
        <v>1.642404663901844E-2</v>
      </c>
      <c r="E27" s="302">
        <f t="shared" ref="E27:E34" si="24">SUM(B27:D27)</f>
        <v>0.16276789092506708</v>
      </c>
      <c r="F27" s="303"/>
      <c r="G27" s="302">
        <v>0.20039187510258924</v>
      </c>
      <c r="H27" s="302">
        <v>1.7367535504317209E-2</v>
      </c>
      <c r="I27" s="302">
        <v>2.5951159311415124E-2</v>
      </c>
      <c r="J27" s="302">
        <f t="shared" ref="J27:J34" si="25">SUM(G27:I27)</f>
        <v>0.24371056991832157</v>
      </c>
      <c r="K27" s="303"/>
      <c r="L27" s="302">
        <v>0.30001495683922486</v>
      </c>
      <c r="M27" s="302">
        <v>2.1999022443986924E-2</v>
      </c>
      <c r="N27" s="302">
        <v>3.8255461900635064E-2</v>
      </c>
      <c r="O27" s="302">
        <f t="shared" ref="O27:O34" si="26">SUM(L27:N27)</f>
        <v>0.36026944118384685</v>
      </c>
    </row>
    <row r="28" spans="1:15" s="236" customFormat="1" x14ac:dyDescent="0.2">
      <c r="A28" s="237" t="str">
        <f>name!E$6</f>
        <v>Associate professional occupations</v>
      </c>
      <c r="B28" s="302">
        <v>9.3276441844167807E-2</v>
      </c>
      <c r="C28" s="302">
        <v>1.82428165020188E-2</v>
      </c>
      <c r="D28" s="302">
        <v>6.4050030747770563E-3</v>
      </c>
      <c r="E28" s="302">
        <f t="shared" si="24"/>
        <v>0.11792426142096366</v>
      </c>
      <c r="F28" s="303"/>
      <c r="G28" s="302">
        <v>0.13185749727606419</v>
      </c>
      <c r="H28" s="302">
        <v>1.4039240077735738E-2</v>
      </c>
      <c r="I28" s="302">
        <v>7.8613525191021209E-3</v>
      </c>
      <c r="J28" s="302">
        <f t="shared" si="25"/>
        <v>0.15375808987290204</v>
      </c>
      <c r="K28" s="303"/>
      <c r="L28" s="302">
        <v>0.15217357911660825</v>
      </c>
      <c r="M28" s="302">
        <v>1.5198534749826515E-2</v>
      </c>
      <c r="N28" s="302">
        <v>1.2562304304695068E-2</v>
      </c>
      <c r="O28" s="302">
        <f t="shared" si="26"/>
        <v>0.17993441817112985</v>
      </c>
    </row>
    <row r="29" spans="1:15" s="236" customFormat="1" x14ac:dyDescent="0.2">
      <c r="A29" s="237" t="str">
        <f>name!E$7</f>
        <v>Administrative and secretarial occupations</v>
      </c>
      <c r="B29" s="302">
        <v>9.9059071938030985E-2</v>
      </c>
      <c r="C29" s="302">
        <v>6.330287616973311E-2</v>
      </c>
      <c r="D29" s="302">
        <v>5.9779345357210707E-3</v>
      </c>
      <c r="E29" s="302">
        <f t="shared" si="24"/>
        <v>0.16833988264348518</v>
      </c>
      <c r="F29" s="303"/>
      <c r="G29" s="302">
        <v>0.11273406620945271</v>
      </c>
      <c r="H29" s="302">
        <v>7.1630439309335547E-2</v>
      </c>
      <c r="I29" s="302">
        <v>3.8795392277567202E-3</v>
      </c>
      <c r="J29" s="302">
        <f t="shared" si="25"/>
        <v>0.18824404474654496</v>
      </c>
      <c r="K29" s="303"/>
      <c r="L29" s="302">
        <v>7.1738179993608195E-2</v>
      </c>
      <c r="M29" s="302">
        <v>5.2071080285796427E-2</v>
      </c>
      <c r="N29" s="302">
        <v>4.1364219306297958E-3</v>
      </c>
      <c r="O29" s="302">
        <f t="shared" si="26"/>
        <v>0.12794568221003441</v>
      </c>
    </row>
    <row r="30" spans="1:15" s="236" customFormat="1" x14ac:dyDescent="0.2">
      <c r="A30" s="237" t="str">
        <f>name!E$8</f>
        <v>Skilled trades occupations</v>
      </c>
      <c r="B30" s="302">
        <v>0.50434626353831091</v>
      </c>
      <c r="C30" s="302">
        <v>6.3730948827296255E-2</v>
      </c>
      <c r="D30" s="302">
        <v>0.48227597909020747</v>
      </c>
      <c r="E30" s="302">
        <f t="shared" si="24"/>
        <v>1.0503531914558146</v>
      </c>
      <c r="F30" s="303"/>
      <c r="G30" s="302">
        <v>0.51842507117995162</v>
      </c>
      <c r="H30" s="302">
        <v>4.0641600021850424E-2</v>
      </c>
      <c r="I30" s="302">
        <v>0.40523728525937119</v>
      </c>
      <c r="J30" s="302">
        <f>SUM(G30:I30)</f>
        <v>0.96430395646117328</v>
      </c>
      <c r="K30" s="303"/>
      <c r="L30" s="302">
        <v>0.58129572641167204</v>
      </c>
      <c r="M30" s="302">
        <v>5.5122285561029639E-2</v>
      </c>
      <c r="N30" s="302">
        <v>0.37344085170193836</v>
      </c>
      <c r="O30" s="302">
        <f t="shared" si="26"/>
        <v>1.00985886367464</v>
      </c>
    </row>
    <row r="31" spans="1:15" s="236" customFormat="1" x14ac:dyDescent="0.2">
      <c r="A31" s="237" t="str">
        <f>name!E$9</f>
        <v>Caring, leisure and other service occupations</v>
      </c>
      <c r="B31" s="302">
        <v>7.1845388298801674E-2</v>
      </c>
      <c r="C31" s="302">
        <v>1.6683827891178282E-2</v>
      </c>
      <c r="D31" s="302">
        <v>3.9157788394050845E-3</v>
      </c>
      <c r="E31" s="302">
        <f t="shared" si="24"/>
        <v>9.2444995029385038E-2</v>
      </c>
      <c r="F31" s="303"/>
      <c r="G31" s="302">
        <v>7.9612541269501486E-2</v>
      </c>
      <c r="H31" s="302">
        <v>1.8270767560664411E-2</v>
      </c>
      <c r="I31" s="302">
        <v>2.9744422630808586E-3</v>
      </c>
      <c r="J31" s="302">
        <f t="shared" si="25"/>
        <v>0.10085775109324675</v>
      </c>
      <c r="K31" s="303"/>
      <c r="L31" s="302">
        <v>8.4830463581164334E-2</v>
      </c>
      <c r="M31" s="302">
        <v>1.1876720147016653E-2</v>
      </c>
      <c r="N31" s="302">
        <v>3.0680546292894311E-3</v>
      </c>
      <c r="O31" s="302">
        <f t="shared" si="26"/>
        <v>9.9775238357470417E-2</v>
      </c>
    </row>
    <row r="32" spans="1:15" s="236" customFormat="1" x14ac:dyDescent="0.2">
      <c r="A32" s="237" t="str">
        <f>name!E$10</f>
        <v>Sales and customer service occupations</v>
      </c>
      <c r="B32" s="302">
        <v>3.8346278855686824E-2</v>
      </c>
      <c r="C32" s="302">
        <v>2.0023584815035661E-2</v>
      </c>
      <c r="D32" s="302">
        <v>6.0620574980147363E-3</v>
      </c>
      <c r="E32" s="302">
        <f t="shared" si="24"/>
        <v>6.4431921168737222E-2</v>
      </c>
      <c r="F32" s="303"/>
      <c r="G32" s="302">
        <v>4.1721869087552432E-2</v>
      </c>
      <c r="H32" s="302">
        <v>1.6075109508927762E-2</v>
      </c>
      <c r="I32" s="302">
        <v>3.9270930501470553E-3</v>
      </c>
      <c r="J32" s="302">
        <f t="shared" si="25"/>
        <v>6.172407164662725E-2</v>
      </c>
      <c r="K32" s="303"/>
      <c r="L32" s="302">
        <v>4.6323132957730689E-2</v>
      </c>
      <c r="M32" s="302">
        <v>1.2543224925222201E-2</v>
      </c>
      <c r="N32" s="302">
        <v>3.1618892511488168E-3</v>
      </c>
      <c r="O32" s="302">
        <f t="shared" si="26"/>
        <v>6.2028247134101711E-2</v>
      </c>
    </row>
    <row r="33" spans="1:15" s="236" customFormat="1" x14ac:dyDescent="0.2">
      <c r="A33" s="237" t="str">
        <f>name!E$11</f>
        <v>Process, plant and machine operatives</v>
      </c>
      <c r="B33" s="302">
        <v>0.10424873912064463</v>
      </c>
      <c r="C33" s="302">
        <v>8.7752901485986853E-3</v>
      </c>
      <c r="D33" s="302">
        <v>1.3066148425324386E-3</v>
      </c>
      <c r="E33" s="302">
        <f t="shared" si="24"/>
        <v>0.11433064411177575</v>
      </c>
      <c r="F33" s="303"/>
      <c r="G33" s="302">
        <v>9.4959450109333904E-2</v>
      </c>
      <c r="H33" s="302">
        <v>4.516118436920737E-3</v>
      </c>
      <c r="I33" s="302">
        <v>1.3486959233671453E-3</v>
      </c>
      <c r="J33" s="302">
        <f t="shared" si="25"/>
        <v>0.10082426446962178</v>
      </c>
      <c r="K33" s="303"/>
      <c r="L33" s="302">
        <v>9.4612478905050118E-2</v>
      </c>
      <c r="M33" s="302">
        <v>9.5046424094851183E-3</v>
      </c>
      <c r="N33" s="302">
        <v>2.5143553089579038E-3</v>
      </c>
      <c r="O33" s="302">
        <f t="shared" si="26"/>
        <v>0.10663147662349315</v>
      </c>
    </row>
    <row r="34" spans="1:15" s="236" customFormat="1" x14ac:dyDescent="0.2">
      <c r="A34" s="237" t="str">
        <f>name!E$12</f>
        <v>Elementary occupations</v>
      </c>
      <c r="B34" s="302">
        <v>0.26572268719859288</v>
      </c>
      <c r="C34" s="302">
        <v>4.3185785956398257E-2</v>
      </c>
      <c r="D34" s="302">
        <v>1.8636274020297341E-2</v>
      </c>
      <c r="E34" s="302">
        <f t="shared" si="24"/>
        <v>0.32754474717528848</v>
      </c>
      <c r="F34" s="303"/>
      <c r="G34" s="302">
        <v>0.22130301517338249</v>
      </c>
      <c r="H34" s="302">
        <v>3.863647284314467E-2</v>
      </c>
      <c r="I34" s="302">
        <v>8.6133330693096439E-3</v>
      </c>
      <c r="J34" s="302">
        <f t="shared" si="25"/>
        <v>0.26855282108583683</v>
      </c>
      <c r="K34" s="303"/>
      <c r="L34" s="302">
        <v>0.17874898907934561</v>
      </c>
      <c r="M34" s="302">
        <v>2.6011558274272345E-2</v>
      </c>
      <c r="N34" s="302">
        <v>6.0199891109464889E-3</v>
      </c>
      <c r="O34" s="302">
        <f t="shared" si="26"/>
        <v>0.21078053646456443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1.4225952828151518</v>
      </c>
      <c r="C36" s="311">
        <f t="shared" ref="C36:O36" si="27">SUM(C26:C34)</f>
        <v>0.27483740346520469</v>
      </c>
      <c r="D36" s="311">
        <f t="shared" si="27"/>
        <v>0.56156731371964064</v>
      </c>
      <c r="E36" s="311">
        <f t="shared" si="27"/>
        <v>2.2589999999999972</v>
      </c>
      <c r="F36" s="311"/>
      <c r="G36" s="311">
        <f t="shared" si="27"/>
        <v>1.5643317642282046</v>
      </c>
      <c r="H36" s="311">
        <f t="shared" si="27"/>
        <v>0.24166470528447062</v>
      </c>
      <c r="I36" s="311">
        <f t="shared" si="27"/>
        <v>0.47900353048733102</v>
      </c>
      <c r="J36" s="311">
        <f t="shared" si="27"/>
        <v>2.2850000000000059</v>
      </c>
      <c r="K36" s="311"/>
      <c r="L36" s="311">
        <f t="shared" si="27"/>
        <v>1.7365060113587492</v>
      </c>
      <c r="M36" s="311">
        <f t="shared" si="27"/>
        <v>0.22403705395712276</v>
      </c>
      <c r="N36" s="311">
        <f t="shared" si="27"/>
        <v>0.46645693468412541</v>
      </c>
      <c r="O36" s="311">
        <f t="shared" si="27"/>
        <v>2.4269999999999978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5.9015446891532777E-3</v>
      </c>
      <c r="C43" s="302">
        <v>2.1321568578951404E-4</v>
      </c>
      <c r="D43" s="302">
        <v>2.240751742484792E-3</v>
      </c>
      <c r="E43" s="302">
        <f>SUM(B43:D43)</f>
        <v>8.355512117427584E-3</v>
      </c>
      <c r="F43" s="303"/>
      <c r="G43" s="302">
        <v>1.3589018032533819E-2</v>
      </c>
      <c r="H43" s="302">
        <v>8.1516352346850789E-5</v>
      </c>
      <c r="I43" s="302">
        <v>1.1005183573074256E-2</v>
      </c>
      <c r="J43" s="302">
        <f>SUM(G43:I43)</f>
        <v>2.4675717957954927E-2</v>
      </c>
      <c r="K43" s="303"/>
      <c r="L43" s="302">
        <v>1.1980265130704399E-2</v>
      </c>
      <c r="M43" s="302">
        <v>7.9858879768586602E-5</v>
      </c>
      <c r="N43" s="302">
        <v>9.759387297687246E-3</v>
      </c>
      <c r="O43" s="302">
        <f>SUM(L43:N43)</f>
        <v>2.1819511308160233E-2</v>
      </c>
    </row>
    <row r="44" spans="1:15" s="236" customFormat="1" x14ac:dyDescent="0.2">
      <c r="A44" s="237" t="str">
        <f>name!E$5</f>
        <v>Professional occupations</v>
      </c>
      <c r="B44" s="302">
        <v>3.6999973043393727E-3</v>
      </c>
      <c r="C44" s="302">
        <v>4.516130356671613E-4</v>
      </c>
      <c r="D44" s="302">
        <v>1.0717285931076135E-3</v>
      </c>
      <c r="E44" s="302">
        <f t="shared" ref="E44:E51" si="28">SUM(B44:D44)</f>
        <v>5.2233389331141477E-3</v>
      </c>
      <c r="F44" s="303"/>
      <c r="G44" s="302">
        <v>9.7300973989729762E-3</v>
      </c>
      <c r="H44" s="302">
        <v>2.6224976392648049E-4</v>
      </c>
      <c r="I44" s="302">
        <v>3.9973835537602748E-3</v>
      </c>
      <c r="J44" s="302">
        <f t="shared" ref="J44:J46" si="29">SUM(G44:I44)</f>
        <v>1.398973071665973E-2</v>
      </c>
      <c r="K44" s="303"/>
      <c r="L44" s="302">
        <v>8.2738054452143623E-3</v>
      </c>
      <c r="M44" s="302">
        <v>1.9499240892508599E-4</v>
      </c>
      <c r="N44" s="302">
        <v>9.8765836149592042E-4</v>
      </c>
      <c r="O44" s="302">
        <f t="shared" ref="O44:O51" si="30">SUM(L44:N44)</f>
        <v>9.4564562156353692E-3</v>
      </c>
    </row>
    <row r="45" spans="1:15" s="236" customFormat="1" x14ac:dyDescent="0.2">
      <c r="A45" s="237" t="str">
        <f>name!E$6</f>
        <v>Associate professional occupations</v>
      </c>
      <c r="B45" s="302">
        <v>2.9936964986816746E-3</v>
      </c>
      <c r="C45" s="302">
        <v>2.725908628195933E-4</v>
      </c>
      <c r="D45" s="302">
        <v>5.1390547186852369E-4</v>
      </c>
      <c r="E45" s="302">
        <f t="shared" si="28"/>
        <v>3.7801928333697915E-3</v>
      </c>
      <c r="F45" s="303"/>
      <c r="G45" s="302">
        <v>7.2841779064562739E-3</v>
      </c>
      <c r="H45" s="302">
        <v>1.6829001300005419E-4</v>
      </c>
      <c r="I45" s="302">
        <v>1.8089404205218851E-3</v>
      </c>
      <c r="J45" s="302">
        <f t="shared" si="29"/>
        <v>9.2614083399782127E-3</v>
      </c>
      <c r="K45" s="303"/>
      <c r="L45" s="302">
        <v>5.7244703813008873E-3</v>
      </c>
      <c r="M45" s="302">
        <v>1.4919692060860095E-4</v>
      </c>
      <c r="N45" s="302">
        <v>5.7413019055500727E-4</v>
      </c>
      <c r="O45" s="302">
        <f t="shared" si="30"/>
        <v>6.4477974924644953E-3</v>
      </c>
    </row>
    <row r="46" spans="1:15" s="236" customFormat="1" x14ac:dyDescent="0.2">
      <c r="A46" s="237" t="str">
        <f>name!E$7</f>
        <v>Administrative and secretarial occupations</v>
      </c>
      <c r="B46" s="302">
        <v>3.0769175680224422E-3</v>
      </c>
      <c r="C46" s="302">
        <v>3.8006968710713564E-4</v>
      </c>
      <c r="D46" s="302">
        <v>3.1153340511390565E-4</v>
      </c>
      <c r="E46" s="302">
        <f t="shared" si="28"/>
        <v>3.7685206602434836E-3</v>
      </c>
      <c r="F46" s="303"/>
      <c r="G46" s="302">
        <v>7.1038787565239651E-3</v>
      </c>
      <c r="H46" s="302">
        <v>3.4400687244342301E-4</v>
      </c>
      <c r="I46" s="302">
        <v>1.0355564454128739E-3</v>
      </c>
      <c r="J46" s="302">
        <f t="shared" si="29"/>
        <v>8.4834420743802614E-3</v>
      </c>
      <c r="K46" s="303"/>
      <c r="L46" s="302">
        <v>5.2496689313508418E-3</v>
      </c>
      <c r="M46" s="302">
        <v>1.8287760531467224E-4</v>
      </c>
      <c r="N46" s="302">
        <v>1.1755148974797827E-3</v>
      </c>
      <c r="O46" s="302">
        <f t="shared" si="30"/>
        <v>6.6080614341452962E-3</v>
      </c>
    </row>
    <row r="47" spans="1:15" s="236" customFormat="1" x14ac:dyDescent="0.2">
      <c r="A47" s="237" t="str">
        <f>name!E$8</f>
        <v>Skilled trades occupations</v>
      </c>
      <c r="B47" s="302">
        <v>5.9878527949685121E-3</v>
      </c>
      <c r="C47" s="302">
        <v>4.37919110819433E-4</v>
      </c>
      <c r="D47" s="302">
        <v>2.1530695729135674E-3</v>
      </c>
      <c r="E47" s="302">
        <f t="shared" si="28"/>
        <v>8.5788414787015127E-3</v>
      </c>
      <c r="F47" s="303"/>
      <c r="G47" s="302">
        <v>1.006336170571554E-2</v>
      </c>
      <c r="H47" s="302">
        <v>1.5995019072888159E-4</v>
      </c>
      <c r="I47" s="302">
        <v>5.8716881849292446E-3</v>
      </c>
      <c r="J47" s="302">
        <f>SUM(G47:I47)</f>
        <v>1.6095000081373666E-2</v>
      </c>
      <c r="K47" s="303"/>
      <c r="L47" s="302">
        <v>6.4369650353393332E-3</v>
      </c>
      <c r="M47" s="302">
        <v>1.5927249128075597E-4</v>
      </c>
      <c r="N47" s="302">
        <v>1.9655227301837034E-3</v>
      </c>
      <c r="O47" s="302">
        <f t="shared" si="30"/>
        <v>8.5617602568037916E-3</v>
      </c>
    </row>
    <row r="48" spans="1:15" s="236" customFormat="1" x14ac:dyDescent="0.2">
      <c r="A48" s="237" t="str">
        <f>name!E$9</f>
        <v>Caring, leisure and other service occupations</v>
      </c>
      <c r="B48" s="302">
        <v>2.2527598531267356E-4</v>
      </c>
      <c r="C48" s="302">
        <v>5.5390280121934651E-4</v>
      </c>
      <c r="D48" s="302">
        <v>7.0983920775227231E-5</v>
      </c>
      <c r="E48" s="302">
        <f t="shared" si="28"/>
        <v>8.5016270730724729E-4</v>
      </c>
      <c r="F48" s="303"/>
      <c r="G48" s="302">
        <v>5.0794108525726699E-4</v>
      </c>
      <c r="H48" s="302">
        <v>5.8578786231789682E-4</v>
      </c>
      <c r="I48" s="302">
        <v>2.7316261586411662E-4</v>
      </c>
      <c r="J48" s="302">
        <f t="shared" ref="J48:J51" si="31">SUM(G48:I48)</f>
        <v>1.3668915634392803E-3</v>
      </c>
      <c r="K48" s="303"/>
      <c r="L48" s="302">
        <v>4.8866811950339702E-4</v>
      </c>
      <c r="M48" s="302">
        <v>6.9441570781907764E-4</v>
      </c>
      <c r="N48" s="302">
        <v>3.5239018150607423E-4</v>
      </c>
      <c r="O48" s="302">
        <f t="shared" si="30"/>
        <v>1.5354740088285488E-3</v>
      </c>
    </row>
    <row r="49" spans="1:15" s="236" customFormat="1" x14ac:dyDescent="0.2">
      <c r="A49" s="237" t="str">
        <f>name!E$10</f>
        <v>Sales and customer service occupations</v>
      </c>
      <c r="B49" s="302">
        <v>9.3828523321056422E-4</v>
      </c>
      <c r="C49" s="302">
        <v>6.0188055908263279E-4</v>
      </c>
      <c r="D49" s="302">
        <v>1.2832788952311036E-4</v>
      </c>
      <c r="E49" s="302">
        <f t="shared" si="28"/>
        <v>1.6684936818163075E-3</v>
      </c>
      <c r="F49" s="303"/>
      <c r="G49" s="302">
        <v>1.9772891221399363E-3</v>
      </c>
      <c r="H49" s="302">
        <v>3.3886319374401656E-4</v>
      </c>
      <c r="I49" s="302">
        <v>4.6717382750048793E-4</v>
      </c>
      <c r="J49" s="302">
        <f t="shared" si="31"/>
        <v>2.7833261433844406E-3</v>
      </c>
      <c r="K49" s="303"/>
      <c r="L49" s="302">
        <v>1.872317254330025E-3</v>
      </c>
      <c r="M49" s="302">
        <v>2.3991188456785965E-4</v>
      </c>
      <c r="N49" s="302">
        <v>4.1250736653783058E-4</v>
      </c>
      <c r="O49" s="302">
        <f t="shared" si="30"/>
        <v>2.5247365054357155E-3</v>
      </c>
    </row>
    <row r="50" spans="1:15" s="236" customFormat="1" x14ac:dyDescent="0.2">
      <c r="A50" s="237" t="str">
        <f>name!E$11</f>
        <v>Process, plant and machine operatives</v>
      </c>
      <c r="B50" s="302">
        <v>5.6845379033687703E-3</v>
      </c>
      <c r="C50" s="302">
        <v>8.0054431911485719E-4</v>
      </c>
      <c r="D50" s="302">
        <v>1.4988249058723159E-3</v>
      </c>
      <c r="E50" s="302">
        <f t="shared" si="28"/>
        <v>7.9839071283559441E-3</v>
      </c>
      <c r="F50" s="303"/>
      <c r="G50" s="302">
        <v>1.0206270672872456E-2</v>
      </c>
      <c r="H50" s="302">
        <v>1.3864687645099072E-4</v>
      </c>
      <c r="I50" s="302">
        <v>6.7635228215138987E-3</v>
      </c>
      <c r="J50" s="302">
        <f t="shared" si="31"/>
        <v>1.7108440370837346E-2</v>
      </c>
      <c r="K50" s="303"/>
      <c r="L50" s="302">
        <v>8.9324594825686918E-3</v>
      </c>
      <c r="M50" s="302">
        <v>1.9328804338881943E-4</v>
      </c>
      <c r="N50" s="302">
        <v>8.0200451959464396E-3</v>
      </c>
      <c r="O50" s="302">
        <f t="shared" si="30"/>
        <v>1.7145792721903953E-2</v>
      </c>
    </row>
    <row r="51" spans="1:15" s="236" customFormat="1" x14ac:dyDescent="0.2">
      <c r="A51" s="237" t="str">
        <f>name!E$12</f>
        <v>Elementary occupations</v>
      </c>
      <c r="B51" s="302">
        <v>6.26255182338765E-4</v>
      </c>
      <c r="C51" s="302">
        <v>6.8290107043282795E-4</v>
      </c>
      <c r="D51" s="302">
        <v>4.8187420689232161E-4</v>
      </c>
      <c r="E51" s="302">
        <f t="shared" si="28"/>
        <v>1.7910304596639144E-3</v>
      </c>
      <c r="F51" s="303"/>
      <c r="G51" s="302">
        <v>1.0993514581249988E-3</v>
      </c>
      <c r="H51" s="302">
        <v>4.8174498067035188E-4</v>
      </c>
      <c r="I51" s="302">
        <v>1.6549463131967567E-3</v>
      </c>
      <c r="J51" s="302">
        <f t="shared" si="31"/>
        <v>3.2360427519921072E-3</v>
      </c>
      <c r="K51" s="303"/>
      <c r="L51" s="302">
        <v>7.2289837160439529E-4</v>
      </c>
      <c r="M51" s="302">
        <v>3.2978341806671796E-4</v>
      </c>
      <c r="N51" s="302">
        <v>1.8477282669514773E-3</v>
      </c>
      <c r="O51" s="302">
        <f t="shared" si="30"/>
        <v>2.9004100566225903E-3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2.9134363159396052E-2</v>
      </c>
      <c r="C53" s="311">
        <f t="shared" ref="C53:E53" si="32">SUM(C43:C51)</f>
        <v>4.3946371320525016E-3</v>
      </c>
      <c r="D53" s="311">
        <f t="shared" si="32"/>
        <v>8.4709997085513772E-3</v>
      </c>
      <c r="E53" s="311">
        <f t="shared" si="32"/>
        <v>4.1999999999999933E-2</v>
      </c>
      <c r="F53" s="311"/>
      <c r="G53" s="311">
        <f t="shared" ref="G53:J53" si="33">SUM(G43:G51)</f>
        <v>6.1561386138597234E-2</v>
      </c>
      <c r="H53" s="311">
        <f t="shared" si="33"/>
        <v>2.5610561056289461E-3</v>
      </c>
      <c r="I53" s="311">
        <f t="shared" si="33"/>
        <v>3.2877557755773799E-2</v>
      </c>
      <c r="J53" s="311">
        <f t="shared" si="33"/>
        <v>9.6999999999999975E-2</v>
      </c>
      <c r="K53" s="311"/>
      <c r="L53" s="311">
        <f t="shared" ref="L53:O53" si="34">SUM(L43:L51)</f>
        <v>4.9681518151916335E-2</v>
      </c>
      <c r="M53" s="311">
        <f t="shared" si="34"/>
        <v>2.2235973597401763E-3</v>
      </c>
      <c r="N53" s="311">
        <f t="shared" si="34"/>
        <v>2.5094884488343482E-2</v>
      </c>
      <c r="O53" s="311">
        <f t="shared" si="34"/>
        <v>7.6999999999999985E-2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0.131776349866153</v>
      </c>
      <c r="C60" s="302">
        <v>1.0311657316713668E-2</v>
      </c>
      <c r="D60" s="302">
        <v>1.9514333524865948E-2</v>
      </c>
      <c r="E60" s="302">
        <f>SUM(B60:D60)</f>
        <v>0.16160234070773261</v>
      </c>
      <c r="F60" s="303"/>
      <c r="G60" s="302">
        <v>0.25320908232769107</v>
      </c>
      <c r="H60" s="302">
        <v>3.7572195183362141E-2</v>
      </c>
      <c r="I60" s="302">
        <v>2.5570315708801254E-2</v>
      </c>
      <c r="J60" s="302">
        <f>SUM(G60:I60)</f>
        <v>0.31635159321985445</v>
      </c>
      <c r="K60" s="303"/>
      <c r="L60" s="302">
        <v>0.32898241769835657</v>
      </c>
      <c r="M60" s="302">
        <v>5.2540678052382446E-2</v>
      </c>
      <c r="N60" s="302">
        <v>3.5676054212980063E-2</v>
      </c>
      <c r="O60" s="302">
        <f>SUM(L60:N60)</f>
        <v>0.4171991499637191</v>
      </c>
    </row>
    <row r="61" spans="1:15" s="236" customFormat="1" x14ac:dyDescent="0.2">
      <c r="A61" s="237" t="str">
        <f>name!E$5</f>
        <v>Professional occupations</v>
      </c>
      <c r="B61" s="302">
        <v>0.11392546272971862</v>
      </c>
      <c r="C61" s="302">
        <v>5.3659774508133268E-3</v>
      </c>
      <c r="D61" s="302">
        <v>8.1434295473995846E-3</v>
      </c>
      <c r="E61" s="302">
        <f t="shared" ref="E61:E68" si="35">SUM(B61:D61)</f>
        <v>0.12743486972793153</v>
      </c>
      <c r="F61" s="303"/>
      <c r="G61" s="302">
        <v>0.25211123772707661</v>
      </c>
      <c r="H61" s="302">
        <v>2.0614359869433031E-2</v>
      </c>
      <c r="I61" s="302">
        <v>1.1406075107582224E-2</v>
      </c>
      <c r="J61" s="302">
        <f t="shared" ref="J61:J63" si="36">SUM(G61:I61)</f>
        <v>0.2841316727040919</v>
      </c>
      <c r="K61" s="303"/>
      <c r="L61" s="302">
        <v>0.39766085369559084</v>
      </c>
      <c r="M61" s="302">
        <v>2.3772446293054635E-2</v>
      </c>
      <c r="N61" s="302">
        <v>9.6638732142826454E-3</v>
      </c>
      <c r="O61" s="302">
        <f t="shared" ref="O61:O68" si="37">SUM(L61:N61)</f>
        <v>0.43109717320292812</v>
      </c>
    </row>
    <row r="62" spans="1:15" s="236" customFormat="1" x14ac:dyDescent="0.2">
      <c r="A62" s="237" t="str">
        <f>name!E$6</f>
        <v>Associate professional occupations</v>
      </c>
      <c r="B62" s="302">
        <v>0.15004663299685392</v>
      </c>
      <c r="C62" s="302">
        <v>1.1674270743762427E-2</v>
      </c>
      <c r="D62" s="302">
        <v>6.4807289088321136E-3</v>
      </c>
      <c r="E62" s="302">
        <f t="shared" si="35"/>
        <v>0.16820163264944846</v>
      </c>
      <c r="F62" s="303"/>
      <c r="G62" s="302">
        <v>0.29526352313479665</v>
      </c>
      <c r="H62" s="302">
        <v>3.7372214218065643E-2</v>
      </c>
      <c r="I62" s="302">
        <v>7.0329957123761791E-3</v>
      </c>
      <c r="J62" s="302">
        <f t="shared" si="36"/>
        <v>0.33966873306523848</v>
      </c>
      <c r="K62" s="303"/>
      <c r="L62" s="302">
        <v>0.38910247203267134</v>
      </c>
      <c r="M62" s="302">
        <v>3.8077725710640963E-2</v>
      </c>
      <c r="N62" s="302">
        <v>5.5615537994057216E-3</v>
      </c>
      <c r="O62" s="302">
        <f t="shared" si="37"/>
        <v>0.43274175154271799</v>
      </c>
    </row>
    <row r="63" spans="1:15" s="236" customFormat="1" x14ac:dyDescent="0.2">
      <c r="A63" s="237" t="str">
        <f>name!E$7</f>
        <v>Administrative and secretarial occupations</v>
      </c>
      <c r="B63" s="302">
        <v>0.10881557444587397</v>
      </c>
      <c r="C63" s="302">
        <v>2.7175255562514714E-2</v>
      </c>
      <c r="D63" s="302">
        <v>4.6516804756039174E-3</v>
      </c>
      <c r="E63" s="302">
        <f t="shared" si="35"/>
        <v>0.14064251048399259</v>
      </c>
      <c r="F63" s="303"/>
      <c r="G63" s="302">
        <v>0.17934267649117883</v>
      </c>
      <c r="H63" s="302">
        <v>6.8819386536920685E-2</v>
      </c>
      <c r="I63" s="302">
        <v>4.7285831274399229E-3</v>
      </c>
      <c r="J63" s="302">
        <f t="shared" si="36"/>
        <v>0.25289064615553941</v>
      </c>
      <c r="K63" s="303"/>
      <c r="L63" s="302">
        <v>0.20275295353240616</v>
      </c>
      <c r="M63" s="302">
        <v>6.7125309213505374E-2</v>
      </c>
      <c r="N63" s="302">
        <v>3.6389226327667255E-3</v>
      </c>
      <c r="O63" s="302">
        <f t="shared" si="37"/>
        <v>0.27351718537867825</v>
      </c>
    </row>
    <row r="64" spans="1:15" s="236" customFormat="1" x14ac:dyDescent="0.2">
      <c r="A64" s="237" t="str">
        <f>name!E$8</f>
        <v>Skilled trades occupations</v>
      </c>
      <c r="B64" s="302">
        <v>0.14444550323262115</v>
      </c>
      <c r="C64" s="302">
        <v>8.6505353710726041E-3</v>
      </c>
      <c r="D64" s="302">
        <v>3.6366569207685148E-2</v>
      </c>
      <c r="E64" s="302">
        <f t="shared" si="35"/>
        <v>0.18946260781137891</v>
      </c>
      <c r="F64" s="303"/>
      <c r="G64" s="302">
        <v>0.192198697279585</v>
      </c>
      <c r="H64" s="302">
        <v>1.5024670746537617E-2</v>
      </c>
      <c r="I64" s="302">
        <v>3.5526592032641455E-2</v>
      </c>
      <c r="J64" s="302">
        <f>SUM(G64:I64)</f>
        <v>0.24274996005876409</v>
      </c>
      <c r="K64" s="303"/>
      <c r="L64" s="302">
        <v>0.21109785506118556</v>
      </c>
      <c r="M64" s="302">
        <v>1.2605425312223953E-2</v>
      </c>
      <c r="N64" s="302">
        <v>3.879853516716477E-2</v>
      </c>
      <c r="O64" s="302">
        <f t="shared" si="37"/>
        <v>0.26250181554057428</v>
      </c>
    </row>
    <row r="65" spans="1:15" s="236" customFormat="1" x14ac:dyDescent="0.2">
      <c r="A65" s="237" t="str">
        <f>name!E$9</f>
        <v>Caring, leisure and other service occupations</v>
      </c>
      <c r="B65" s="302">
        <v>1.1356702764493217E-2</v>
      </c>
      <c r="C65" s="302">
        <v>3.1236016479504821E-3</v>
      </c>
      <c r="D65" s="302">
        <v>2.6430049820618633E-3</v>
      </c>
      <c r="E65" s="302">
        <f t="shared" si="35"/>
        <v>1.7123309394505563E-2</v>
      </c>
      <c r="F65" s="303"/>
      <c r="G65" s="302">
        <v>2.1306932952970762E-2</v>
      </c>
      <c r="H65" s="302">
        <v>8.870667256062878E-3</v>
      </c>
      <c r="I65" s="302">
        <v>3.9935987229075126E-3</v>
      </c>
      <c r="J65" s="302">
        <f t="shared" ref="J65:J68" si="38">SUM(G65:I65)</f>
        <v>3.4171198931941149E-2</v>
      </c>
      <c r="K65" s="303"/>
      <c r="L65" s="302">
        <v>2.9687934417204402E-2</v>
      </c>
      <c r="M65" s="302">
        <v>9.4666792496782264E-3</v>
      </c>
      <c r="N65" s="302">
        <v>6.1412324043742415E-3</v>
      </c>
      <c r="O65" s="302">
        <f t="shared" si="37"/>
        <v>4.5295846071256869E-2</v>
      </c>
    </row>
    <row r="66" spans="1:15" s="236" customFormat="1" x14ac:dyDescent="0.2">
      <c r="A66" s="237" t="str">
        <f>name!E$10</f>
        <v>Sales and customer service occupations</v>
      </c>
      <c r="B66" s="302">
        <v>4.1029834340390522E-2</v>
      </c>
      <c r="C66" s="302">
        <v>3.325683406119103E-2</v>
      </c>
      <c r="D66" s="302">
        <v>6.2296122807949175E-3</v>
      </c>
      <c r="E66" s="302">
        <f t="shared" si="35"/>
        <v>8.0516280682376457E-2</v>
      </c>
      <c r="F66" s="303"/>
      <c r="G66" s="302">
        <v>6.7260434544774886E-2</v>
      </c>
      <c r="H66" s="302">
        <v>7.7101953709374685E-2</v>
      </c>
      <c r="I66" s="302">
        <v>8.1724787793971826E-3</v>
      </c>
      <c r="J66" s="302">
        <f t="shared" si="38"/>
        <v>0.15253486703354674</v>
      </c>
      <c r="K66" s="303"/>
      <c r="L66" s="302">
        <v>8.8801236740731232E-2</v>
      </c>
      <c r="M66" s="302">
        <v>0.10056820179391884</v>
      </c>
      <c r="N66" s="302">
        <v>1.271890751824589E-2</v>
      </c>
      <c r="O66" s="302">
        <f t="shared" si="37"/>
        <v>0.20208834605289597</v>
      </c>
    </row>
    <row r="67" spans="1:15" s="236" customFormat="1" x14ac:dyDescent="0.2">
      <c r="A67" s="237" t="str">
        <f>name!E$11</f>
        <v>Process, plant and machine operatives</v>
      </c>
      <c r="B67" s="302">
        <v>0.23689006283964351</v>
      </c>
      <c r="C67" s="302">
        <v>1.9182354651120507E-2</v>
      </c>
      <c r="D67" s="302">
        <v>1.4060957170350996E-2</v>
      </c>
      <c r="E67" s="302">
        <f t="shared" si="35"/>
        <v>0.27013337466111503</v>
      </c>
      <c r="F67" s="303"/>
      <c r="G67" s="302">
        <v>0.33023698607647739</v>
      </c>
      <c r="H67" s="302">
        <v>3.9054252581827265E-2</v>
      </c>
      <c r="I67" s="302">
        <v>1.6653940856719947E-2</v>
      </c>
      <c r="J67" s="302">
        <f t="shared" si="38"/>
        <v>0.38594517951502461</v>
      </c>
      <c r="K67" s="303"/>
      <c r="L67" s="302">
        <v>0.40359070373928241</v>
      </c>
      <c r="M67" s="302">
        <v>8.1184078256435491E-2</v>
      </c>
      <c r="N67" s="302">
        <v>3.4459166375497514E-2</v>
      </c>
      <c r="O67" s="302">
        <f t="shared" si="37"/>
        <v>0.51923394837121539</v>
      </c>
    </row>
    <row r="68" spans="1:15" s="236" customFormat="1" x14ac:dyDescent="0.2">
      <c r="A68" s="237" t="str">
        <f>name!E$12</f>
        <v>Elementary occupations</v>
      </c>
      <c r="B68" s="302">
        <v>0.13877948755149644</v>
      </c>
      <c r="C68" s="302">
        <v>4.4428628223829175E-2</v>
      </c>
      <c r="D68" s="302">
        <v>9.6749581061925036E-3</v>
      </c>
      <c r="E68" s="302">
        <f t="shared" si="35"/>
        <v>0.19288307388151812</v>
      </c>
      <c r="F68" s="303"/>
      <c r="G68" s="302">
        <v>0.18542965276090564</v>
      </c>
      <c r="H68" s="302">
        <v>9.4164474662749756E-2</v>
      </c>
      <c r="I68" s="302">
        <v>5.9620218923494154E-3</v>
      </c>
      <c r="J68" s="302">
        <f t="shared" si="38"/>
        <v>0.28555614931600481</v>
      </c>
      <c r="K68" s="303"/>
      <c r="L68" s="302">
        <v>0.18085627640872673</v>
      </c>
      <c r="M68" s="302">
        <v>0.10635525231802231</v>
      </c>
      <c r="N68" s="302">
        <v>1.0113255149268618E-2</v>
      </c>
      <c r="O68" s="302">
        <f t="shared" si="37"/>
        <v>0.29732478387601768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1.0770656107672443</v>
      </c>
      <c r="C70" s="311">
        <f t="shared" ref="C70:E70" si="39">SUM(C60:C68)</f>
        <v>0.16316911502896794</v>
      </c>
      <c r="D70" s="311">
        <f t="shared" si="39"/>
        <v>0.10776527420378701</v>
      </c>
      <c r="E70" s="311">
        <f t="shared" si="39"/>
        <v>1.3479999999999992</v>
      </c>
      <c r="F70" s="311"/>
      <c r="G70" s="311">
        <f t="shared" ref="G70:J70" si="40">SUM(G60:G68)</f>
        <v>1.7763592232954568</v>
      </c>
      <c r="H70" s="311">
        <f t="shared" si="40"/>
        <v>0.39859417476433368</v>
      </c>
      <c r="I70" s="311">
        <f t="shared" si="40"/>
        <v>0.11904660194021509</v>
      </c>
      <c r="J70" s="311">
        <f t="shared" si="40"/>
        <v>2.2940000000000058</v>
      </c>
      <c r="K70" s="311"/>
      <c r="L70" s="311">
        <f t="shared" ref="L70:O70" si="41">SUM(L60:L68)</f>
        <v>2.2325327033261555</v>
      </c>
      <c r="M70" s="311">
        <f t="shared" si="41"/>
        <v>0.49169579619986226</v>
      </c>
      <c r="N70" s="311">
        <f t="shared" si="41"/>
        <v>0.15677150047398619</v>
      </c>
      <c r="O70" s="311">
        <f t="shared" si="41"/>
        <v>2.8810000000000033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0.52184879504090287</v>
      </c>
      <c r="C77" s="302">
        <v>2.6843463346564563E-2</v>
      </c>
      <c r="D77" s="302">
        <v>5.8578964328835727E-2</v>
      </c>
      <c r="E77" s="302">
        <f>SUM(B77:D77)</f>
        <v>0.60727122271630307</v>
      </c>
      <c r="F77" s="303"/>
      <c r="G77" s="302">
        <v>0.69705749067099698</v>
      </c>
      <c r="H77" s="302">
        <v>5.0203503097338481E-2</v>
      </c>
      <c r="I77" s="302">
        <v>7.7377450649239274E-2</v>
      </c>
      <c r="J77" s="302">
        <f>SUM(G77:I77)</f>
        <v>0.82463844441757472</v>
      </c>
      <c r="K77" s="303"/>
      <c r="L77" s="302">
        <v>0.50568712192305054</v>
      </c>
      <c r="M77" s="302">
        <v>4.2786555430938733E-2</v>
      </c>
      <c r="N77" s="302">
        <v>6.6539982319099147E-2</v>
      </c>
      <c r="O77" s="302">
        <f>SUM(L77:N77)</f>
        <v>0.61501365967308852</v>
      </c>
    </row>
    <row r="78" spans="1:15" s="236" customFormat="1" x14ac:dyDescent="0.2">
      <c r="A78" s="237" t="str">
        <f>name!E$5</f>
        <v>Professional occupations</v>
      </c>
      <c r="B78" s="302">
        <v>0.76620043408166061</v>
      </c>
      <c r="C78" s="302">
        <v>2.097534761066366E-2</v>
      </c>
      <c r="D78" s="302">
        <v>3.7121008364923685E-2</v>
      </c>
      <c r="E78" s="302">
        <f t="shared" ref="E78:E85" si="42">SUM(B78:D78)</f>
        <v>0.82429679005724799</v>
      </c>
      <c r="F78" s="303"/>
      <c r="G78" s="302">
        <v>1.1787979464641067</v>
      </c>
      <c r="H78" s="302">
        <v>4.06482894926736E-2</v>
      </c>
      <c r="I78" s="302">
        <v>4.6050318282918216E-2</v>
      </c>
      <c r="J78" s="302">
        <f t="shared" ref="J78:J80" si="43">SUM(G78:I78)</f>
        <v>1.2654965542396985</v>
      </c>
      <c r="K78" s="303"/>
      <c r="L78" s="302">
        <v>0.91983376534779049</v>
      </c>
      <c r="M78" s="302">
        <v>3.3759707589902106E-2</v>
      </c>
      <c r="N78" s="302">
        <v>2.685924050106079E-2</v>
      </c>
      <c r="O78" s="302">
        <f t="shared" ref="O78:O85" si="44">SUM(L78:N78)</f>
        <v>0.9804527134387534</v>
      </c>
    </row>
    <row r="79" spans="1:15" s="236" customFormat="1" x14ac:dyDescent="0.2">
      <c r="A79" s="237" t="str">
        <f>name!E$6</f>
        <v>Associate professional occupations</v>
      </c>
      <c r="B79" s="302">
        <v>0.47774221034578818</v>
      </c>
      <c r="C79" s="302">
        <v>2.3806259754670371E-2</v>
      </c>
      <c r="D79" s="302">
        <v>2.9623851260467824E-2</v>
      </c>
      <c r="E79" s="302">
        <f t="shared" si="42"/>
        <v>0.5311723213609264</v>
      </c>
      <c r="F79" s="303"/>
      <c r="G79" s="302">
        <v>0.67163061185791462</v>
      </c>
      <c r="H79" s="302">
        <v>4.0112409069353962E-2</v>
      </c>
      <c r="I79" s="302">
        <v>3.4464728321154652E-2</v>
      </c>
      <c r="J79" s="302">
        <f t="shared" si="43"/>
        <v>0.74620774924842326</v>
      </c>
      <c r="K79" s="303"/>
      <c r="L79" s="302">
        <v>0.44626016899446974</v>
      </c>
      <c r="M79" s="302">
        <v>2.856656051632141E-2</v>
      </c>
      <c r="N79" s="302">
        <v>2.3986022429175989E-2</v>
      </c>
      <c r="O79" s="302">
        <f t="shared" si="44"/>
        <v>0.4988127519399671</v>
      </c>
    </row>
    <row r="80" spans="1:15" s="236" customFormat="1" x14ac:dyDescent="0.2">
      <c r="A80" s="237" t="str">
        <f>name!E$7</f>
        <v>Administrative and secretarial occupations</v>
      </c>
      <c r="B80" s="302">
        <v>0.20155378860866269</v>
      </c>
      <c r="C80" s="302">
        <v>6.2782899420043184E-2</v>
      </c>
      <c r="D80" s="302">
        <v>1.238848113198439E-2</v>
      </c>
      <c r="E80" s="302">
        <f t="shared" si="42"/>
        <v>0.27672516916069023</v>
      </c>
      <c r="F80" s="303"/>
      <c r="G80" s="302">
        <v>0.23601408454759551</v>
      </c>
      <c r="H80" s="302">
        <v>9.1315963583908144E-2</v>
      </c>
      <c r="I80" s="302">
        <v>1.4702504427806209E-2</v>
      </c>
      <c r="J80" s="302">
        <f t="shared" si="43"/>
        <v>0.34203255255930987</v>
      </c>
      <c r="K80" s="303"/>
      <c r="L80" s="302">
        <v>0.14128640778891136</v>
      </c>
      <c r="M80" s="302">
        <v>5.2378628361786063E-2</v>
      </c>
      <c r="N80" s="302">
        <v>1.0506990485729374E-2</v>
      </c>
      <c r="O80" s="302">
        <f t="shared" si="44"/>
        <v>0.20417202663642678</v>
      </c>
    </row>
    <row r="81" spans="1:15" s="236" customFormat="1" x14ac:dyDescent="0.2">
      <c r="A81" s="237" t="str">
        <f>name!E$8</f>
        <v>Skilled trades occupations</v>
      </c>
      <c r="B81" s="302">
        <v>0.49441050794906338</v>
      </c>
      <c r="C81" s="302">
        <v>2.0967009047540695E-2</v>
      </c>
      <c r="D81" s="302">
        <v>5.1207964758436607E-2</v>
      </c>
      <c r="E81" s="302">
        <f t="shared" si="42"/>
        <v>0.56658548175504064</v>
      </c>
      <c r="F81" s="303"/>
      <c r="G81" s="302">
        <v>0.46995824540587577</v>
      </c>
      <c r="H81" s="302">
        <v>1.8182289750974256E-2</v>
      </c>
      <c r="I81" s="302">
        <v>4.043366717005599E-2</v>
      </c>
      <c r="J81" s="302">
        <f>SUM(G81:I81)</f>
        <v>0.528574202326906</v>
      </c>
      <c r="K81" s="303"/>
      <c r="L81" s="302">
        <v>0.29444557210296846</v>
      </c>
      <c r="M81" s="302">
        <v>1.535553945500584E-2</v>
      </c>
      <c r="N81" s="302">
        <v>3.8263866495534968E-2</v>
      </c>
      <c r="O81" s="302">
        <f t="shared" si="44"/>
        <v>0.34806497805350928</v>
      </c>
    </row>
    <row r="82" spans="1:15" s="236" customFormat="1" x14ac:dyDescent="0.2">
      <c r="A82" s="237" t="str">
        <f>name!E$9</f>
        <v>Caring, leisure and other service occupations</v>
      </c>
      <c r="B82" s="302">
        <v>4.3871723193426464E-2</v>
      </c>
      <c r="C82" s="302">
        <v>1.4818645195746414E-2</v>
      </c>
      <c r="D82" s="302">
        <v>7.6942249083182855E-3</v>
      </c>
      <c r="E82" s="302">
        <f t="shared" si="42"/>
        <v>6.6384593297491162E-2</v>
      </c>
      <c r="F82" s="303"/>
      <c r="G82" s="302">
        <v>4.2520919912854262E-2</v>
      </c>
      <c r="H82" s="302">
        <v>1.8858730171896258E-2</v>
      </c>
      <c r="I82" s="302">
        <v>1.1092000414487942E-2</v>
      </c>
      <c r="J82" s="302">
        <f t="shared" ref="J82:J85" si="45">SUM(G82:I82)</f>
        <v>7.2471650499238455E-2</v>
      </c>
      <c r="K82" s="303"/>
      <c r="L82" s="302">
        <v>3.2095914206452365E-2</v>
      </c>
      <c r="M82" s="302">
        <v>1.215518226569411E-2</v>
      </c>
      <c r="N82" s="302">
        <v>1.3596276780565826E-2</v>
      </c>
      <c r="O82" s="302">
        <f t="shared" si="44"/>
        <v>5.7847373252712303E-2</v>
      </c>
    </row>
    <row r="83" spans="1:15" s="236" customFormat="1" x14ac:dyDescent="0.2">
      <c r="A83" s="237" t="str">
        <f>name!E$10</f>
        <v>Sales and customer service occupations</v>
      </c>
      <c r="B83" s="302">
        <v>7.6300726933581683E-2</v>
      </c>
      <c r="C83" s="302">
        <v>2.3642249384043225E-2</v>
      </c>
      <c r="D83" s="302">
        <v>7.2885557866707749E-3</v>
      </c>
      <c r="E83" s="302">
        <f t="shared" si="42"/>
        <v>0.10723153210429569</v>
      </c>
      <c r="F83" s="303"/>
      <c r="G83" s="302">
        <v>8.6481541784622709E-2</v>
      </c>
      <c r="H83" s="302">
        <v>3.3035814923162238E-2</v>
      </c>
      <c r="I83" s="302">
        <v>6.9001103817941086E-3</v>
      </c>
      <c r="J83" s="302">
        <f t="shared" si="45"/>
        <v>0.12641746708957904</v>
      </c>
      <c r="K83" s="303"/>
      <c r="L83" s="302">
        <v>6.5375693611712596E-2</v>
      </c>
      <c r="M83" s="302">
        <v>3.067276284161146E-2</v>
      </c>
      <c r="N83" s="302">
        <v>5.86346818273878E-3</v>
      </c>
      <c r="O83" s="302">
        <f t="shared" si="44"/>
        <v>0.10191192463606283</v>
      </c>
    </row>
    <row r="84" spans="1:15" s="236" customFormat="1" x14ac:dyDescent="0.2">
      <c r="A84" s="237" t="str">
        <f>name!E$11</f>
        <v>Process, plant and machine operatives</v>
      </c>
      <c r="B84" s="302">
        <v>0.19581676058470113</v>
      </c>
      <c r="C84" s="302">
        <v>2.4259128118917127E-2</v>
      </c>
      <c r="D84" s="302">
        <v>1.2670452470011124E-2</v>
      </c>
      <c r="E84" s="302">
        <f t="shared" si="42"/>
        <v>0.23274634117362936</v>
      </c>
      <c r="F84" s="303"/>
      <c r="G84" s="302">
        <v>0.16856795741817979</v>
      </c>
      <c r="H84" s="302">
        <v>2.9217572186087792E-2</v>
      </c>
      <c r="I84" s="302">
        <v>1.6063362701139752E-2</v>
      </c>
      <c r="J84" s="302">
        <f t="shared" si="45"/>
        <v>0.21384889230540732</v>
      </c>
      <c r="K84" s="303"/>
      <c r="L84" s="302">
        <v>0.12249886200082601</v>
      </c>
      <c r="M84" s="302">
        <v>2.3471384491926785E-2</v>
      </c>
      <c r="N84" s="302">
        <v>1.2837555972453774E-2</v>
      </c>
      <c r="O84" s="302">
        <f t="shared" si="44"/>
        <v>0.15880780246520657</v>
      </c>
    </row>
    <row r="85" spans="1:15" s="236" customFormat="1" x14ac:dyDescent="0.2">
      <c r="A85" s="237" t="str">
        <f>name!E$12</f>
        <v>Elementary occupations</v>
      </c>
      <c r="B85" s="302">
        <v>9.8907477613443373E-2</v>
      </c>
      <c r="C85" s="302">
        <v>1.3657141247171609E-2</v>
      </c>
      <c r="D85" s="302">
        <v>9.0219295137598365E-3</v>
      </c>
      <c r="E85" s="302">
        <f t="shared" si="42"/>
        <v>0.12158654837437483</v>
      </c>
      <c r="F85" s="303"/>
      <c r="G85" s="302">
        <v>8.5254424476148866E-2</v>
      </c>
      <c r="H85" s="302">
        <v>1.6516550735854021E-2</v>
      </c>
      <c r="I85" s="302">
        <v>7.5415121018617961E-3</v>
      </c>
      <c r="J85" s="302">
        <f t="shared" si="45"/>
        <v>0.10931248731386468</v>
      </c>
      <c r="K85" s="303"/>
      <c r="L85" s="302">
        <v>4.5737040660165471E-2</v>
      </c>
      <c r="M85" s="302">
        <v>8.1060596187033807E-3</v>
      </c>
      <c r="N85" s="302">
        <v>6.0736696254145989E-3</v>
      </c>
      <c r="O85" s="302">
        <f t="shared" si="44"/>
        <v>5.9916769904283448E-2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2.8766524243512306</v>
      </c>
      <c r="C87" s="311">
        <f t="shared" ref="C87:E87" si="46">SUM(C77:C85)</f>
        <v>0.23175214312536083</v>
      </c>
      <c r="D87" s="311">
        <f t="shared" si="46"/>
        <v>0.22559543252340825</v>
      </c>
      <c r="E87" s="311">
        <f t="shared" si="46"/>
        <v>3.3340000000000001</v>
      </c>
      <c r="F87" s="311"/>
      <c r="G87" s="311">
        <f t="shared" ref="G87:J87" si="47">SUM(G77:G85)</f>
        <v>3.6362832225382951</v>
      </c>
      <c r="H87" s="311">
        <f t="shared" si="47"/>
        <v>0.33809112301124866</v>
      </c>
      <c r="I87" s="311">
        <f t="shared" si="47"/>
        <v>0.25462565445045793</v>
      </c>
      <c r="J87" s="311">
        <f t="shared" si="47"/>
        <v>4.2290000000000028</v>
      </c>
      <c r="K87" s="311"/>
      <c r="L87" s="311">
        <f t="shared" ref="L87:O87" si="48">SUM(L77:L85)</f>
        <v>2.5732205466363469</v>
      </c>
      <c r="M87" s="311">
        <f t="shared" si="48"/>
        <v>0.24725238057188992</v>
      </c>
      <c r="N87" s="311">
        <f t="shared" si="48"/>
        <v>0.20452707279177329</v>
      </c>
      <c r="O87" s="311">
        <f t="shared" si="48"/>
        <v>3.0250000000000101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1.4542969046354344</v>
      </c>
      <c r="C94" s="302">
        <v>7.2654006937411086E-2</v>
      </c>
      <c r="D94" s="302">
        <v>0.25640514022666971</v>
      </c>
      <c r="E94" s="302">
        <f>SUM(B94:D94)</f>
        <v>1.7833560517995153</v>
      </c>
      <c r="F94" s="303"/>
      <c r="G94" s="302">
        <v>1.7663569856173715</v>
      </c>
      <c r="H94" s="302">
        <v>0.15891427946740633</v>
      </c>
      <c r="I94" s="302">
        <v>0.31367567446620548</v>
      </c>
      <c r="J94" s="302">
        <f>SUM(G94:I94)</f>
        <v>2.2389469395509831</v>
      </c>
      <c r="K94" s="303"/>
      <c r="L94" s="302">
        <v>1.4484330842597939</v>
      </c>
      <c r="M94" s="302">
        <v>0.14747482770719678</v>
      </c>
      <c r="N94" s="302">
        <v>0.27653333276471231</v>
      </c>
      <c r="O94" s="302">
        <f>SUM(L94:N94)</f>
        <v>1.8724412447317031</v>
      </c>
    </row>
    <row r="95" spans="1:15" s="236" customFormat="1" x14ac:dyDescent="0.2">
      <c r="A95" s="237" t="str">
        <f>name!E$5</f>
        <v>Professional occupations</v>
      </c>
      <c r="B95" s="302">
        <v>1.8258802015760767</v>
      </c>
      <c r="C95" s="302">
        <v>6.8671590870931415E-2</v>
      </c>
      <c r="D95" s="302">
        <v>0.16430643489352242</v>
      </c>
      <c r="E95" s="302">
        <f t="shared" ref="E95:E102" si="49">SUM(B95:D95)</f>
        <v>2.0588582273405307</v>
      </c>
      <c r="F95" s="303"/>
      <c r="G95" s="302">
        <v>2.5542967609031164</v>
      </c>
      <c r="H95" s="302">
        <v>0.14269648223490666</v>
      </c>
      <c r="I95" s="302">
        <v>0.17130790514588157</v>
      </c>
      <c r="J95" s="302">
        <f t="shared" ref="J95:J97" si="50">SUM(G95:I95)</f>
        <v>2.8683011482839045</v>
      </c>
      <c r="K95" s="303"/>
      <c r="L95" s="302">
        <v>2.3170449176477677</v>
      </c>
      <c r="M95" s="302">
        <v>0.12536056620248609</v>
      </c>
      <c r="N95" s="302">
        <v>0.1036297562213911</v>
      </c>
      <c r="O95" s="302">
        <f t="shared" ref="O95:O102" si="51">SUM(L95:N95)</f>
        <v>2.5460352400716446</v>
      </c>
    </row>
    <row r="96" spans="1:15" s="236" customFormat="1" x14ac:dyDescent="0.2">
      <c r="A96" s="237" t="str">
        <f>name!E$6</f>
        <v>Associate professional occupations</v>
      </c>
      <c r="B96" s="302">
        <v>1.3883437882323397</v>
      </c>
      <c r="C96" s="302">
        <v>9.0553120910072227E-2</v>
      </c>
      <c r="D96" s="302">
        <v>0.21219740559293079</v>
      </c>
      <c r="E96" s="302">
        <f t="shared" si="49"/>
        <v>1.6910943147353428</v>
      </c>
      <c r="F96" s="303"/>
      <c r="G96" s="302">
        <v>1.739170389457517</v>
      </c>
      <c r="H96" s="302">
        <v>0.13980900237600233</v>
      </c>
      <c r="I96" s="302">
        <v>0.16610616441471746</v>
      </c>
      <c r="J96" s="302">
        <f t="shared" si="50"/>
        <v>2.0450855562482366</v>
      </c>
      <c r="K96" s="303"/>
      <c r="L96" s="302">
        <v>1.3816178608980272</v>
      </c>
      <c r="M96" s="302">
        <v>0.10572237591581757</v>
      </c>
      <c r="N96" s="302">
        <v>0.13675124844208483</v>
      </c>
      <c r="O96" s="302">
        <f t="shared" si="51"/>
        <v>1.6240914852559294</v>
      </c>
    </row>
    <row r="97" spans="1:15" s="236" customFormat="1" x14ac:dyDescent="0.2">
      <c r="A97" s="237" t="str">
        <f>name!E$7</f>
        <v>Administrative and secretarial occupations</v>
      </c>
      <c r="B97" s="302">
        <v>0.66809820259353969</v>
      </c>
      <c r="C97" s="302">
        <v>0.22443680848859612</v>
      </c>
      <c r="D97" s="302">
        <v>4.6441769123968461E-2</v>
      </c>
      <c r="E97" s="302">
        <f t="shared" si="49"/>
        <v>0.93897678020610431</v>
      </c>
      <c r="F97" s="303"/>
      <c r="G97" s="302">
        <v>0.78583425748624247</v>
      </c>
      <c r="H97" s="302">
        <v>0.2993367558493264</v>
      </c>
      <c r="I97" s="302">
        <v>4.2465658776020251E-2</v>
      </c>
      <c r="J97" s="302">
        <f t="shared" si="50"/>
        <v>1.1276366721115891</v>
      </c>
      <c r="K97" s="303"/>
      <c r="L97" s="302">
        <v>0.53285298710403228</v>
      </c>
      <c r="M97" s="302">
        <v>0.19794417653490484</v>
      </c>
      <c r="N97" s="302">
        <v>2.7627260700864562E-2</v>
      </c>
      <c r="O97" s="302">
        <f t="shared" si="51"/>
        <v>0.75842442433980162</v>
      </c>
    </row>
    <row r="98" spans="1:15" s="236" customFormat="1" x14ac:dyDescent="0.2">
      <c r="A98" s="237" t="str">
        <f>name!E$8</f>
        <v>Skilled trades occupations</v>
      </c>
      <c r="B98" s="302">
        <v>1.9209320979747579</v>
      </c>
      <c r="C98" s="302">
        <v>9.6415446013994738E-2</v>
      </c>
      <c r="D98" s="302">
        <v>0.45620601247644244</v>
      </c>
      <c r="E98" s="302">
        <f t="shared" si="49"/>
        <v>2.4735535564651951</v>
      </c>
      <c r="F98" s="303"/>
      <c r="G98" s="302">
        <v>1.7751332186160194</v>
      </c>
      <c r="H98" s="302">
        <v>9.6866481089864953E-2</v>
      </c>
      <c r="I98" s="302">
        <v>0.38648183902277405</v>
      </c>
      <c r="J98" s="302">
        <f>SUM(G98:I98)</f>
        <v>2.2584815387286583</v>
      </c>
      <c r="K98" s="303"/>
      <c r="L98" s="302">
        <v>1.2109961143196601</v>
      </c>
      <c r="M98" s="302">
        <v>9.8439484031755453E-2</v>
      </c>
      <c r="N98" s="302">
        <v>0.33956495999577724</v>
      </c>
      <c r="O98" s="302">
        <f t="shared" si="51"/>
        <v>1.6490005583471929</v>
      </c>
    </row>
    <row r="99" spans="1:15" s="236" customFormat="1" x14ac:dyDescent="0.2">
      <c r="A99" s="237" t="str">
        <f>name!E$9</f>
        <v>Caring, leisure and other service occupations</v>
      </c>
      <c r="B99" s="302">
        <v>0.11597411834745265</v>
      </c>
      <c r="C99" s="302">
        <v>2.098714692958448E-2</v>
      </c>
      <c r="D99" s="302">
        <v>2.3761481610616583E-2</v>
      </c>
      <c r="E99" s="302">
        <f t="shared" si="49"/>
        <v>0.16072274688765373</v>
      </c>
      <c r="F99" s="303"/>
      <c r="G99" s="302">
        <v>0.14137842678722623</v>
      </c>
      <c r="H99" s="302">
        <v>3.0394132801544946E-2</v>
      </c>
      <c r="I99" s="302">
        <v>3.0735035499806097E-2</v>
      </c>
      <c r="J99" s="302">
        <f t="shared" ref="J99:J102" si="52">SUM(G99:I99)</f>
        <v>0.2025075950885773</v>
      </c>
      <c r="K99" s="303"/>
      <c r="L99" s="302">
        <v>0.15738906900744534</v>
      </c>
      <c r="M99" s="302">
        <v>2.2503566139738845E-2</v>
      </c>
      <c r="N99" s="302">
        <v>2.763811343940582E-2</v>
      </c>
      <c r="O99" s="302">
        <f t="shared" si="51"/>
        <v>0.20753074858658999</v>
      </c>
    </row>
    <row r="100" spans="1:15" s="236" customFormat="1" x14ac:dyDescent="0.2">
      <c r="A100" s="237" t="str">
        <f>name!E$10</f>
        <v>Sales and customer service occupations</v>
      </c>
      <c r="B100" s="302">
        <v>0.25756992880859486</v>
      </c>
      <c r="C100" s="302">
        <v>6.4978699572680557E-2</v>
      </c>
      <c r="D100" s="302">
        <v>4.7805290179190281E-2</v>
      </c>
      <c r="E100" s="302">
        <f t="shared" si="49"/>
        <v>0.37035391856046568</v>
      </c>
      <c r="F100" s="303"/>
      <c r="G100" s="302">
        <v>0.27800055352900221</v>
      </c>
      <c r="H100" s="302">
        <v>9.4327995580436572E-2</v>
      </c>
      <c r="I100" s="302">
        <v>3.3874077443559358E-2</v>
      </c>
      <c r="J100" s="302">
        <f t="shared" si="52"/>
        <v>0.40620262655299816</v>
      </c>
      <c r="K100" s="303"/>
      <c r="L100" s="302">
        <v>0.24946684307603764</v>
      </c>
      <c r="M100" s="302">
        <v>8.0586832954659918E-2</v>
      </c>
      <c r="N100" s="302">
        <v>2.4680639974544338E-2</v>
      </c>
      <c r="O100" s="302">
        <f t="shared" si="51"/>
        <v>0.35473431600524191</v>
      </c>
    </row>
    <row r="101" spans="1:15" s="236" customFormat="1" x14ac:dyDescent="0.2">
      <c r="A101" s="237" t="str">
        <f>name!E$11</f>
        <v>Process, plant and machine operatives</v>
      </c>
      <c r="B101" s="302">
        <v>1.1908297867235109</v>
      </c>
      <c r="C101" s="302">
        <v>8.238296085604864E-2</v>
      </c>
      <c r="D101" s="302">
        <v>7.2443905858409235E-2</v>
      </c>
      <c r="E101" s="302">
        <f t="shared" si="49"/>
        <v>1.3456566534379688</v>
      </c>
      <c r="F101" s="303"/>
      <c r="G101" s="302">
        <v>1.1415472915207872</v>
      </c>
      <c r="H101" s="302">
        <v>0.10901885074811483</v>
      </c>
      <c r="I101" s="302">
        <v>8.1904708733295112E-2</v>
      </c>
      <c r="J101" s="302">
        <f t="shared" si="52"/>
        <v>1.3324708510021972</v>
      </c>
      <c r="K101" s="303"/>
      <c r="L101" s="302">
        <v>0.9568794065405043</v>
      </c>
      <c r="M101" s="302">
        <v>0.1253877386001081</v>
      </c>
      <c r="N101" s="302">
        <v>6.9509839737425375E-2</v>
      </c>
      <c r="O101" s="302">
        <f t="shared" si="51"/>
        <v>1.1517769848780377</v>
      </c>
    </row>
    <row r="102" spans="1:15" s="236" customFormat="1" x14ac:dyDescent="0.2">
      <c r="A102" s="237" t="str">
        <f>name!E$12</f>
        <v>Elementary occupations</v>
      </c>
      <c r="B102" s="302">
        <v>0.4915501410681386</v>
      </c>
      <c r="C102" s="302">
        <v>9.3251243777502768E-2</v>
      </c>
      <c r="D102" s="302">
        <v>8.3626365721584009E-2</v>
      </c>
      <c r="E102" s="302">
        <f t="shared" si="49"/>
        <v>0.66842775056722536</v>
      </c>
      <c r="F102" s="303"/>
      <c r="G102" s="302">
        <v>0.45264979643366499</v>
      </c>
      <c r="H102" s="302">
        <v>0.10642715681199801</v>
      </c>
      <c r="I102" s="302">
        <v>4.6290119187207227E-2</v>
      </c>
      <c r="J102" s="302">
        <f t="shared" si="52"/>
        <v>0.60536707243287025</v>
      </c>
      <c r="K102" s="303"/>
      <c r="L102" s="302">
        <v>0.26532661864894769</v>
      </c>
      <c r="M102" s="302">
        <v>6.9362829097590326E-2</v>
      </c>
      <c r="N102" s="302">
        <v>3.827555003734421E-2</v>
      </c>
      <c r="O102" s="302">
        <f t="shared" si="51"/>
        <v>0.37296499778388226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9.3134751699598439</v>
      </c>
      <c r="C104" s="311">
        <f t="shared" ref="C104:E104" si="53">SUM(C94:C102)</f>
        <v>0.81433102435682203</v>
      </c>
      <c r="D104" s="311">
        <f t="shared" si="53"/>
        <v>1.3631938056833341</v>
      </c>
      <c r="E104" s="311">
        <f t="shared" si="53"/>
        <v>11.491000000000003</v>
      </c>
      <c r="F104" s="311"/>
      <c r="G104" s="311">
        <f t="shared" ref="G104:J104" si="54">SUM(G94:G102)</f>
        <v>10.634367680350946</v>
      </c>
      <c r="H104" s="311">
        <f t="shared" si="54"/>
        <v>1.177791136959601</v>
      </c>
      <c r="I104" s="311">
        <f t="shared" si="54"/>
        <v>1.2728411826894666</v>
      </c>
      <c r="J104" s="311">
        <f t="shared" si="54"/>
        <v>13.085000000000015</v>
      </c>
      <c r="K104" s="311"/>
      <c r="L104" s="311">
        <f t="shared" ref="L104:O104" si="55">SUM(L94:L102)</f>
        <v>8.5200069015022155</v>
      </c>
      <c r="M104" s="311">
        <f t="shared" si="55"/>
        <v>0.97278239718425796</v>
      </c>
      <c r="N104" s="311">
        <f t="shared" si="55"/>
        <v>1.0442107013135498</v>
      </c>
      <c r="O104" s="311">
        <f t="shared" si="55"/>
        <v>10.537000000000024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1.8239715464556973E-2</v>
      </c>
      <c r="C111" s="302">
        <v>4.1800823211587533E-4</v>
      </c>
      <c r="D111" s="302">
        <v>1.7802945310892077E-3</v>
      </c>
      <c r="E111" s="302">
        <f>SUM(B111:D111)</f>
        <v>2.0438018227762058E-2</v>
      </c>
      <c r="F111" s="303"/>
      <c r="G111" s="302">
        <v>4.3276110000948477E-2</v>
      </c>
      <c r="H111" s="302">
        <v>1.3721235921918154E-3</v>
      </c>
      <c r="I111" s="302">
        <v>4.6931519741224507E-3</v>
      </c>
      <c r="J111" s="302">
        <f>SUM(G111:I111)</f>
        <v>4.9341385567262738E-2</v>
      </c>
      <c r="K111" s="303"/>
      <c r="L111" s="302">
        <v>4.5261284966267606E-2</v>
      </c>
      <c r="M111" s="302">
        <v>1.3790324632646442E-3</v>
      </c>
      <c r="N111" s="302">
        <v>2.7578312569138566E-3</v>
      </c>
      <c r="O111" s="302">
        <f>SUM(L111:N111)</f>
        <v>4.9398148686446104E-2</v>
      </c>
    </row>
    <row r="112" spans="1:15" s="236" customFormat="1" x14ac:dyDescent="0.2">
      <c r="A112" s="237" t="str">
        <f>name!E$5</f>
        <v>Professional occupations</v>
      </c>
      <c r="B112" s="302">
        <v>3.3653913902429528E-2</v>
      </c>
      <c r="C112" s="302">
        <v>4.4130426467060515E-4</v>
      </c>
      <c r="D112" s="302">
        <v>2.4573409059856118E-3</v>
      </c>
      <c r="E112" s="302">
        <f t="shared" ref="E112:E119" si="56">SUM(B112:D112)</f>
        <v>3.6552559073085744E-2</v>
      </c>
      <c r="F112" s="303"/>
      <c r="G112" s="302">
        <v>9.1033151617565478E-2</v>
      </c>
      <c r="H112" s="302">
        <v>1.3177616066875561E-3</v>
      </c>
      <c r="I112" s="302">
        <v>4.2580969525209513E-3</v>
      </c>
      <c r="J112" s="302">
        <f t="shared" ref="J112:J114" si="57">SUM(G112:I112)</f>
        <v>9.6609010176773993E-2</v>
      </c>
      <c r="K112" s="303"/>
      <c r="L112" s="302">
        <v>0.10348889629712979</v>
      </c>
      <c r="M112" s="302">
        <v>1.3242352751609925E-3</v>
      </c>
      <c r="N112" s="302">
        <v>1.5197442914277196E-3</v>
      </c>
      <c r="O112" s="302">
        <f t="shared" ref="O112:O119" si="58">SUM(L112:N112)</f>
        <v>0.10633287586371851</v>
      </c>
    </row>
    <row r="113" spans="1:15" s="236" customFormat="1" x14ac:dyDescent="0.2">
      <c r="A113" s="237" t="str">
        <f>name!E$6</f>
        <v>Associate professional occupations</v>
      </c>
      <c r="B113" s="302">
        <v>2.1232426195654398E-2</v>
      </c>
      <c r="C113" s="302">
        <v>7.78774496724171E-4</v>
      </c>
      <c r="D113" s="302">
        <v>9.5614938538204322E-4</v>
      </c>
      <c r="E113" s="302">
        <f t="shared" si="56"/>
        <v>2.2967350077760611E-2</v>
      </c>
      <c r="F113" s="303"/>
      <c r="G113" s="302">
        <v>5.4921539692097995E-2</v>
      </c>
      <c r="H113" s="302">
        <v>1.966433633057269E-3</v>
      </c>
      <c r="I113" s="302">
        <v>4.3384523260871343E-3</v>
      </c>
      <c r="J113" s="302">
        <f t="shared" si="57"/>
        <v>6.1226425651242401E-2</v>
      </c>
      <c r="K113" s="303"/>
      <c r="L113" s="302">
        <v>4.8804841676151997E-2</v>
      </c>
      <c r="M113" s="302">
        <v>1.9407071089982159E-3</v>
      </c>
      <c r="N113" s="302">
        <v>1.6610552161089344E-3</v>
      </c>
      <c r="O113" s="302">
        <f t="shared" si="58"/>
        <v>5.2406604001259141E-2</v>
      </c>
    </row>
    <row r="114" spans="1:15" s="236" customFormat="1" x14ac:dyDescent="0.2">
      <c r="A114" s="237" t="str">
        <f>name!E$7</f>
        <v>Administrative and secretarial occupations</v>
      </c>
      <c r="B114" s="302">
        <v>9.6053049663443451E-3</v>
      </c>
      <c r="C114" s="302">
        <v>2.1498412201220916E-3</v>
      </c>
      <c r="D114" s="302">
        <v>5.746240568612164E-4</v>
      </c>
      <c r="E114" s="302">
        <f t="shared" si="56"/>
        <v>1.2329770243327653E-2</v>
      </c>
      <c r="F114" s="303"/>
      <c r="G114" s="302">
        <v>1.9950973264869443E-2</v>
      </c>
      <c r="H114" s="302">
        <v>4.6989761224785521E-3</v>
      </c>
      <c r="I114" s="302">
        <v>1.60684890793693E-3</v>
      </c>
      <c r="J114" s="302">
        <f t="shared" si="57"/>
        <v>2.6256798295284926E-2</v>
      </c>
      <c r="K114" s="303"/>
      <c r="L114" s="302">
        <v>1.159384538561067E-2</v>
      </c>
      <c r="M114" s="302">
        <v>3.5556438965530426E-3</v>
      </c>
      <c r="N114" s="302">
        <v>6.6975933044631083E-3</v>
      </c>
      <c r="O114" s="302">
        <f t="shared" si="58"/>
        <v>2.184708258662682E-2</v>
      </c>
    </row>
    <row r="115" spans="1:15" s="236" customFormat="1" x14ac:dyDescent="0.2">
      <c r="A115" s="237" t="str">
        <f>name!E$8</f>
        <v>Skilled trades occupations</v>
      </c>
      <c r="B115" s="302">
        <v>3.1614778917513582E-2</v>
      </c>
      <c r="C115" s="302">
        <v>5.9422254906611076E-4</v>
      </c>
      <c r="D115" s="302">
        <v>2.5505577859448242E-3</v>
      </c>
      <c r="E115" s="302">
        <f t="shared" si="56"/>
        <v>3.4759559252524518E-2</v>
      </c>
      <c r="F115" s="303"/>
      <c r="G115" s="302">
        <v>5.494324802226868E-2</v>
      </c>
      <c r="H115" s="302">
        <v>8.6492713782892387E-4</v>
      </c>
      <c r="I115" s="302">
        <v>6.007374824890009E-3</v>
      </c>
      <c r="J115" s="302">
        <f>SUM(G115:I115)</f>
        <v>6.181554998498761E-2</v>
      </c>
      <c r="K115" s="303"/>
      <c r="L115" s="302">
        <v>4.7482902262165741E-2</v>
      </c>
      <c r="M115" s="302">
        <v>6.4276780700021181E-4</v>
      </c>
      <c r="N115" s="302">
        <v>6.7509743939019994E-3</v>
      </c>
      <c r="O115" s="302">
        <f t="shared" si="58"/>
        <v>5.4876644463067954E-2</v>
      </c>
    </row>
    <row r="116" spans="1:15" s="236" customFormat="1" x14ac:dyDescent="0.2">
      <c r="A116" s="237" t="str">
        <f>name!E$9</f>
        <v>Caring, leisure and other service occupations</v>
      </c>
      <c r="B116" s="302">
        <v>2.3567784437774973E-3</v>
      </c>
      <c r="C116" s="302">
        <v>1.2906912511058099E-4</v>
      </c>
      <c r="D116" s="302">
        <v>1.1109067134441125E-4</v>
      </c>
      <c r="E116" s="302">
        <f t="shared" si="56"/>
        <v>2.5969382402324897E-3</v>
      </c>
      <c r="F116" s="303"/>
      <c r="G116" s="302">
        <v>4.7983360664640359E-3</v>
      </c>
      <c r="H116" s="302">
        <v>2.3846534080200062E-4</v>
      </c>
      <c r="I116" s="302">
        <v>4.8455622551767923E-3</v>
      </c>
      <c r="J116" s="302">
        <f t="shared" ref="J116:J119" si="59">SUM(G116:I116)</f>
        <v>9.8823636624428279E-3</v>
      </c>
      <c r="K116" s="303"/>
      <c r="L116" s="302">
        <v>5.0132095447247334E-3</v>
      </c>
      <c r="M116" s="302">
        <v>1.5023230169727803E-4</v>
      </c>
      <c r="N116" s="302">
        <v>4.1354499482475901E-3</v>
      </c>
      <c r="O116" s="302">
        <f t="shared" si="58"/>
        <v>9.2988917946696011E-3</v>
      </c>
    </row>
    <row r="117" spans="1:15" s="236" customFormat="1" x14ac:dyDescent="0.2">
      <c r="A117" s="237" t="str">
        <f>name!E$10</f>
        <v>Sales and customer service occupations</v>
      </c>
      <c r="B117" s="302">
        <v>1.391690784756841E-2</v>
      </c>
      <c r="C117" s="302">
        <v>5.2575811693176605E-3</v>
      </c>
      <c r="D117" s="302">
        <v>1.1354728577563163E-3</v>
      </c>
      <c r="E117" s="302">
        <f t="shared" si="56"/>
        <v>2.0309961874642388E-2</v>
      </c>
      <c r="F117" s="303"/>
      <c r="G117" s="302">
        <v>2.7936506118395134E-2</v>
      </c>
      <c r="H117" s="302">
        <v>1.2291111436654E-2</v>
      </c>
      <c r="I117" s="302">
        <v>1.260723518863454E-3</v>
      </c>
      <c r="J117" s="302">
        <f t="shared" si="59"/>
        <v>4.1488341073912582E-2</v>
      </c>
      <c r="K117" s="303"/>
      <c r="L117" s="302">
        <v>2.7790936744320767E-2</v>
      </c>
      <c r="M117" s="302">
        <v>1.3839707099905405E-2</v>
      </c>
      <c r="N117" s="302">
        <v>7.2685406921338229E-4</v>
      </c>
      <c r="O117" s="302">
        <f t="shared" si="58"/>
        <v>4.2357497913439554E-2</v>
      </c>
    </row>
    <row r="118" spans="1:15" s="236" customFormat="1" x14ac:dyDescent="0.2">
      <c r="A118" s="237" t="str">
        <f>name!E$11</f>
        <v>Process, plant and machine operatives</v>
      </c>
      <c r="B118" s="302">
        <v>6.0397632251964406E-3</v>
      </c>
      <c r="C118" s="302">
        <v>1.3342921412825076E-4</v>
      </c>
      <c r="D118" s="302">
        <v>1.201489321162319E-3</v>
      </c>
      <c r="E118" s="302">
        <f t="shared" si="56"/>
        <v>7.3746817604870103E-3</v>
      </c>
      <c r="F118" s="303"/>
      <c r="G118" s="302">
        <v>1.0722594742714186E-2</v>
      </c>
      <c r="H118" s="302">
        <v>2.7383347832242525E-4</v>
      </c>
      <c r="I118" s="302">
        <v>7.9895603523635471E-4</v>
      </c>
      <c r="J118" s="302">
        <f t="shared" si="59"/>
        <v>1.1795384256272965E-2</v>
      </c>
      <c r="K118" s="303"/>
      <c r="L118" s="302">
        <v>1.2268471033185414E-2</v>
      </c>
      <c r="M118" s="302">
        <v>3.0929078626055448E-4</v>
      </c>
      <c r="N118" s="302">
        <v>2.0583840670367489E-3</v>
      </c>
      <c r="O118" s="302">
        <f t="shared" si="58"/>
        <v>1.4636145886482719E-2</v>
      </c>
    </row>
    <row r="119" spans="1:15" s="236" customFormat="1" x14ac:dyDescent="0.2">
      <c r="A119" s="237" t="str">
        <f>name!E$12</f>
        <v>Elementary occupations</v>
      </c>
      <c r="B119" s="302">
        <v>1.8808869106852542E-3</v>
      </c>
      <c r="C119" s="302">
        <v>3.2773118052992754E-4</v>
      </c>
      <c r="D119" s="302">
        <v>4.6254315896218846E-4</v>
      </c>
      <c r="E119" s="302">
        <f t="shared" si="56"/>
        <v>2.6711612501773706E-3</v>
      </c>
      <c r="F119" s="303"/>
      <c r="G119" s="302">
        <v>3.3666717279920268E-3</v>
      </c>
      <c r="H119" s="302">
        <v>5.2524770284304468E-4</v>
      </c>
      <c r="I119" s="302">
        <v>2.6928219009854375E-3</v>
      </c>
      <c r="J119" s="302">
        <f t="shared" si="59"/>
        <v>6.5847413318205084E-3</v>
      </c>
      <c r="K119" s="303"/>
      <c r="L119" s="302">
        <v>1.834376085784604E-3</v>
      </c>
      <c r="M119" s="302">
        <v>1.9815589138529239E-4</v>
      </c>
      <c r="N119" s="302">
        <v>2.8135768271199831E-3</v>
      </c>
      <c r="O119" s="302">
        <f t="shared" si="58"/>
        <v>4.8461088042898795E-3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0.13854047587372642</v>
      </c>
      <c r="C121" s="311">
        <f t="shared" ref="C121:E121" si="60">SUM(C111:C119)</f>
        <v>1.0229961451785273E-2</v>
      </c>
      <c r="D121" s="311">
        <f t="shared" si="60"/>
        <v>1.1229562674488137E-2</v>
      </c>
      <c r="E121" s="311">
        <f t="shared" si="60"/>
        <v>0.15999999999999984</v>
      </c>
      <c r="F121" s="311"/>
      <c r="G121" s="311">
        <f t="shared" ref="G121:J121" si="61">SUM(G111:G119)</f>
        <v>0.31094913125331547</v>
      </c>
      <c r="H121" s="311">
        <f t="shared" si="61"/>
        <v>2.3548880050865587E-2</v>
      </c>
      <c r="I121" s="311">
        <f t="shared" si="61"/>
        <v>3.0501988695819514E-2</v>
      </c>
      <c r="J121" s="311">
        <f t="shared" si="61"/>
        <v>0.36500000000000055</v>
      </c>
      <c r="K121" s="311"/>
      <c r="L121" s="311">
        <f t="shared" ref="L121:O121" si="62">SUM(L111:L119)</f>
        <v>0.30353876399534135</v>
      </c>
      <c r="M121" s="311">
        <f t="shared" si="62"/>
        <v>2.3339772630225641E-2</v>
      </c>
      <c r="N121" s="311">
        <f t="shared" si="62"/>
        <v>2.9121463374433325E-2</v>
      </c>
      <c r="O121" s="311">
        <f t="shared" si="62"/>
        <v>0.35600000000000026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0.25847583482919378</v>
      </c>
      <c r="C128" s="302">
        <v>1.0399182280183532E-2</v>
      </c>
      <c r="D128" s="302">
        <v>5.6383269520404629E-3</v>
      </c>
      <c r="E128" s="302">
        <f>SUM(B128:D128)</f>
        <v>0.27451334406141781</v>
      </c>
      <c r="F128" s="303"/>
      <c r="G128" s="302">
        <v>0.27948091450618323</v>
      </c>
      <c r="H128" s="302">
        <v>3.1953133822129734E-2</v>
      </c>
      <c r="I128" s="302">
        <v>2.6232221442999457E-2</v>
      </c>
      <c r="J128" s="302">
        <f>SUM(G128:I128)</f>
        <v>0.33766626977131242</v>
      </c>
      <c r="K128" s="303"/>
      <c r="L128" s="302">
        <v>0.33740483018250245</v>
      </c>
      <c r="M128" s="302">
        <v>4.8799971909245565E-2</v>
      </c>
      <c r="N128" s="302">
        <v>2.9566599571820108E-2</v>
      </c>
      <c r="O128" s="302">
        <f>SUM(L128:N128)</f>
        <v>0.41577140166356813</v>
      </c>
    </row>
    <row r="129" spans="1:15" s="236" customFormat="1" x14ac:dyDescent="0.2">
      <c r="A129" s="237" t="str">
        <f>name!E$5</f>
        <v>Professional occupations</v>
      </c>
      <c r="B129" s="302">
        <v>0.24623121517517019</v>
      </c>
      <c r="C129" s="302">
        <v>2.0552339680032772E-2</v>
      </c>
      <c r="D129" s="302">
        <v>5.9173516075864685E-3</v>
      </c>
      <c r="E129" s="302">
        <f t="shared" ref="E129:E136" si="63">SUM(B129:D129)</f>
        <v>0.27270090646278944</v>
      </c>
      <c r="F129" s="303"/>
      <c r="G129" s="302">
        <v>0.29820890468782041</v>
      </c>
      <c r="H129" s="302">
        <v>2.9920626627576163E-2</v>
      </c>
      <c r="I129" s="302">
        <v>1.1944344052181493E-2</v>
      </c>
      <c r="J129" s="302">
        <f t="shared" ref="J129:J131" si="64">SUM(G129:I129)</f>
        <v>0.34007387536757805</v>
      </c>
      <c r="K129" s="303"/>
      <c r="L129" s="302">
        <v>0.39617578983170992</v>
      </c>
      <c r="M129" s="302">
        <v>3.9063081557732603E-2</v>
      </c>
      <c r="N129" s="302">
        <v>1.127749402022965E-2</v>
      </c>
      <c r="O129" s="302">
        <f t="shared" ref="O129:O136" si="65">SUM(L129:N129)</f>
        <v>0.44651636540967216</v>
      </c>
    </row>
    <row r="130" spans="1:15" s="236" customFormat="1" x14ac:dyDescent="0.2">
      <c r="A130" s="237" t="str">
        <f>name!E$6</f>
        <v>Associate professional occupations</v>
      </c>
      <c r="B130" s="302">
        <v>0.25549170847652403</v>
      </c>
      <c r="C130" s="302">
        <v>2.3076256267840663E-2</v>
      </c>
      <c r="D130" s="302">
        <v>8.3313619018803627E-3</v>
      </c>
      <c r="E130" s="302">
        <f t="shared" si="63"/>
        <v>0.28689932664624507</v>
      </c>
      <c r="F130" s="303"/>
      <c r="G130" s="302">
        <v>0.27057967649870296</v>
      </c>
      <c r="H130" s="302">
        <v>2.5898122190480741E-2</v>
      </c>
      <c r="I130" s="302">
        <v>7.1561644660287664E-3</v>
      </c>
      <c r="J130" s="302">
        <f t="shared" si="64"/>
        <v>0.30363396315521252</v>
      </c>
      <c r="K130" s="303"/>
      <c r="L130" s="302">
        <v>0.34084003197230345</v>
      </c>
      <c r="M130" s="302">
        <v>2.575903277993985E-2</v>
      </c>
      <c r="N130" s="302">
        <v>7.2676935852643929E-3</v>
      </c>
      <c r="O130" s="302">
        <f t="shared" si="65"/>
        <v>0.37386675833750771</v>
      </c>
    </row>
    <row r="131" spans="1:15" s="236" customFormat="1" x14ac:dyDescent="0.2">
      <c r="A131" s="237" t="str">
        <f>name!E$7</f>
        <v>Administrative and secretarial occupations</v>
      </c>
      <c r="B131" s="302">
        <v>9.4092340208473749E-2</v>
      </c>
      <c r="C131" s="302">
        <v>3.8727822487019337E-2</v>
      </c>
      <c r="D131" s="302">
        <v>3.1323661863234425E-3</v>
      </c>
      <c r="E131" s="302">
        <f t="shared" si="63"/>
        <v>0.13595252888181653</v>
      </c>
      <c r="F131" s="303"/>
      <c r="G131" s="302">
        <v>7.928987958934669E-2</v>
      </c>
      <c r="H131" s="302">
        <v>4.1399445443974586E-2</v>
      </c>
      <c r="I131" s="302">
        <v>1.5175946154503787E-3</v>
      </c>
      <c r="J131" s="302">
        <f t="shared" si="64"/>
        <v>0.12220691964877166</v>
      </c>
      <c r="K131" s="303"/>
      <c r="L131" s="302">
        <v>6.2289691009198546E-2</v>
      </c>
      <c r="M131" s="302">
        <v>4.0070899368396751E-2</v>
      </c>
      <c r="N131" s="302">
        <v>2.4453349564632792E-3</v>
      </c>
      <c r="O131" s="302">
        <f t="shared" si="65"/>
        <v>0.10480592533405857</v>
      </c>
    </row>
    <row r="132" spans="1:15" s="236" customFormat="1" x14ac:dyDescent="0.2">
      <c r="A132" s="237" t="str">
        <f>name!E$8</f>
        <v>Skilled trades occupations</v>
      </c>
      <c r="B132" s="302">
        <v>0.14481509552057542</v>
      </c>
      <c r="C132" s="302">
        <v>1.6022250352918453E-2</v>
      </c>
      <c r="D132" s="302">
        <v>1.3358052535203661E-2</v>
      </c>
      <c r="E132" s="302">
        <f t="shared" si="63"/>
        <v>0.17419539840869755</v>
      </c>
      <c r="F132" s="303"/>
      <c r="G132" s="302">
        <v>0.13207940748487446</v>
      </c>
      <c r="H132" s="302">
        <v>3.6545575899563226E-2</v>
      </c>
      <c r="I132" s="302">
        <v>3.008600396415782E-2</v>
      </c>
      <c r="J132" s="302">
        <f>SUM(G132:I132)</f>
        <v>0.19871098734859549</v>
      </c>
      <c r="K132" s="303"/>
      <c r="L132" s="302">
        <v>0.16571632822172352</v>
      </c>
      <c r="M132" s="302">
        <v>5.6538398236488686E-2</v>
      </c>
      <c r="N132" s="302">
        <v>3.0012407239927593E-2</v>
      </c>
      <c r="O132" s="302">
        <f t="shared" si="65"/>
        <v>0.2522671336981398</v>
      </c>
    </row>
    <row r="133" spans="1:15" s="236" customFormat="1" x14ac:dyDescent="0.2">
      <c r="A133" s="237" t="str">
        <f>name!E$9</f>
        <v>Caring, leisure and other service occupations</v>
      </c>
      <c r="B133" s="302">
        <v>3.9985560917233452E-2</v>
      </c>
      <c r="C133" s="302">
        <v>7.5469775812643646E-3</v>
      </c>
      <c r="D133" s="302">
        <v>5.395606247412912E-3</v>
      </c>
      <c r="E133" s="302">
        <f t="shared" si="63"/>
        <v>5.2928144745910732E-2</v>
      </c>
      <c r="F133" s="303"/>
      <c r="G133" s="302">
        <v>3.6887014838582199E-2</v>
      </c>
      <c r="H133" s="302">
        <v>9.7749673253886473E-3</v>
      </c>
      <c r="I133" s="302">
        <v>1.1266498849310453E-3</v>
      </c>
      <c r="J133" s="302">
        <f t="shared" ref="J133:J136" si="66">SUM(G133:I133)</f>
        <v>4.7788632048901894E-2</v>
      </c>
      <c r="K133" s="303"/>
      <c r="L133" s="302">
        <v>5.323353955329381E-2</v>
      </c>
      <c r="M133" s="302">
        <v>9.0188553001956506E-3</v>
      </c>
      <c r="N133" s="302">
        <v>1.6234133682860384E-3</v>
      </c>
      <c r="O133" s="302">
        <f t="shared" si="65"/>
        <v>6.3875808221775507E-2</v>
      </c>
    </row>
    <row r="134" spans="1:15" s="236" customFormat="1" x14ac:dyDescent="0.2">
      <c r="A134" s="237" t="str">
        <f>name!E$10</f>
        <v>Sales and customer service occupations</v>
      </c>
      <c r="B134" s="302">
        <v>4.3111223665327818E-2</v>
      </c>
      <c r="C134" s="302">
        <v>2.1131928705157916E-2</v>
      </c>
      <c r="D134" s="302">
        <v>2.4068091632073979E-3</v>
      </c>
      <c r="E134" s="302">
        <f t="shared" si="63"/>
        <v>6.6649961533693139E-2</v>
      </c>
      <c r="F134" s="303"/>
      <c r="G134" s="302">
        <v>4.072501053397215E-2</v>
      </c>
      <c r="H134" s="302">
        <v>2.5140456088733006E-2</v>
      </c>
      <c r="I134" s="302">
        <v>4.7261812273824708E-3</v>
      </c>
      <c r="J134" s="302">
        <f t="shared" si="66"/>
        <v>7.0591647850087619E-2</v>
      </c>
      <c r="K134" s="303"/>
      <c r="L134" s="302">
        <v>5.381396244914613E-2</v>
      </c>
      <c r="M134" s="302">
        <v>3.0832953474450635E-2</v>
      </c>
      <c r="N134" s="302">
        <v>4.2968561720509776E-3</v>
      </c>
      <c r="O134" s="302">
        <f t="shared" si="65"/>
        <v>8.8943772095647744E-2</v>
      </c>
    </row>
    <row r="135" spans="1:15" s="236" customFormat="1" x14ac:dyDescent="0.2">
      <c r="A135" s="237" t="str">
        <f>name!E$11</f>
        <v>Process, plant and machine operatives</v>
      </c>
      <c r="B135" s="302">
        <v>0.36613243489641412</v>
      </c>
      <c r="C135" s="302">
        <v>1.6168674598915724E-2</v>
      </c>
      <c r="D135" s="302">
        <v>2.7794968829357317E-3</v>
      </c>
      <c r="E135" s="302">
        <f t="shared" si="63"/>
        <v>0.38508060637826558</v>
      </c>
      <c r="F135" s="303"/>
      <c r="G135" s="302">
        <v>0.30821130500791899</v>
      </c>
      <c r="H135" s="302">
        <v>5.0025795680606409E-2</v>
      </c>
      <c r="I135" s="302">
        <v>8.452859654516821E-3</v>
      </c>
      <c r="J135" s="302">
        <f t="shared" si="66"/>
        <v>0.36668996034304219</v>
      </c>
      <c r="K135" s="303"/>
      <c r="L135" s="302">
        <v>0.41049944474217742</v>
      </c>
      <c r="M135" s="302">
        <v>6.7035957187937298E-2</v>
      </c>
      <c r="N135" s="302">
        <v>9.5146974825639184E-3</v>
      </c>
      <c r="O135" s="302">
        <f t="shared" si="65"/>
        <v>0.48705009941267863</v>
      </c>
    </row>
    <row r="136" spans="1:15" s="236" customFormat="1" x14ac:dyDescent="0.2">
      <c r="A136" s="237" t="str">
        <f>name!E$12</f>
        <v>Elementary occupations</v>
      </c>
      <c r="B136" s="302">
        <v>0.35720684597825819</v>
      </c>
      <c r="C136" s="302">
        <v>1.7276499809357745E-2</v>
      </c>
      <c r="D136" s="302">
        <v>9.596437093550304E-3</v>
      </c>
      <c r="E136" s="302">
        <f t="shared" si="63"/>
        <v>0.38407978288116623</v>
      </c>
      <c r="F136" s="303"/>
      <c r="G136" s="302">
        <v>0.28677730906469473</v>
      </c>
      <c r="H136" s="302">
        <v>2.0394665118713701E-2</v>
      </c>
      <c r="I136" s="302">
        <v>4.4657702830878136E-3</v>
      </c>
      <c r="J136" s="302">
        <f t="shared" si="66"/>
        <v>0.31163774446649622</v>
      </c>
      <c r="K136" s="303"/>
      <c r="L136" s="302">
        <v>0.26163493067773236</v>
      </c>
      <c r="M136" s="302">
        <v>1.1477396660645489E-2</v>
      </c>
      <c r="N136" s="302">
        <v>5.7904084885717086E-3</v>
      </c>
      <c r="O136" s="302">
        <f t="shared" si="65"/>
        <v>0.27890273582694958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1.8055422596671709</v>
      </c>
      <c r="C138" s="311">
        <f t="shared" ref="C138:E138" si="67">SUM(C128:C136)</f>
        <v>0.1709019317626905</v>
      </c>
      <c r="D138" s="311">
        <f t="shared" si="67"/>
        <v>5.6555808570140739E-2</v>
      </c>
      <c r="E138" s="311">
        <f t="shared" si="67"/>
        <v>2.0330000000000021</v>
      </c>
      <c r="F138" s="311"/>
      <c r="G138" s="311">
        <f t="shared" ref="G138:J138" si="68">SUM(G128:G136)</f>
        <v>1.732239422212096</v>
      </c>
      <c r="H138" s="311">
        <f t="shared" si="68"/>
        <v>0.27105278819716616</v>
      </c>
      <c r="I138" s="311">
        <f t="shared" si="68"/>
        <v>9.5707789590736059E-2</v>
      </c>
      <c r="J138" s="311">
        <f t="shared" si="68"/>
        <v>2.098999999999998</v>
      </c>
      <c r="K138" s="311"/>
      <c r="L138" s="311">
        <f t="shared" ref="L138:O138" si="69">SUM(L128:L136)</f>
        <v>2.0816085486397879</v>
      </c>
      <c r="M138" s="311">
        <f t="shared" si="69"/>
        <v>0.32859654647503256</v>
      </c>
      <c r="N138" s="311">
        <f t="shared" si="69"/>
        <v>0.10179490488517766</v>
      </c>
      <c r="O138" s="311">
        <f t="shared" si="69"/>
        <v>2.5119999999999973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1.4706975580255448</v>
      </c>
      <c r="C145" s="302">
        <v>0.10412787578077919</v>
      </c>
      <c r="D145" s="302">
        <v>0.4478856797478421</v>
      </c>
      <c r="E145" s="302">
        <f>SUM(B145:D145)</f>
        <v>2.0227111135541662</v>
      </c>
      <c r="F145" s="303"/>
      <c r="G145" s="302">
        <v>2.3425530561252486</v>
      </c>
      <c r="H145" s="302">
        <v>0.32145148071193186</v>
      </c>
      <c r="I145" s="302">
        <v>0.94421196294043508</v>
      </c>
      <c r="J145" s="302">
        <f>SUM(G145:I145)</f>
        <v>3.6082164997776154</v>
      </c>
      <c r="K145" s="303"/>
      <c r="L145" s="302">
        <v>2.8303611266364093</v>
      </c>
      <c r="M145" s="302">
        <v>0.38877505033577336</v>
      </c>
      <c r="N145" s="302">
        <v>1.0689660222378596</v>
      </c>
      <c r="O145" s="302">
        <f>SUM(L145:N145)</f>
        <v>4.2881021992100425</v>
      </c>
    </row>
    <row r="146" spans="1:15" s="236" customFormat="1" x14ac:dyDescent="0.2">
      <c r="A146" s="237" t="str">
        <f>name!E$5</f>
        <v>Professional occupations</v>
      </c>
      <c r="B146" s="302">
        <v>1.5550142223440744</v>
      </c>
      <c r="C146" s="302">
        <v>6.4287228474610658E-2</v>
      </c>
      <c r="D146" s="302">
        <v>0.21979537299203281</v>
      </c>
      <c r="E146" s="302">
        <f t="shared" ref="E146:E153" si="70">SUM(B146:D146)</f>
        <v>1.8390968238107179</v>
      </c>
      <c r="F146" s="303"/>
      <c r="G146" s="302">
        <v>2.7858065894050821</v>
      </c>
      <c r="H146" s="302">
        <v>0.17609340994141262</v>
      </c>
      <c r="I146" s="302">
        <v>0.39997192772545292</v>
      </c>
      <c r="J146" s="302">
        <f t="shared" ref="J146:J148" si="71">SUM(G146:I146)</f>
        <v>3.3618719270719475</v>
      </c>
      <c r="K146" s="303"/>
      <c r="L146" s="302">
        <v>4.0009411099100678</v>
      </c>
      <c r="M146" s="302">
        <v>0.21605467435186143</v>
      </c>
      <c r="N146" s="302">
        <v>0.33325036908591188</v>
      </c>
      <c r="O146" s="302">
        <f t="shared" ref="O146:O153" si="72">SUM(L146:N146)</f>
        <v>4.5502461533478407</v>
      </c>
    </row>
    <row r="147" spans="1:15" s="236" customFormat="1" x14ac:dyDescent="0.2">
      <c r="A147" s="237" t="str">
        <f>name!E$6</f>
        <v>Associate professional occupations</v>
      </c>
      <c r="B147" s="302">
        <v>0.89255719809664424</v>
      </c>
      <c r="C147" s="302">
        <v>8.0279557150865849E-2</v>
      </c>
      <c r="D147" s="302">
        <v>0.101419076853909</v>
      </c>
      <c r="E147" s="302">
        <f t="shared" si="70"/>
        <v>1.0742558321014191</v>
      </c>
      <c r="F147" s="303"/>
      <c r="G147" s="302">
        <v>1.5075941785165083</v>
      </c>
      <c r="H147" s="302">
        <v>0.18822204059237471</v>
      </c>
      <c r="I147" s="302">
        <v>0.16073704462511143</v>
      </c>
      <c r="J147" s="302">
        <f t="shared" si="71"/>
        <v>1.8565532637339945</v>
      </c>
      <c r="K147" s="303"/>
      <c r="L147" s="302">
        <v>1.7548731185010906</v>
      </c>
      <c r="M147" s="302">
        <v>0.19906700753788423</v>
      </c>
      <c r="N147" s="302">
        <v>0.160708490443737</v>
      </c>
      <c r="O147" s="302">
        <f t="shared" si="72"/>
        <v>2.1146486164827119</v>
      </c>
    </row>
    <row r="148" spans="1:15" s="236" customFormat="1" x14ac:dyDescent="0.2">
      <c r="A148" s="237" t="str">
        <f>name!E$7</f>
        <v>Administrative and secretarial occupations</v>
      </c>
      <c r="B148" s="302">
        <v>0.6635188769127196</v>
      </c>
      <c r="C148" s="302">
        <v>0.57305300040938434</v>
      </c>
      <c r="D148" s="302">
        <v>0.19885994384319489</v>
      </c>
      <c r="E148" s="302">
        <f t="shared" si="70"/>
        <v>1.4354318211652988</v>
      </c>
      <c r="F148" s="303"/>
      <c r="G148" s="302">
        <v>0.93634569054882</v>
      </c>
      <c r="H148" s="302">
        <v>0.95617631939175352</v>
      </c>
      <c r="I148" s="302">
        <v>0.24535994287893551</v>
      </c>
      <c r="J148" s="302">
        <f t="shared" si="71"/>
        <v>2.1378819528195092</v>
      </c>
      <c r="K148" s="303"/>
      <c r="L148" s="302">
        <v>0.75768283385554258</v>
      </c>
      <c r="M148" s="302">
        <v>1.1321261942238499</v>
      </c>
      <c r="N148" s="302">
        <v>0.21175294202665326</v>
      </c>
      <c r="O148" s="302">
        <f t="shared" si="72"/>
        <v>2.1015619701060455</v>
      </c>
    </row>
    <row r="149" spans="1:15" s="236" customFormat="1" x14ac:dyDescent="0.2">
      <c r="A149" s="237" t="str">
        <f>name!E$8</f>
        <v>Skilled trades occupations</v>
      </c>
      <c r="B149" s="302">
        <v>2.5106691533967735</v>
      </c>
      <c r="C149" s="302">
        <v>0.16253237028934922</v>
      </c>
      <c r="D149" s="302">
        <v>5.0918678948089413</v>
      </c>
      <c r="E149" s="302">
        <f t="shared" si="70"/>
        <v>7.7650694184950639</v>
      </c>
      <c r="F149" s="303"/>
      <c r="G149" s="302">
        <v>2.7999809504726576</v>
      </c>
      <c r="H149" s="302">
        <v>0.20375269216531558</v>
      </c>
      <c r="I149" s="302">
        <v>6.2206653689548093</v>
      </c>
      <c r="J149" s="302">
        <f>SUM(G149:I149)</f>
        <v>9.2243990115927819</v>
      </c>
      <c r="K149" s="303"/>
      <c r="L149" s="302">
        <v>2.2869020624432257</v>
      </c>
      <c r="M149" s="302">
        <v>0.37934020390765866</v>
      </c>
      <c r="N149" s="302">
        <v>7.4587327056559944</v>
      </c>
      <c r="O149" s="302">
        <f t="shared" si="72"/>
        <v>10.124974972006878</v>
      </c>
    </row>
    <row r="150" spans="1:15" s="236" customFormat="1" x14ac:dyDescent="0.2">
      <c r="A150" s="237" t="str">
        <f>name!E$9</f>
        <v>Caring, leisure and other service occupations</v>
      </c>
      <c r="B150" s="302">
        <v>3.9483352042148548E-2</v>
      </c>
      <c r="C150" s="302">
        <v>8.8037359151036838E-3</v>
      </c>
      <c r="D150" s="302">
        <v>6.0447958881079842E-3</v>
      </c>
      <c r="E150" s="302">
        <f t="shared" si="70"/>
        <v>5.433188384536021E-2</v>
      </c>
      <c r="F150" s="303"/>
      <c r="G150" s="302">
        <v>6.0469217776749087E-2</v>
      </c>
      <c r="H150" s="302">
        <v>1.9161501512861744E-2</v>
      </c>
      <c r="I150" s="302">
        <v>9.9737867048910345E-3</v>
      </c>
      <c r="J150" s="302">
        <f t="shared" ref="J150:J153" si="73">SUM(G150:I150)</f>
        <v>8.9604505994501857E-2</v>
      </c>
      <c r="K150" s="303"/>
      <c r="L150" s="302">
        <v>7.2065658886696637E-2</v>
      </c>
      <c r="M150" s="302">
        <v>1.6362808747037536E-2</v>
      </c>
      <c r="N150" s="302">
        <v>1.8239678539850288E-2</v>
      </c>
      <c r="O150" s="302">
        <f t="shared" si="72"/>
        <v>0.10666814617358446</v>
      </c>
    </row>
    <row r="151" spans="1:15" s="236" customFormat="1" x14ac:dyDescent="0.2">
      <c r="A151" s="237" t="str">
        <f>name!E$10</f>
        <v>Sales and customer service occupations</v>
      </c>
      <c r="B151" s="302">
        <v>0.15558044881851857</v>
      </c>
      <c r="C151" s="302">
        <v>6.6068609656460039E-2</v>
      </c>
      <c r="D151" s="302">
        <v>3.4999492000780508E-2</v>
      </c>
      <c r="E151" s="302">
        <f t="shared" si="70"/>
        <v>0.25664855047575913</v>
      </c>
      <c r="F151" s="303"/>
      <c r="G151" s="302">
        <v>0.22155087481606445</v>
      </c>
      <c r="H151" s="302">
        <v>0.13250678115273648</v>
      </c>
      <c r="I151" s="302">
        <v>4.8148754299152378E-2</v>
      </c>
      <c r="J151" s="302">
        <f t="shared" si="73"/>
        <v>0.40220641026795328</v>
      </c>
      <c r="K151" s="303"/>
      <c r="L151" s="302">
        <v>0.28963896172899278</v>
      </c>
      <c r="M151" s="302">
        <v>0.16920599062269326</v>
      </c>
      <c r="N151" s="302">
        <v>5.6406450847917448E-2</v>
      </c>
      <c r="O151" s="302">
        <f t="shared" si="72"/>
        <v>0.5152514031996035</v>
      </c>
    </row>
    <row r="152" spans="1:15" s="236" customFormat="1" x14ac:dyDescent="0.2">
      <c r="A152" s="237" t="str">
        <f>name!E$11</f>
        <v>Process, plant and machine operatives</v>
      </c>
      <c r="B152" s="302">
        <v>1.0195710357301784</v>
      </c>
      <c r="C152" s="302">
        <v>3.5993148478640352E-2</v>
      </c>
      <c r="D152" s="302">
        <v>0.33513626873164626</v>
      </c>
      <c r="E152" s="302">
        <f t="shared" si="70"/>
        <v>1.390700452940465</v>
      </c>
      <c r="F152" s="303"/>
      <c r="G152" s="302">
        <v>1.1435781928240456</v>
      </c>
      <c r="H152" s="302">
        <v>8.7381957939027463E-2</v>
      </c>
      <c r="I152" s="302">
        <v>0.56283254524659931</v>
      </c>
      <c r="J152" s="302">
        <f t="shared" si="73"/>
        <v>1.7937926960096724</v>
      </c>
      <c r="K152" s="303"/>
      <c r="L152" s="302">
        <v>1.3983918717458486</v>
      </c>
      <c r="M152" s="302">
        <v>0.11435520802756753</v>
      </c>
      <c r="N152" s="302">
        <v>0.86220791811522457</v>
      </c>
      <c r="O152" s="302">
        <f t="shared" si="72"/>
        <v>2.3749549978886408</v>
      </c>
    </row>
    <row r="153" spans="1:15" s="236" customFormat="1" x14ac:dyDescent="0.2">
      <c r="A153" s="237" t="str">
        <f>name!E$12</f>
        <v>Elementary occupations</v>
      </c>
      <c r="B153" s="302">
        <v>0.47867531966938714</v>
      </c>
      <c r="C153" s="302">
        <v>0.12481233417956039</v>
      </c>
      <c r="D153" s="302">
        <v>0.39726644976283887</v>
      </c>
      <c r="E153" s="302">
        <f t="shared" si="70"/>
        <v>1.0007541036117864</v>
      </c>
      <c r="F153" s="303"/>
      <c r="G153" s="302">
        <v>0.52125659951920766</v>
      </c>
      <c r="H153" s="302">
        <v>0.20686742984795789</v>
      </c>
      <c r="I153" s="302">
        <v>0.54334970336481647</v>
      </c>
      <c r="J153" s="302">
        <f t="shared" si="73"/>
        <v>1.2714737327319821</v>
      </c>
      <c r="K153" s="303"/>
      <c r="L153" s="302">
        <v>0.43304608926522259</v>
      </c>
      <c r="M153" s="302">
        <v>0.160618214453421</v>
      </c>
      <c r="N153" s="302">
        <v>0.79992723786600117</v>
      </c>
      <c r="O153" s="302">
        <f t="shared" si="72"/>
        <v>1.3935915415846447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8.7857671650359883</v>
      </c>
      <c r="C155" s="311">
        <f t="shared" ref="C155:E155" si="74">SUM(C145:C153)</f>
        <v>1.2199578603347538</v>
      </c>
      <c r="D155" s="311">
        <f t="shared" si="74"/>
        <v>6.8332749746292931</v>
      </c>
      <c r="E155" s="311">
        <f t="shared" si="74"/>
        <v>16.839000000000038</v>
      </c>
      <c r="F155" s="311"/>
      <c r="G155" s="311">
        <f t="shared" ref="G155:J155" si="75">SUM(G145:G153)</f>
        <v>12.319135350004384</v>
      </c>
      <c r="H155" s="311">
        <f t="shared" si="75"/>
        <v>2.2916136132553722</v>
      </c>
      <c r="I155" s="311">
        <f t="shared" si="75"/>
        <v>9.135251036740204</v>
      </c>
      <c r="J155" s="311">
        <f t="shared" si="75"/>
        <v>23.74599999999996</v>
      </c>
      <c r="K155" s="311"/>
      <c r="L155" s="311">
        <f t="shared" ref="L155:O155" si="76">SUM(L145:L153)</f>
        <v>13.823902832973097</v>
      </c>
      <c r="M155" s="311">
        <f t="shared" si="76"/>
        <v>2.7759053522077468</v>
      </c>
      <c r="N155" s="311">
        <f t="shared" si="76"/>
        <v>10.970191814819149</v>
      </c>
      <c r="O155" s="311">
        <f t="shared" si="76"/>
        <v>27.569999999999993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5.0420459548274899</v>
      </c>
      <c r="C162" s="302">
        <v>0.41578736345825862</v>
      </c>
      <c r="D162" s="302">
        <v>1.098783614916768</v>
      </c>
      <c r="E162" s="302">
        <f>SUM(B162:D162)</f>
        <v>6.556616933202517</v>
      </c>
      <c r="F162" s="303"/>
      <c r="G162" s="302">
        <v>6.1448474897362475</v>
      </c>
      <c r="H162" s="302">
        <v>0.73819621221232246</v>
      </c>
      <c r="I162" s="302">
        <v>1.1081828690850946</v>
      </c>
      <c r="J162" s="302">
        <f>SUM(G162:I162)</f>
        <v>7.991226571033665</v>
      </c>
      <c r="K162" s="303"/>
      <c r="L162" s="302">
        <v>7.3766231060065444</v>
      </c>
      <c r="M162" s="302">
        <v>0.83481851019587516</v>
      </c>
      <c r="N162" s="302">
        <v>1.3498595135452247</v>
      </c>
      <c r="O162" s="302">
        <f>SUM(L162:N162)</f>
        <v>9.561301129747644</v>
      </c>
    </row>
    <row r="163" spans="1:15" s="236" customFormat="1" x14ac:dyDescent="0.2">
      <c r="A163" s="237" t="str">
        <f>name!E$5</f>
        <v>Professional occupations</v>
      </c>
      <c r="B163" s="302">
        <v>3.1597156995375713</v>
      </c>
      <c r="C163" s="302">
        <v>0.44887754579432976</v>
      </c>
      <c r="D163" s="302">
        <v>0.23361885034846491</v>
      </c>
      <c r="E163" s="302">
        <f t="shared" ref="E163:E170" si="77">SUM(B163:D163)</f>
        <v>3.8422120956803658</v>
      </c>
      <c r="F163" s="303"/>
      <c r="G163" s="302">
        <v>4.3935073592764402</v>
      </c>
      <c r="H163" s="302">
        <v>0.70084380698450788</v>
      </c>
      <c r="I163" s="302">
        <v>0.22969370085105073</v>
      </c>
      <c r="J163" s="302">
        <f t="shared" ref="J163:J165" si="78">SUM(G163:I163)</f>
        <v>5.3240448671119989</v>
      </c>
      <c r="K163" s="303"/>
      <c r="L163" s="302">
        <v>5.7990888337833528</v>
      </c>
      <c r="M163" s="302">
        <v>0.79322029608695011</v>
      </c>
      <c r="N163" s="302">
        <v>0.17719240621265239</v>
      </c>
      <c r="O163" s="302">
        <f t="shared" ref="O163:O170" si="79">SUM(L163:N163)</f>
        <v>6.7695015360829558</v>
      </c>
    </row>
    <row r="164" spans="1:15" s="236" customFormat="1" x14ac:dyDescent="0.2">
      <c r="A164" s="237" t="str">
        <f>name!E$6</f>
        <v>Associate professional occupations</v>
      </c>
      <c r="B164" s="302">
        <v>3.241668651000801</v>
      </c>
      <c r="C164" s="302">
        <v>0.75801008847494367</v>
      </c>
      <c r="D164" s="302">
        <v>0.22299390954004791</v>
      </c>
      <c r="E164" s="302">
        <f t="shared" si="77"/>
        <v>4.2226726490157924</v>
      </c>
      <c r="F164" s="303"/>
      <c r="G164" s="302">
        <v>4.0239934607898071</v>
      </c>
      <c r="H164" s="302">
        <v>0.98655699057314283</v>
      </c>
      <c r="I164" s="302">
        <v>0.18009208763863743</v>
      </c>
      <c r="J164" s="302">
        <f t="shared" si="78"/>
        <v>5.1906425390015878</v>
      </c>
      <c r="K164" s="303"/>
      <c r="L164" s="302">
        <v>4.4829703157977407</v>
      </c>
      <c r="M164" s="302">
        <v>0.97300930092742899</v>
      </c>
      <c r="N164" s="302">
        <v>0.15750319483349684</v>
      </c>
      <c r="O164" s="302">
        <f t="shared" si="79"/>
        <v>5.6134828115586668</v>
      </c>
    </row>
    <row r="165" spans="1:15" s="236" customFormat="1" x14ac:dyDescent="0.2">
      <c r="A165" s="237" t="str">
        <f>name!E$7</f>
        <v>Administrative and secretarial occupations</v>
      </c>
      <c r="B165" s="302">
        <v>3.2050234244060638</v>
      </c>
      <c r="C165" s="302">
        <v>1.3637211366576059</v>
      </c>
      <c r="D165" s="302">
        <v>8.9959976766904468E-2</v>
      </c>
      <c r="E165" s="302">
        <f t="shared" si="77"/>
        <v>4.658704537830574</v>
      </c>
      <c r="F165" s="303"/>
      <c r="G165" s="302">
        <v>3.4871703283444075</v>
      </c>
      <c r="H165" s="302">
        <v>1.5359571718642424</v>
      </c>
      <c r="I165" s="302">
        <v>8.074602452057042E-2</v>
      </c>
      <c r="J165" s="302">
        <f t="shared" si="78"/>
        <v>5.1038735247292202</v>
      </c>
      <c r="K165" s="303"/>
      <c r="L165" s="302">
        <v>3.2826259629307222</v>
      </c>
      <c r="M165" s="302">
        <v>1.4000727227370791</v>
      </c>
      <c r="N165" s="302">
        <v>7.2296619623485991E-2</v>
      </c>
      <c r="O165" s="302">
        <f t="shared" si="79"/>
        <v>4.7549953052912866</v>
      </c>
    </row>
    <row r="166" spans="1:15" s="236" customFormat="1" x14ac:dyDescent="0.2">
      <c r="A166" s="237" t="str">
        <f>name!E$8</f>
        <v>Skilled trades occupations</v>
      </c>
      <c r="B166" s="302">
        <v>2.7659327403796241</v>
      </c>
      <c r="C166" s="302">
        <v>0.50243094476203842</v>
      </c>
      <c r="D166" s="302">
        <v>0.54703632183232698</v>
      </c>
      <c r="E166" s="302">
        <f t="shared" si="77"/>
        <v>3.8154000069739893</v>
      </c>
      <c r="F166" s="303"/>
      <c r="G166" s="302">
        <v>2.57977966977991</v>
      </c>
      <c r="H166" s="302">
        <v>0.45106946230835537</v>
      </c>
      <c r="I166" s="302">
        <v>0.4730142027339273</v>
      </c>
      <c r="J166" s="302">
        <f>SUM(G166:I166)</f>
        <v>3.503863334822193</v>
      </c>
      <c r="K166" s="303"/>
      <c r="L166" s="302">
        <v>2.5369893302371493</v>
      </c>
      <c r="M166" s="302">
        <v>0.47537987398453463</v>
      </c>
      <c r="N166" s="302">
        <v>0.52055752506321085</v>
      </c>
      <c r="O166" s="302">
        <f t="shared" si="79"/>
        <v>3.5329267292848949</v>
      </c>
    </row>
    <row r="167" spans="1:15" s="236" customFormat="1" x14ac:dyDescent="0.2">
      <c r="A167" s="237" t="str">
        <f>name!E$9</f>
        <v>Caring, leisure and other service occupations</v>
      </c>
      <c r="B167" s="302">
        <v>0.3360105844168747</v>
      </c>
      <c r="C167" s="302">
        <v>0.1326072477742643</v>
      </c>
      <c r="D167" s="302">
        <v>4.6152636789574479E-2</v>
      </c>
      <c r="E167" s="302">
        <f t="shared" si="77"/>
        <v>0.51477046898071344</v>
      </c>
      <c r="F167" s="303"/>
      <c r="G167" s="302">
        <v>0.37548934818375723</v>
      </c>
      <c r="H167" s="302">
        <v>0.13085858917284138</v>
      </c>
      <c r="I167" s="302">
        <v>5.4293397151140683E-2</v>
      </c>
      <c r="J167" s="302">
        <f t="shared" ref="J167:J170" si="80">SUM(G167:I167)</f>
        <v>0.56064133450773934</v>
      </c>
      <c r="K167" s="303"/>
      <c r="L167" s="302">
        <v>0.52652468008856368</v>
      </c>
      <c r="M167" s="302">
        <v>0.10571915359246074</v>
      </c>
      <c r="N167" s="302">
        <v>9.1369501040821394E-2</v>
      </c>
      <c r="O167" s="302">
        <f t="shared" si="79"/>
        <v>0.72361333472184586</v>
      </c>
    </row>
    <row r="168" spans="1:15" s="236" customFormat="1" x14ac:dyDescent="0.2">
      <c r="A168" s="237" t="str">
        <f>name!E$10</f>
        <v>Sales and customer service occupations</v>
      </c>
      <c r="B168" s="302">
        <v>3.6513370062179531</v>
      </c>
      <c r="C168" s="302">
        <v>10.443628317287679</v>
      </c>
      <c r="D168" s="302">
        <v>0.53436505551171232</v>
      </c>
      <c r="E168" s="302">
        <f t="shared" si="77"/>
        <v>14.629330379017345</v>
      </c>
      <c r="F168" s="303"/>
      <c r="G168" s="302">
        <v>3.5712699423147778</v>
      </c>
      <c r="H168" s="302">
        <v>11.226382924120983</v>
      </c>
      <c r="I168" s="302">
        <v>0.36273955467048608</v>
      </c>
      <c r="J168" s="302">
        <f t="shared" si="80"/>
        <v>15.160392421106248</v>
      </c>
      <c r="K168" s="303"/>
      <c r="L168" s="302">
        <v>3.0437013165368687</v>
      </c>
      <c r="M168" s="302">
        <v>10.457870927382197</v>
      </c>
      <c r="N168" s="302">
        <v>0.2898536180454358</v>
      </c>
      <c r="O168" s="302">
        <f t="shared" si="79"/>
        <v>13.791425861964502</v>
      </c>
    </row>
    <row r="169" spans="1:15" s="236" customFormat="1" x14ac:dyDescent="0.2">
      <c r="A169" s="237" t="str">
        <f>name!E$11</f>
        <v>Process, plant and machine operatives</v>
      </c>
      <c r="B169" s="302">
        <v>2.2750111476622492</v>
      </c>
      <c r="C169" s="302">
        <v>0.39864870846506478</v>
      </c>
      <c r="D169" s="302">
        <v>5.3694941396277077E-2</v>
      </c>
      <c r="E169" s="302">
        <f t="shared" si="77"/>
        <v>2.7273547975235912</v>
      </c>
      <c r="F169" s="303"/>
      <c r="G169" s="302">
        <v>1.953005888988038</v>
      </c>
      <c r="H169" s="302">
        <v>0.43236696426871102</v>
      </c>
      <c r="I169" s="302">
        <v>5.2557627563247479E-2</v>
      </c>
      <c r="J169" s="302">
        <f t="shared" si="80"/>
        <v>2.4379304808199964</v>
      </c>
      <c r="K169" s="303"/>
      <c r="L169" s="302">
        <v>2.0900449738721361</v>
      </c>
      <c r="M169" s="302">
        <v>0.59499985295798796</v>
      </c>
      <c r="N169" s="302">
        <v>6.8300833746313599E-2</v>
      </c>
      <c r="O169" s="302">
        <f t="shared" si="79"/>
        <v>2.7533456605764375</v>
      </c>
    </row>
    <row r="170" spans="1:15" s="236" customFormat="1" x14ac:dyDescent="0.2">
      <c r="A170" s="237" t="str">
        <f>name!E$12</f>
        <v>Elementary occupations</v>
      </c>
      <c r="B170" s="302">
        <v>2.277539906171405</v>
      </c>
      <c r="C170" s="302">
        <v>2.7736273643644833</v>
      </c>
      <c r="D170" s="302">
        <v>4.4770861239170914E-2</v>
      </c>
      <c r="E170" s="302">
        <f t="shared" si="77"/>
        <v>5.0959381317750596</v>
      </c>
      <c r="F170" s="303"/>
      <c r="G170" s="302">
        <v>1.9314453474674225</v>
      </c>
      <c r="H170" s="302">
        <v>2.4909512687423208</v>
      </c>
      <c r="I170" s="302">
        <v>3.2988310657587776E-2</v>
      </c>
      <c r="J170" s="302">
        <f t="shared" si="80"/>
        <v>4.4553849268673318</v>
      </c>
      <c r="K170" s="303"/>
      <c r="L170" s="302">
        <v>1.6684514148452241</v>
      </c>
      <c r="M170" s="302">
        <v>2.0057800733194089</v>
      </c>
      <c r="N170" s="302">
        <v>3.9176142607105835E-2</v>
      </c>
      <c r="O170" s="302">
        <f t="shared" si="79"/>
        <v>3.713407630771739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25.954285114620035</v>
      </c>
      <c r="C172" s="311">
        <f t="shared" ref="C172:E172" si="81">SUM(C162:C170)</f>
        <v>17.237338717038668</v>
      </c>
      <c r="D172" s="311">
        <f t="shared" si="81"/>
        <v>2.8713761683412469</v>
      </c>
      <c r="E172" s="311">
        <f t="shared" si="81"/>
        <v>46.062999999999938</v>
      </c>
      <c r="F172" s="311"/>
      <c r="G172" s="311">
        <f t="shared" ref="G172:J172" si="82">SUM(G162:G170)</f>
        <v>28.460508834880809</v>
      </c>
      <c r="H172" s="311">
        <f t="shared" si="82"/>
        <v>18.693183390247427</v>
      </c>
      <c r="I172" s="311">
        <f t="shared" si="82"/>
        <v>2.574307774871742</v>
      </c>
      <c r="J172" s="311">
        <f t="shared" si="82"/>
        <v>49.72799999999998</v>
      </c>
      <c r="K172" s="311"/>
      <c r="L172" s="311">
        <f t="shared" ref="L172:O172" si="83">SUM(L162:L170)</f>
        <v>30.8070199340983</v>
      </c>
      <c r="M172" s="311">
        <f t="shared" si="83"/>
        <v>17.640870711183922</v>
      </c>
      <c r="N172" s="311">
        <f t="shared" si="83"/>
        <v>2.7661093547177473</v>
      </c>
      <c r="O172" s="311">
        <f t="shared" si="83"/>
        <v>51.213999999999977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0.50514907499149453</v>
      </c>
      <c r="C179" s="302">
        <v>3.0333954289764022E-2</v>
      </c>
      <c r="D179" s="302">
        <v>0.15575505541598933</v>
      </c>
      <c r="E179" s="302">
        <f>SUM(B179:D179)</f>
        <v>0.6912380846972479</v>
      </c>
      <c r="F179" s="303"/>
      <c r="G179" s="302">
        <v>0.56249467493286887</v>
      </c>
      <c r="H179" s="302">
        <v>6.2481238524319256E-2</v>
      </c>
      <c r="I179" s="302">
        <v>0.11432221794791804</v>
      </c>
      <c r="J179" s="302">
        <f>SUM(G179:I179)</f>
        <v>0.73929813140510625</v>
      </c>
      <c r="K179" s="303"/>
      <c r="L179" s="302">
        <v>0.58738944311348584</v>
      </c>
      <c r="M179" s="302">
        <v>8.031512162451318E-2</v>
      </c>
      <c r="N179" s="302">
        <v>0.10843604005549733</v>
      </c>
      <c r="O179" s="302">
        <f>SUM(L179:N179)</f>
        <v>0.77614060479349634</v>
      </c>
    </row>
    <row r="180" spans="1:15" s="236" customFormat="1" x14ac:dyDescent="0.2">
      <c r="A180" s="237" t="str">
        <f>name!E$5</f>
        <v>Professional occupations</v>
      </c>
      <c r="B180" s="302">
        <v>0.43726229738438194</v>
      </c>
      <c r="C180" s="302">
        <v>2.3443877023333032E-2</v>
      </c>
      <c r="D180" s="302">
        <v>4.7111048916477043E-2</v>
      </c>
      <c r="E180" s="302">
        <f t="shared" ref="E180:E187" si="84">SUM(B180:D180)</f>
        <v>0.50781722332419199</v>
      </c>
      <c r="F180" s="303"/>
      <c r="G180" s="302">
        <v>0.62049787907591081</v>
      </c>
      <c r="H180" s="302">
        <v>4.7724762018728467E-2</v>
      </c>
      <c r="I180" s="302">
        <v>3.3745331204096458E-2</v>
      </c>
      <c r="J180" s="302">
        <f t="shared" ref="J180:J182" si="85">SUM(G180:I180)</f>
        <v>0.70196797229873575</v>
      </c>
      <c r="K180" s="303"/>
      <c r="L180" s="302">
        <v>0.86228789242113135</v>
      </c>
      <c r="M180" s="302">
        <v>6.6565248126232171E-2</v>
      </c>
      <c r="N180" s="302">
        <v>2.5691925009849181E-2</v>
      </c>
      <c r="O180" s="302">
        <f t="shared" ref="O180:O187" si="86">SUM(L180:N180)</f>
        <v>0.95454506555721275</v>
      </c>
    </row>
    <row r="181" spans="1:15" s="236" customFormat="1" x14ac:dyDescent="0.2">
      <c r="A181" s="237" t="str">
        <f>name!E$6</f>
        <v>Associate professional occupations</v>
      </c>
      <c r="B181" s="302">
        <v>0.5069672768975636</v>
      </c>
      <c r="C181" s="302">
        <v>3.8414805035427081E-2</v>
      </c>
      <c r="D181" s="302">
        <v>3.7940056024572621E-2</v>
      </c>
      <c r="E181" s="302">
        <f t="shared" si="84"/>
        <v>0.58332213795756327</v>
      </c>
      <c r="F181" s="303"/>
      <c r="G181" s="302">
        <v>0.68362744885714499</v>
      </c>
      <c r="H181" s="302">
        <v>6.1931563766254936E-2</v>
      </c>
      <c r="I181" s="302">
        <v>2.7916005232624292E-2</v>
      </c>
      <c r="J181" s="302">
        <f t="shared" si="85"/>
        <v>0.77347501785602424</v>
      </c>
      <c r="K181" s="303"/>
      <c r="L181" s="302">
        <v>0.82912786157413665</v>
      </c>
      <c r="M181" s="302">
        <v>6.9813581228499177E-2</v>
      </c>
      <c r="N181" s="302">
        <v>2.0985486853325391E-2</v>
      </c>
      <c r="O181" s="302">
        <f t="shared" si="86"/>
        <v>0.91992692965596123</v>
      </c>
    </row>
    <row r="182" spans="1:15" s="236" customFormat="1" x14ac:dyDescent="0.2">
      <c r="A182" s="237" t="str">
        <f>name!E$7</f>
        <v>Administrative and secretarial occupations</v>
      </c>
      <c r="B182" s="302">
        <v>0.57294485519756955</v>
      </c>
      <c r="C182" s="302">
        <v>0.1764637684411971</v>
      </c>
      <c r="D182" s="302">
        <v>2.7529520212200072E-2</v>
      </c>
      <c r="E182" s="302">
        <f t="shared" si="84"/>
        <v>0.77693814385096682</v>
      </c>
      <c r="F182" s="303"/>
      <c r="G182" s="302">
        <v>0.59717070545011441</v>
      </c>
      <c r="H182" s="302">
        <v>0.24510716500805715</v>
      </c>
      <c r="I182" s="302">
        <v>1.6077918785478436E-2</v>
      </c>
      <c r="J182" s="302">
        <f t="shared" si="85"/>
        <v>0.85835578924365008</v>
      </c>
      <c r="K182" s="303"/>
      <c r="L182" s="302">
        <v>0.50685294443401818</v>
      </c>
      <c r="M182" s="302">
        <v>0.23047370981504431</v>
      </c>
      <c r="N182" s="302">
        <v>1.3909133535604324E-2</v>
      </c>
      <c r="O182" s="302">
        <f t="shared" si="86"/>
        <v>0.75123578778466682</v>
      </c>
    </row>
    <row r="183" spans="1:15" s="236" customFormat="1" x14ac:dyDescent="0.2">
      <c r="A183" s="237" t="str">
        <f>name!E$8</f>
        <v>Skilled trades occupations</v>
      </c>
      <c r="B183" s="302">
        <v>0.29955686972200135</v>
      </c>
      <c r="C183" s="302">
        <v>4.0433571847766442E-2</v>
      </c>
      <c r="D183" s="302">
        <v>0.13114884110676781</v>
      </c>
      <c r="E183" s="302">
        <f t="shared" si="84"/>
        <v>0.4711392826765356</v>
      </c>
      <c r="F183" s="303"/>
      <c r="G183" s="302">
        <v>0.25809156852803244</v>
      </c>
      <c r="H183" s="302">
        <v>4.8475963259429745E-2</v>
      </c>
      <c r="I183" s="302">
        <v>6.2839098366850546E-2</v>
      </c>
      <c r="J183" s="302">
        <f>SUM(G183:I183)</f>
        <v>0.36940663015431274</v>
      </c>
      <c r="K183" s="303"/>
      <c r="L183" s="302">
        <v>0.27476244613524925</v>
      </c>
      <c r="M183" s="302">
        <v>6.5792185143344936E-2</v>
      </c>
      <c r="N183" s="302">
        <v>5.8627116505575755E-2</v>
      </c>
      <c r="O183" s="302">
        <f t="shared" si="86"/>
        <v>0.39918174778416993</v>
      </c>
    </row>
    <row r="184" spans="1:15" s="236" customFormat="1" x14ac:dyDescent="0.2">
      <c r="A184" s="237" t="str">
        <f>name!E$9</f>
        <v>Caring, leisure and other service occupations</v>
      </c>
      <c r="B184" s="302">
        <v>0.41472587618764623</v>
      </c>
      <c r="C184" s="302">
        <v>0.21890467366100519</v>
      </c>
      <c r="D184" s="302">
        <v>7.6845648887545845E-2</v>
      </c>
      <c r="E184" s="302">
        <f t="shared" si="84"/>
        <v>0.71047619873619727</v>
      </c>
      <c r="F184" s="303"/>
      <c r="G184" s="302">
        <v>0.44596019949558402</v>
      </c>
      <c r="H184" s="302">
        <v>0.21745939378656853</v>
      </c>
      <c r="I184" s="302">
        <v>3.8715588326730964E-2</v>
      </c>
      <c r="J184" s="302">
        <f t="shared" ref="J184:J187" si="87">SUM(G184:I184)</f>
        <v>0.70213518160888344</v>
      </c>
      <c r="K184" s="303"/>
      <c r="L184" s="302">
        <v>0.55684348302441322</v>
      </c>
      <c r="M184" s="302">
        <v>0.22781769783855232</v>
      </c>
      <c r="N184" s="302">
        <v>4.5066693864763585E-2</v>
      </c>
      <c r="O184" s="302">
        <f t="shared" si="86"/>
        <v>0.82972787472772913</v>
      </c>
    </row>
    <row r="185" spans="1:15" s="236" customFormat="1" x14ac:dyDescent="0.2">
      <c r="A185" s="237" t="str">
        <f>name!E$10</f>
        <v>Sales and customer service occupations</v>
      </c>
      <c r="B185" s="302">
        <v>0.22014352274380977</v>
      </c>
      <c r="C185" s="302">
        <v>5.3357385189760652E-2</v>
      </c>
      <c r="D185" s="302">
        <v>2.8813768354095385E-2</v>
      </c>
      <c r="E185" s="302">
        <f t="shared" si="84"/>
        <v>0.30231467628766578</v>
      </c>
      <c r="F185" s="303"/>
      <c r="G185" s="302">
        <v>0.23232397391288254</v>
      </c>
      <c r="H185" s="302">
        <v>7.5124652390690272E-2</v>
      </c>
      <c r="I185" s="302">
        <v>1.4785864384662787E-2</v>
      </c>
      <c r="J185" s="302">
        <f t="shared" si="87"/>
        <v>0.32223449068823562</v>
      </c>
      <c r="K185" s="303"/>
      <c r="L185" s="302">
        <v>0.29819727180711486</v>
      </c>
      <c r="M185" s="302">
        <v>0.10101744131941791</v>
      </c>
      <c r="N185" s="302">
        <v>1.2486480438939447E-2</v>
      </c>
      <c r="O185" s="302">
        <f t="shared" si="86"/>
        <v>0.41170119356547225</v>
      </c>
    </row>
    <row r="186" spans="1:15" s="236" customFormat="1" x14ac:dyDescent="0.2">
      <c r="A186" s="237" t="str">
        <f>name!E$11</f>
        <v>Process, plant and machine operatives</v>
      </c>
      <c r="B186" s="302">
        <v>1.4653121600577963</v>
      </c>
      <c r="C186" s="302">
        <v>0.2245883604751516</v>
      </c>
      <c r="D186" s="302">
        <v>0.7559709470536834</v>
      </c>
      <c r="E186" s="302">
        <f t="shared" si="84"/>
        <v>2.4458714675866311</v>
      </c>
      <c r="F186" s="303"/>
      <c r="G186" s="302">
        <v>1.0994559566005508</v>
      </c>
      <c r="H186" s="302">
        <v>0.30086780372499444</v>
      </c>
      <c r="I186" s="302">
        <v>0.43755572877814741</v>
      </c>
      <c r="J186" s="302">
        <f t="shared" si="87"/>
        <v>1.8378794891036927</v>
      </c>
      <c r="K186" s="303"/>
      <c r="L186" s="302">
        <v>0.90709277763309093</v>
      </c>
      <c r="M186" s="302">
        <v>0.39608033840717016</v>
      </c>
      <c r="N186" s="302">
        <v>0.50445689739173394</v>
      </c>
      <c r="O186" s="302">
        <f t="shared" si="86"/>
        <v>1.8076300134319951</v>
      </c>
    </row>
    <row r="187" spans="1:15" s="236" customFormat="1" x14ac:dyDescent="0.2">
      <c r="A187" s="237" t="str">
        <f>name!E$12</f>
        <v>Elementary occupations</v>
      </c>
      <c r="B187" s="302">
        <v>1.0848212331303262</v>
      </c>
      <c r="C187" s="302">
        <v>0.2347068742755089</v>
      </c>
      <c r="D187" s="302">
        <v>5.1354677477164407E-2</v>
      </c>
      <c r="E187" s="302">
        <f t="shared" si="84"/>
        <v>1.3708827848829996</v>
      </c>
      <c r="F187" s="303"/>
      <c r="G187" s="302">
        <v>0.81273073248760286</v>
      </c>
      <c r="H187" s="302">
        <v>0.29659122514178093</v>
      </c>
      <c r="I187" s="302">
        <v>2.7925340011969092E-2</v>
      </c>
      <c r="J187" s="302">
        <f t="shared" si="87"/>
        <v>1.1372472976413528</v>
      </c>
      <c r="K187" s="303"/>
      <c r="L187" s="302">
        <v>0.61295766420538333</v>
      </c>
      <c r="M187" s="302">
        <v>0.26906082756375416</v>
      </c>
      <c r="N187" s="302">
        <v>2.9892290930151413E-2</v>
      </c>
      <c r="O187" s="302">
        <f t="shared" si="86"/>
        <v>0.91191078269928894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5.5068831663125897</v>
      </c>
      <c r="C189" s="311">
        <f t="shared" ref="C189:E189" si="88">SUM(C179:C187)</f>
        <v>1.040647270238914</v>
      </c>
      <c r="D189" s="311">
        <f t="shared" si="88"/>
        <v>1.312469563448496</v>
      </c>
      <c r="E189" s="311">
        <f t="shared" si="88"/>
        <v>7.8599999999999985</v>
      </c>
      <c r="F189" s="311"/>
      <c r="G189" s="311">
        <f t="shared" ref="G189:J189" si="89">SUM(G179:G187)</f>
        <v>5.3123531393406918</v>
      </c>
      <c r="H189" s="311">
        <f t="shared" si="89"/>
        <v>1.3557637676208238</v>
      </c>
      <c r="I189" s="311">
        <f t="shared" si="89"/>
        <v>0.77388309303847802</v>
      </c>
      <c r="J189" s="311">
        <f t="shared" si="89"/>
        <v>7.441999999999994</v>
      </c>
      <c r="K189" s="311"/>
      <c r="L189" s="311">
        <f t="shared" ref="L189:O189" si="90">SUM(L179:L187)</f>
        <v>5.435511784348023</v>
      </c>
      <c r="M189" s="311">
        <f t="shared" si="90"/>
        <v>1.5069361510665282</v>
      </c>
      <c r="N189" s="311">
        <f t="shared" si="90"/>
        <v>0.8195520645854405</v>
      </c>
      <c r="O189" s="311">
        <f t="shared" si="90"/>
        <v>7.7619999999999933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0.86476307218073611</v>
      </c>
      <c r="C196" s="302">
        <v>9.4421130111599472E-2</v>
      </c>
      <c r="D196" s="302">
        <v>0.34458429592540385</v>
      </c>
      <c r="E196" s="302">
        <f>SUM(B196:D196)</f>
        <v>1.3037684982177393</v>
      </c>
      <c r="F196" s="303"/>
      <c r="G196" s="302">
        <v>1.0776417270192025</v>
      </c>
      <c r="H196" s="302">
        <v>0.19428172937607799</v>
      </c>
      <c r="I196" s="302">
        <v>0.26698460697210408</v>
      </c>
      <c r="J196" s="302">
        <f>SUM(G196:I196)</f>
        <v>1.5389080633673844</v>
      </c>
      <c r="K196" s="303"/>
      <c r="L196" s="302">
        <v>1.4705400149619345</v>
      </c>
      <c r="M196" s="302">
        <v>0.28870243741121016</v>
      </c>
      <c r="N196" s="302">
        <v>0.35123465683088084</v>
      </c>
      <c r="O196" s="302">
        <f>SUM(L196:N196)</f>
        <v>2.1104771092040258</v>
      </c>
    </row>
    <row r="197" spans="1:15" s="236" customFormat="1" x14ac:dyDescent="0.2">
      <c r="A197" s="237" t="str">
        <f>name!E$5</f>
        <v>Professional occupations</v>
      </c>
      <c r="B197" s="302">
        <v>0.30316219113547577</v>
      </c>
      <c r="C197" s="302">
        <v>5.2751099143115432E-2</v>
      </c>
      <c r="D197" s="302">
        <v>2.4079273590387324E-2</v>
      </c>
      <c r="E197" s="302">
        <f t="shared" ref="E197:E204" si="91">SUM(B197:D197)</f>
        <v>0.37999256386897851</v>
      </c>
      <c r="F197" s="303"/>
      <c r="G197" s="302">
        <v>0.4518436632949297</v>
      </c>
      <c r="H197" s="302">
        <v>0.10705202070623564</v>
      </c>
      <c r="I197" s="302">
        <v>1.852131782160054E-2</v>
      </c>
      <c r="J197" s="302">
        <f t="shared" ref="J197:J199" si="92">SUM(G197:I197)</f>
        <v>0.57741700182276579</v>
      </c>
      <c r="K197" s="303"/>
      <c r="L197" s="302">
        <v>0.58623300906146636</v>
      </c>
      <c r="M197" s="302">
        <v>0.14380609521509416</v>
      </c>
      <c r="N197" s="302">
        <v>1.2075930288549572E-2</v>
      </c>
      <c r="O197" s="302">
        <f t="shared" ref="O197:O204" si="93">SUM(L197:N197)</f>
        <v>0.74211503456511008</v>
      </c>
    </row>
    <row r="198" spans="1:15" s="236" customFormat="1" x14ac:dyDescent="0.2">
      <c r="A198" s="237" t="str">
        <f>name!E$6</f>
        <v>Associate professional occupations</v>
      </c>
      <c r="B198" s="302">
        <v>0.29466928531743075</v>
      </c>
      <c r="C198" s="302">
        <v>0.14678796783396439</v>
      </c>
      <c r="D198" s="302">
        <v>1.5320318962121375E-2</v>
      </c>
      <c r="E198" s="302">
        <f t="shared" si="91"/>
        <v>0.45677757211351655</v>
      </c>
      <c r="F198" s="303"/>
      <c r="G198" s="302">
        <v>0.39732456656894444</v>
      </c>
      <c r="H198" s="302">
        <v>0.23004543674462849</v>
      </c>
      <c r="I198" s="302">
        <v>1.0123208109657883E-2</v>
      </c>
      <c r="J198" s="302">
        <f t="shared" si="92"/>
        <v>0.63749321142323079</v>
      </c>
      <c r="K198" s="303"/>
      <c r="L198" s="302">
        <v>0.47545036919736788</v>
      </c>
      <c r="M198" s="302">
        <v>0.31237150592102669</v>
      </c>
      <c r="N198" s="302">
        <v>7.9214335057890394E-3</v>
      </c>
      <c r="O198" s="302">
        <f t="shared" si="93"/>
        <v>0.79574330862418352</v>
      </c>
    </row>
    <row r="199" spans="1:15" s="236" customFormat="1" x14ac:dyDescent="0.2">
      <c r="A199" s="237" t="str">
        <f>name!E$7</f>
        <v>Administrative and secretarial occupations</v>
      </c>
      <c r="B199" s="302">
        <v>0.47917920826550436</v>
      </c>
      <c r="C199" s="302">
        <v>0.17743899772012511</v>
      </c>
      <c r="D199" s="302">
        <v>4.7387697707934745E-3</v>
      </c>
      <c r="E199" s="302">
        <f t="shared" si="91"/>
        <v>0.66135697575642294</v>
      </c>
      <c r="F199" s="303"/>
      <c r="G199" s="302">
        <v>0.51874932695692288</v>
      </c>
      <c r="H199" s="302">
        <v>0.26965360729410487</v>
      </c>
      <c r="I199" s="302">
        <v>3.696253268007833E-3</v>
      </c>
      <c r="J199" s="302">
        <f t="shared" si="92"/>
        <v>0.79209918751903552</v>
      </c>
      <c r="K199" s="303"/>
      <c r="L199" s="302">
        <v>0.64788713744653792</v>
      </c>
      <c r="M199" s="302">
        <v>0.33946998618568397</v>
      </c>
      <c r="N199" s="302">
        <v>2.6924693886679085E-3</v>
      </c>
      <c r="O199" s="302">
        <f t="shared" si="93"/>
        <v>0.9900495930208898</v>
      </c>
    </row>
    <row r="200" spans="1:15" s="236" customFormat="1" x14ac:dyDescent="0.2">
      <c r="A200" s="237" t="str">
        <f>name!E$8</f>
        <v>Skilled trades occupations</v>
      </c>
      <c r="B200" s="302">
        <v>2.078234336735171</v>
      </c>
      <c r="C200" s="302">
        <v>0.58977805424831675</v>
      </c>
      <c r="D200" s="302">
        <v>0.12434253073204278</v>
      </c>
      <c r="E200" s="302">
        <f t="shared" si="91"/>
        <v>2.7923549217155306</v>
      </c>
      <c r="F200" s="303"/>
      <c r="G200" s="302">
        <v>1.6824162076247442</v>
      </c>
      <c r="H200" s="302">
        <v>0.63081194027829868</v>
      </c>
      <c r="I200" s="302">
        <v>9.7776802443816174E-2</v>
      </c>
      <c r="J200" s="302">
        <f>SUM(G200:I200)</f>
        <v>2.4110049503468591</v>
      </c>
      <c r="K200" s="303"/>
      <c r="L200" s="302">
        <v>1.6773036726081267</v>
      </c>
      <c r="M200" s="302">
        <v>0.64075601113724689</v>
      </c>
      <c r="N200" s="302">
        <v>0.10631908670099638</v>
      </c>
      <c r="O200" s="302">
        <f t="shared" si="93"/>
        <v>2.4243787704463697</v>
      </c>
    </row>
    <row r="201" spans="1:15" s="236" customFormat="1" x14ac:dyDescent="0.2">
      <c r="A201" s="237" t="str">
        <f>name!E$9</f>
        <v>Caring, leisure and other service occupations</v>
      </c>
      <c r="B201" s="302">
        <v>0.33170168814132034</v>
      </c>
      <c r="C201" s="302">
        <v>0.3238072427769948</v>
      </c>
      <c r="D201" s="302">
        <v>2.4205666452560889E-2</v>
      </c>
      <c r="E201" s="302">
        <f t="shared" si="91"/>
        <v>0.67971459737087592</v>
      </c>
      <c r="F201" s="303"/>
      <c r="G201" s="302">
        <v>0.33786378554802304</v>
      </c>
      <c r="H201" s="302">
        <v>0.38729478086004476</v>
      </c>
      <c r="I201" s="302">
        <v>2.4739851367496776E-2</v>
      </c>
      <c r="J201" s="302">
        <f t="shared" ref="J201:J204" si="94">SUM(G201:I201)</f>
        <v>0.74989841777556454</v>
      </c>
      <c r="K201" s="303"/>
      <c r="L201" s="302">
        <v>0.40419086373595237</v>
      </c>
      <c r="M201" s="302">
        <v>0.49134356682109537</v>
      </c>
      <c r="N201" s="302">
        <v>3.9485045164309958E-2</v>
      </c>
      <c r="O201" s="302">
        <f t="shared" si="93"/>
        <v>0.93501947572135768</v>
      </c>
    </row>
    <row r="202" spans="1:15" s="236" customFormat="1" x14ac:dyDescent="0.2">
      <c r="A202" s="237" t="str">
        <f>name!E$10</f>
        <v>Sales and customer service occupations</v>
      </c>
      <c r="B202" s="302">
        <v>0.24929835274341824</v>
      </c>
      <c r="C202" s="302">
        <v>0.52148583325071862</v>
      </c>
      <c r="D202" s="302">
        <v>0.12011769931570455</v>
      </c>
      <c r="E202" s="302">
        <f t="shared" si="91"/>
        <v>0.89090188530984149</v>
      </c>
      <c r="F202" s="303"/>
      <c r="G202" s="302">
        <v>0.26304326973534209</v>
      </c>
      <c r="H202" s="302">
        <v>0.72087060091965471</v>
      </c>
      <c r="I202" s="302">
        <v>6.7707022678686848E-2</v>
      </c>
      <c r="J202" s="302">
        <f t="shared" si="94"/>
        <v>1.0516208933336837</v>
      </c>
      <c r="K202" s="303"/>
      <c r="L202" s="302">
        <v>0.33078142848205877</v>
      </c>
      <c r="M202" s="302">
        <v>0.88526802162966567</v>
      </c>
      <c r="N202" s="302">
        <v>5.4990550102008415E-2</v>
      </c>
      <c r="O202" s="302">
        <f t="shared" si="93"/>
        <v>1.271040000213733</v>
      </c>
    </row>
    <row r="203" spans="1:15" s="236" customFormat="1" x14ac:dyDescent="0.2">
      <c r="A203" s="237" t="str">
        <f>name!E$11</f>
        <v>Process, plant and machine operatives</v>
      </c>
      <c r="B203" s="302">
        <v>0.16150611121590924</v>
      </c>
      <c r="C203" s="302">
        <v>0.17690662095898685</v>
      </c>
      <c r="D203" s="302">
        <v>1.6342450123179929E-2</v>
      </c>
      <c r="E203" s="302">
        <f t="shared" si="91"/>
        <v>0.35475518229807601</v>
      </c>
      <c r="F203" s="303"/>
      <c r="G203" s="302">
        <v>0.14016078566584952</v>
      </c>
      <c r="H203" s="302">
        <v>0.27256237302708264</v>
      </c>
      <c r="I203" s="302">
        <v>1.216159266748025E-2</v>
      </c>
      <c r="J203" s="302">
        <f t="shared" si="94"/>
        <v>0.42488475136041243</v>
      </c>
      <c r="K203" s="303"/>
      <c r="L203" s="302">
        <v>0.16038772010772265</v>
      </c>
      <c r="M203" s="302">
        <v>0.46687988411145181</v>
      </c>
      <c r="N203" s="302">
        <v>1.6735798290416982E-2</v>
      </c>
      <c r="O203" s="302">
        <f t="shared" si="93"/>
        <v>0.64400340250959143</v>
      </c>
    </row>
    <row r="204" spans="1:15" s="236" customFormat="1" x14ac:dyDescent="0.2">
      <c r="A204" s="237" t="str">
        <f>name!E$12</f>
        <v>Elementary occupations</v>
      </c>
      <c r="B204" s="302">
        <v>2.1023594789932578</v>
      </c>
      <c r="C204" s="302">
        <v>5.7780244187722172</v>
      </c>
      <c r="D204" s="302">
        <v>2.6993905583542439E-2</v>
      </c>
      <c r="E204" s="302">
        <f t="shared" si="91"/>
        <v>7.907377803349017</v>
      </c>
      <c r="F204" s="303"/>
      <c r="G204" s="302">
        <v>2.0799764500832332</v>
      </c>
      <c r="H204" s="302">
        <v>6.5639574912792193</v>
      </c>
      <c r="I204" s="302">
        <v>1.5739581688580719E-2</v>
      </c>
      <c r="J204" s="302">
        <f t="shared" si="94"/>
        <v>8.6596735230510316</v>
      </c>
      <c r="K204" s="303"/>
      <c r="L204" s="302">
        <v>2.3681044203128891</v>
      </c>
      <c r="M204" s="302">
        <v>7.1774154014754599</v>
      </c>
      <c r="N204" s="302">
        <v>1.7653483906383185E-2</v>
      </c>
      <c r="O204" s="302">
        <f t="shared" si="93"/>
        <v>9.5631733056947326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6.8648737247282234</v>
      </c>
      <c r="C206" s="311">
        <f t="shared" ref="C206:E206" si="95">SUM(C196:C204)</f>
        <v>7.8614013648160386</v>
      </c>
      <c r="D206" s="311">
        <f t="shared" si="95"/>
        <v>0.70072491045573659</v>
      </c>
      <c r="E206" s="311">
        <f t="shared" si="95"/>
        <v>15.427</v>
      </c>
      <c r="F206" s="311"/>
      <c r="G206" s="311">
        <f t="shared" ref="G206:J206" si="96">SUM(G196:G204)</f>
        <v>6.9490197824971913</v>
      </c>
      <c r="H206" s="311">
        <f t="shared" si="96"/>
        <v>9.3765299804853477</v>
      </c>
      <c r="I206" s="311">
        <f t="shared" si="96"/>
        <v>0.51745023701743109</v>
      </c>
      <c r="J206" s="311">
        <f t="shared" si="96"/>
        <v>16.842999999999968</v>
      </c>
      <c r="K206" s="311"/>
      <c r="L206" s="311">
        <f t="shared" ref="L206:O206" si="97">SUM(L196:L204)</f>
        <v>8.1208786359140568</v>
      </c>
      <c r="M206" s="311">
        <f t="shared" si="97"/>
        <v>10.746012909907934</v>
      </c>
      <c r="N206" s="311">
        <f t="shared" si="97"/>
        <v>0.6091084541780023</v>
      </c>
      <c r="O206" s="311">
        <f t="shared" si="97"/>
        <v>19.475999999999992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0.63875297608164816</v>
      </c>
      <c r="C213" s="302">
        <v>0.10108028111286835</v>
      </c>
      <c r="D213" s="302">
        <v>0.20020662324502389</v>
      </c>
      <c r="E213" s="302">
        <f>SUM(B213:D213)</f>
        <v>0.94003988043954045</v>
      </c>
      <c r="F213" s="303"/>
      <c r="G213" s="302">
        <v>0.47671801070822462</v>
      </c>
      <c r="H213" s="302">
        <v>0.12214874760642931</v>
      </c>
      <c r="I213" s="302">
        <v>0.16278167387211814</v>
      </c>
      <c r="J213" s="302">
        <f>SUM(G213:I213)</f>
        <v>0.76164843218677214</v>
      </c>
      <c r="K213" s="303"/>
      <c r="L213" s="302">
        <v>0.49278362002809106</v>
      </c>
      <c r="M213" s="302">
        <v>0.15337592080645226</v>
      </c>
      <c r="N213" s="302">
        <v>0.16320331532816007</v>
      </c>
      <c r="O213" s="302">
        <f>SUM(L213:N213)</f>
        <v>0.80936285616270331</v>
      </c>
    </row>
    <row r="214" spans="1:15" s="236" customFormat="1" x14ac:dyDescent="0.2">
      <c r="A214" s="237" t="str">
        <f>name!E$5</f>
        <v>Professional occupations</v>
      </c>
      <c r="B214" s="302">
        <v>0.82994983026207658</v>
      </c>
      <c r="C214" s="302">
        <v>0.11434128707694824</v>
      </c>
      <c r="D214" s="302">
        <v>0.2952387118109302</v>
      </c>
      <c r="E214" s="302">
        <f t="shared" ref="E214:E221" si="98">SUM(B214:D214)</f>
        <v>1.239529829149955</v>
      </c>
      <c r="F214" s="303"/>
      <c r="G214" s="302">
        <v>0.70309556257863282</v>
      </c>
      <c r="H214" s="302">
        <v>0.12076011624799156</v>
      </c>
      <c r="I214" s="302">
        <v>0.21530901494298746</v>
      </c>
      <c r="J214" s="302">
        <f t="shared" ref="J214:J216" si="99">SUM(G214:I214)</f>
        <v>1.0391646937696117</v>
      </c>
      <c r="K214" s="303"/>
      <c r="L214" s="302">
        <v>0.7220911607384537</v>
      </c>
      <c r="M214" s="302">
        <v>0.15651458325217044</v>
      </c>
      <c r="N214" s="302">
        <v>0.16084101163519562</v>
      </c>
      <c r="O214" s="302">
        <f t="shared" ref="O214:O221" si="100">SUM(L214:N214)</f>
        <v>1.0394467556258198</v>
      </c>
    </row>
    <row r="215" spans="1:15" s="236" customFormat="1" x14ac:dyDescent="0.2">
      <c r="A215" s="237" t="str">
        <f>name!E$6</f>
        <v>Associate professional occupations</v>
      </c>
      <c r="B215" s="302">
        <v>0.60792049594743203</v>
      </c>
      <c r="C215" s="302">
        <v>0.16183867530720591</v>
      </c>
      <c r="D215" s="302">
        <v>0.5955652422557437</v>
      </c>
      <c r="E215" s="302">
        <f t="shared" si="98"/>
        <v>1.3653244135103817</v>
      </c>
      <c r="F215" s="303"/>
      <c r="G215" s="302">
        <v>0.47894238751751894</v>
      </c>
      <c r="H215" s="302">
        <v>0.14077821904713017</v>
      </c>
      <c r="I215" s="302">
        <v>0.62601982430074621</v>
      </c>
      <c r="J215" s="302">
        <f t="shared" si="99"/>
        <v>1.2457404308653954</v>
      </c>
      <c r="K215" s="303"/>
      <c r="L215" s="302">
        <v>0.42642733188498561</v>
      </c>
      <c r="M215" s="302">
        <v>0.13002474429082145</v>
      </c>
      <c r="N215" s="302">
        <v>0.59137272436139443</v>
      </c>
      <c r="O215" s="302">
        <f t="shared" si="100"/>
        <v>1.1478248005372014</v>
      </c>
    </row>
    <row r="216" spans="1:15" s="236" customFormat="1" x14ac:dyDescent="0.2">
      <c r="A216" s="237" t="str">
        <f>name!E$7</f>
        <v>Administrative and secretarial occupations</v>
      </c>
      <c r="B216" s="302">
        <v>0.2642979295961238</v>
      </c>
      <c r="C216" s="302">
        <v>0.15445324852264264</v>
      </c>
      <c r="D216" s="302">
        <v>3.644752969722749E-2</v>
      </c>
      <c r="E216" s="302">
        <f t="shared" si="98"/>
        <v>0.45519870781599392</v>
      </c>
      <c r="F216" s="303"/>
      <c r="G216" s="302">
        <v>0.17744029144909523</v>
      </c>
      <c r="H216" s="302">
        <v>0.13448791469065594</v>
      </c>
      <c r="I216" s="302">
        <v>3.6171586043013036E-2</v>
      </c>
      <c r="J216" s="302">
        <f t="shared" si="99"/>
        <v>0.34809979218276416</v>
      </c>
      <c r="K216" s="303"/>
      <c r="L216" s="302">
        <v>9.9053182085259511E-2</v>
      </c>
      <c r="M216" s="302">
        <v>8.7269700537958614E-2</v>
      </c>
      <c r="N216" s="302">
        <v>2.5045537785102268E-2</v>
      </c>
      <c r="O216" s="302">
        <f t="shared" si="100"/>
        <v>0.21136842040832038</v>
      </c>
    </row>
    <row r="217" spans="1:15" s="236" customFormat="1" x14ac:dyDescent="0.2">
      <c r="A217" s="237" t="str">
        <f>name!E$8</f>
        <v>Skilled trades occupations</v>
      </c>
      <c r="B217" s="302">
        <v>0.24070352295033159</v>
      </c>
      <c r="C217" s="302">
        <v>5.7218199970514035E-2</v>
      </c>
      <c r="D217" s="302">
        <v>0.1037698578097821</v>
      </c>
      <c r="E217" s="302">
        <f t="shared" si="98"/>
        <v>0.40169158073062772</v>
      </c>
      <c r="F217" s="303"/>
      <c r="G217" s="302">
        <v>0.137026687502289</v>
      </c>
      <c r="H217" s="302">
        <v>3.8165810093995535E-2</v>
      </c>
      <c r="I217" s="302">
        <v>7.0851839333934657E-2</v>
      </c>
      <c r="J217" s="302">
        <f>SUM(G217:I217)</f>
        <v>0.24604433693021918</v>
      </c>
      <c r="K217" s="303"/>
      <c r="L217" s="302">
        <v>0.1026866828748314</v>
      </c>
      <c r="M217" s="302">
        <v>5.3056926798674471E-2</v>
      </c>
      <c r="N217" s="302">
        <v>6.6057707993999903E-2</v>
      </c>
      <c r="O217" s="302">
        <f t="shared" si="100"/>
        <v>0.22180131766750577</v>
      </c>
    </row>
    <row r="218" spans="1:15" s="236" customFormat="1" x14ac:dyDescent="0.2">
      <c r="A218" s="237" t="str">
        <f>name!E$9</f>
        <v>Caring, leisure and other service occupations</v>
      </c>
      <c r="B218" s="302">
        <v>9.9417682417230813E-2</v>
      </c>
      <c r="C218" s="302">
        <v>4.5913283570784627E-2</v>
      </c>
      <c r="D218" s="302">
        <v>1.6593830866831746E-2</v>
      </c>
      <c r="E218" s="302">
        <f t="shared" si="98"/>
        <v>0.16192479685484717</v>
      </c>
      <c r="F218" s="303"/>
      <c r="G218" s="302">
        <v>6.1853256312684193E-2</v>
      </c>
      <c r="H218" s="302">
        <v>6.1709173474617005E-2</v>
      </c>
      <c r="I218" s="302">
        <v>1.9991664357034481E-2</v>
      </c>
      <c r="J218" s="302">
        <f t="shared" ref="J218:J221" si="101">SUM(G218:I218)</f>
        <v>0.14355409414433568</v>
      </c>
      <c r="K218" s="303"/>
      <c r="L218" s="302">
        <v>5.9697245111301783E-2</v>
      </c>
      <c r="M218" s="302">
        <v>5.6875985853159561E-2</v>
      </c>
      <c r="N218" s="302">
        <v>1.8778977366748769E-2</v>
      </c>
      <c r="O218" s="302">
        <f t="shared" si="100"/>
        <v>0.13535220833121012</v>
      </c>
    </row>
    <row r="219" spans="1:15" s="236" customFormat="1" x14ac:dyDescent="0.2">
      <c r="A219" s="237" t="str">
        <f>name!E$10</f>
        <v>Sales and customer service occupations</v>
      </c>
      <c r="B219" s="302">
        <v>0.15771727933763552</v>
      </c>
      <c r="C219" s="302">
        <v>5.8851209010433329E-2</v>
      </c>
      <c r="D219" s="302">
        <v>3.8192395707680987E-2</v>
      </c>
      <c r="E219" s="302">
        <f t="shared" si="98"/>
        <v>0.25476088405574981</v>
      </c>
      <c r="F219" s="303"/>
      <c r="G219" s="302">
        <v>0.10290489626897403</v>
      </c>
      <c r="H219" s="302">
        <v>5.7603038236765984E-2</v>
      </c>
      <c r="I219" s="302">
        <v>2.4686683346381754E-2</v>
      </c>
      <c r="J219" s="302">
        <f t="shared" si="101"/>
        <v>0.18519461785212177</v>
      </c>
      <c r="K219" s="303"/>
      <c r="L219" s="302">
        <v>9.8789297705835583E-2</v>
      </c>
      <c r="M219" s="302">
        <v>6.0562666428854439E-2</v>
      </c>
      <c r="N219" s="302">
        <v>1.8867417940514854E-2</v>
      </c>
      <c r="O219" s="302">
        <f t="shared" si="100"/>
        <v>0.17821938207520488</v>
      </c>
    </row>
    <row r="220" spans="1:15" s="236" customFormat="1" x14ac:dyDescent="0.2">
      <c r="A220" s="237" t="str">
        <f>name!E$11</f>
        <v>Process, plant and machine operatives</v>
      </c>
      <c r="B220" s="302">
        <v>4.7827972144887078E-2</v>
      </c>
      <c r="C220" s="302">
        <v>3.6910904756462005E-2</v>
      </c>
      <c r="D220" s="302">
        <v>1.7700953975164614E-2</v>
      </c>
      <c r="E220" s="302">
        <f t="shared" si="98"/>
        <v>0.1024398308765137</v>
      </c>
      <c r="F220" s="303"/>
      <c r="G220" s="302">
        <v>2.4768357927065016E-2</v>
      </c>
      <c r="H220" s="302">
        <v>2.6509716827390846E-2</v>
      </c>
      <c r="I220" s="302">
        <v>1.3098156275733892E-2</v>
      </c>
      <c r="J220" s="302">
        <f t="shared" si="101"/>
        <v>6.4376231030189759E-2</v>
      </c>
      <c r="K220" s="303"/>
      <c r="L220" s="302">
        <v>1.615440558865161E-2</v>
      </c>
      <c r="M220" s="302">
        <v>3.2590368945842323E-2</v>
      </c>
      <c r="N220" s="302">
        <v>1.0647548509767492E-2</v>
      </c>
      <c r="O220" s="302">
        <f t="shared" si="100"/>
        <v>5.9392323044261425E-2</v>
      </c>
    </row>
    <row r="221" spans="1:15" s="236" customFormat="1" x14ac:dyDescent="0.2">
      <c r="A221" s="237" t="str">
        <f>name!E$12</f>
        <v>Elementary occupations</v>
      </c>
      <c r="B221" s="302">
        <v>0.16812394847984546</v>
      </c>
      <c r="C221" s="302">
        <v>0.19306719312902787</v>
      </c>
      <c r="D221" s="302">
        <v>2.5898934957514694E-2</v>
      </c>
      <c r="E221" s="302">
        <f t="shared" si="98"/>
        <v>0.38709007656638805</v>
      </c>
      <c r="F221" s="303"/>
      <c r="G221" s="302">
        <v>8.8799591639603284E-2</v>
      </c>
      <c r="H221" s="302">
        <v>0.18581631149995242</v>
      </c>
      <c r="I221" s="302">
        <v>1.6561467899035166E-2</v>
      </c>
      <c r="J221" s="302">
        <f t="shared" si="101"/>
        <v>0.29117737103859087</v>
      </c>
      <c r="K221" s="303"/>
      <c r="L221" s="302">
        <v>6.506917222562994E-2</v>
      </c>
      <c r="M221" s="302">
        <v>0.14565673870943141</v>
      </c>
      <c r="N221" s="302">
        <v>1.7506025212713102E-2</v>
      </c>
      <c r="O221" s="302">
        <f t="shared" si="100"/>
        <v>0.22823193614777446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3.0547116372172107</v>
      </c>
      <c r="C223" s="311">
        <f t="shared" ref="C223:E223" si="102">SUM(C213:C221)</f>
        <v>0.92367428245688687</v>
      </c>
      <c r="D223" s="311">
        <f t="shared" si="102"/>
        <v>1.3296140803258996</v>
      </c>
      <c r="E223" s="311">
        <f t="shared" si="102"/>
        <v>5.3079999999999963</v>
      </c>
      <c r="F223" s="311"/>
      <c r="G223" s="311">
        <f t="shared" ref="G223:J223" si="103">SUM(G213:G221)</f>
        <v>2.2515490419040871</v>
      </c>
      <c r="H223" s="311">
        <f t="shared" si="103"/>
        <v>0.88797904772492875</v>
      </c>
      <c r="I223" s="311">
        <f t="shared" si="103"/>
        <v>1.1854719103709848</v>
      </c>
      <c r="J223" s="311">
        <f t="shared" si="103"/>
        <v>4.3250000000000011</v>
      </c>
      <c r="K223" s="311"/>
      <c r="L223" s="311">
        <f t="shared" ref="L223:O223" si="104">SUM(L213:L221)</f>
        <v>2.0827520982430405</v>
      </c>
      <c r="M223" s="311">
        <f t="shared" si="104"/>
        <v>0.87592763562336495</v>
      </c>
      <c r="N223" s="311">
        <f t="shared" si="104"/>
        <v>1.0723202661335964</v>
      </c>
      <c r="O223" s="311">
        <f t="shared" si="104"/>
        <v>4.0310000000000015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1.8132640261932085</v>
      </c>
      <c r="C230" s="302">
        <v>0.15329467222460585</v>
      </c>
      <c r="D230" s="302">
        <v>0.26383723087920369</v>
      </c>
      <c r="E230" s="302">
        <f>SUM(B230:D230)</f>
        <v>2.2303959292970181</v>
      </c>
      <c r="F230" s="303"/>
      <c r="G230" s="302">
        <v>1.7389932946329663</v>
      </c>
      <c r="H230" s="302">
        <v>0.25499931783890217</v>
      </c>
      <c r="I230" s="302">
        <v>0.25506340153405538</v>
      </c>
      <c r="J230" s="302">
        <f>SUM(G230:I230)</f>
        <v>2.2490560140059239</v>
      </c>
      <c r="K230" s="303"/>
      <c r="L230" s="302">
        <v>1.8588098498028978</v>
      </c>
      <c r="M230" s="302">
        <v>0.29570842900603583</v>
      </c>
      <c r="N230" s="302">
        <v>0.29333136806804144</v>
      </c>
      <c r="O230" s="302">
        <f>SUM(L230:N230)</f>
        <v>2.4478496468769753</v>
      </c>
    </row>
    <row r="231" spans="1:15" s="236" customFormat="1" x14ac:dyDescent="0.2">
      <c r="A231" s="237" t="str">
        <f>name!E$5</f>
        <v>Professional occupations</v>
      </c>
      <c r="B231" s="302">
        <v>4.7255872087656003</v>
      </c>
      <c r="C231" s="302">
        <v>0.23051347425867691</v>
      </c>
      <c r="D231" s="302">
        <v>0.60553281535882408</v>
      </c>
      <c r="E231" s="302">
        <f t="shared" ref="E231:E238" si="105">SUM(B231:D231)</f>
        <v>5.5616334983831015</v>
      </c>
      <c r="F231" s="303"/>
      <c r="G231" s="302">
        <v>5.0763228108326182</v>
      </c>
      <c r="H231" s="302">
        <v>0.36146146995249334</v>
      </c>
      <c r="I231" s="302">
        <v>0.51961972263519751</v>
      </c>
      <c r="J231" s="302">
        <f t="shared" ref="J231:J233" si="106">SUM(G231:I231)</f>
        <v>5.9574040034203088</v>
      </c>
      <c r="K231" s="303"/>
      <c r="L231" s="302">
        <v>6.0299664331368019</v>
      </c>
      <c r="M231" s="302">
        <v>0.45539281793678277</v>
      </c>
      <c r="N231" s="302">
        <v>0.4842807368740803</v>
      </c>
      <c r="O231" s="302">
        <f t="shared" ref="O231:O238" si="107">SUM(L231:N231)</f>
        <v>6.9696399879476649</v>
      </c>
    </row>
    <row r="232" spans="1:15" s="236" customFormat="1" x14ac:dyDescent="0.2">
      <c r="A232" s="237" t="str">
        <f>name!E$6</f>
        <v>Associate professional occupations</v>
      </c>
      <c r="B232" s="302">
        <v>1.7221376769319907</v>
      </c>
      <c r="C232" s="302">
        <v>0.15549925772622139</v>
      </c>
      <c r="D232" s="302">
        <v>0.28495743403798168</v>
      </c>
      <c r="E232" s="302">
        <f t="shared" si="105"/>
        <v>2.1625943686961939</v>
      </c>
      <c r="F232" s="303"/>
      <c r="G232" s="302">
        <v>1.7372537092168399</v>
      </c>
      <c r="H232" s="302">
        <v>0.20520945288658277</v>
      </c>
      <c r="I232" s="302">
        <v>0.28583756324784565</v>
      </c>
      <c r="J232" s="302">
        <f t="shared" si="106"/>
        <v>2.2283007253512683</v>
      </c>
      <c r="K232" s="303"/>
      <c r="L232" s="302">
        <v>1.8057376215451897</v>
      </c>
      <c r="M232" s="302">
        <v>0.19631640542577106</v>
      </c>
      <c r="N232" s="302">
        <v>0.34030080608281627</v>
      </c>
      <c r="O232" s="302">
        <f t="shared" si="107"/>
        <v>2.3423548330537769</v>
      </c>
    </row>
    <row r="233" spans="1:15" s="236" customFormat="1" x14ac:dyDescent="0.2">
      <c r="A233" s="237" t="str">
        <f>name!E$7</f>
        <v>Administrative and secretarial occupations</v>
      </c>
      <c r="B233" s="302">
        <v>0.5592423347663884</v>
      </c>
      <c r="C233" s="302">
        <v>0.21479831866738297</v>
      </c>
      <c r="D233" s="302">
        <v>4.6454481082126658E-2</v>
      </c>
      <c r="E233" s="302">
        <f t="shared" si="105"/>
        <v>0.82049513451589806</v>
      </c>
      <c r="F233" s="303"/>
      <c r="G233" s="302">
        <v>0.49650743247871437</v>
      </c>
      <c r="H233" s="302">
        <v>0.21278483685963323</v>
      </c>
      <c r="I233" s="302">
        <v>4.003807860216347E-2</v>
      </c>
      <c r="J233" s="302">
        <f t="shared" si="106"/>
        <v>0.74933034794051112</v>
      </c>
      <c r="K233" s="303"/>
      <c r="L233" s="302">
        <v>0.41104183236066</v>
      </c>
      <c r="M233" s="302">
        <v>0.16420706968228799</v>
      </c>
      <c r="N233" s="302">
        <v>3.3042026493356601E-2</v>
      </c>
      <c r="O233" s="302">
        <f t="shared" si="107"/>
        <v>0.60829092853630462</v>
      </c>
    </row>
    <row r="234" spans="1:15" s="236" customFormat="1" x14ac:dyDescent="0.2">
      <c r="A234" s="237" t="str">
        <f>name!E$8</f>
        <v>Skilled trades occupations</v>
      </c>
      <c r="B234" s="302">
        <v>0.69392590222859674</v>
      </c>
      <c r="C234" s="302">
        <v>4.8327330206198504E-2</v>
      </c>
      <c r="D234" s="302">
        <v>0.17772360803354439</v>
      </c>
      <c r="E234" s="302">
        <f t="shared" si="105"/>
        <v>0.91997684046833961</v>
      </c>
      <c r="F234" s="303"/>
      <c r="G234" s="302">
        <v>0.47942190259222955</v>
      </c>
      <c r="H234" s="302">
        <v>3.7354408888728742E-2</v>
      </c>
      <c r="I234" s="302">
        <v>0.11724727672169413</v>
      </c>
      <c r="J234" s="302">
        <f>SUM(G234:I234)</f>
        <v>0.63402358820265237</v>
      </c>
      <c r="K234" s="303"/>
      <c r="L234" s="302">
        <v>0.37740366182168306</v>
      </c>
      <c r="M234" s="302">
        <v>4.2587770574006596E-2</v>
      </c>
      <c r="N234" s="302">
        <v>0.20202356268005958</v>
      </c>
      <c r="O234" s="302">
        <f t="shared" si="107"/>
        <v>0.6220149950757492</v>
      </c>
    </row>
    <row r="235" spans="1:15" s="236" customFormat="1" x14ac:dyDescent="0.2">
      <c r="A235" s="237" t="str">
        <f>name!E$9</f>
        <v>Caring, leisure and other service occupations</v>
      </c>
      <c r="B235" s="302">
        <v>0.19653177699277252</v>
      </c>
      <c r="C235" s="302">
        <v>3.3850377681690517E-2</v>
      </c>
      <c r="D235" s="302">
        <v>2.9979683853745963E-2</v>
      </c>
      <c r="E235" s="302">
        <f t="shared" si="105"/>
        <v>0.26036183852820899</v>
      </c>
      <c r="F235" s="303"/>
      <c r="G235" s="302">
        <v>0.16524230232700418</v>
      </c>
      <c r="H235" s="302">
        <v>3.2122642774197935E-2</v>
      </c>
      <c r="I235" s="302">
        <v>3.0221124300163844E-2</v>
      </c>
      <c r="J235" s="302">
        <f t="shared" ref="J235:J238" si="108">SUM(G235:I235)</f>
        <v>0.22758606940136597</v>
      </c>
      <c r="K235" s="303"/>
      <c r="L235" s="302">
        <v>0.2231036877609707</v>
      </c>
      <c r="M235" s="302">
        <v>3.3553221396717778E-2</v>
      </c>
      <c r="N235" s="302">
        <v>4.6982421960660721E-2</v>
      </c>
      <c r="O235" s="302">
        <f t="shared" si="107"/>
        <v>0.30363933111834918</v>
      </c>
    </row>
    <row r="236" spans="1:15" s="236" customFormat="1" x14ac:dyDescent="0.2">
      <c r="A236" s="237" t="str">
        <f>name!E$10</f>
        <v>Sales and customer service occupations</v>
      </c>
      <c r="B236" s="302">
        <v>0.35650203825733162</v>
      </c>
      <c r="C236" s="302">
        <v>0.13453166827867499</v>
      </c>
      <c r="D236" s="302">
        <v>3.7199709941331253E-2</v>
      </c>
      <c r="E236" s="302">
        <f t="shared" si="105"/>
        <v>0.5282334164773379</v>
      </c>
      <c r="F236" s="303"/>
      <c r="G236" s="302">
        <v>0.28461698571909677</v>
      </c>
      <c r="H236" s="302">
        <v>8.9452646501590807E-2</v>
      </c>
      <c r="I236" s="302">
        <v>2.2349157679728272E-2</v>
      </c>
      <c r="J236" s="302">
        <f t="shared" si="108"/>
        <v>0.39641878990041585</v>
      </c>
      <c r="K236" s="303"/>
      <c r="L236" s="302">
        <v>0.35148106862647688</v>
      </c>
      <c r="M236" s="302">
        <v>0.10877603790305278</v>
      </c>
      <c r="N236" s="302">
        <v>2.7924084676648569E-2</v>
      </c>
      <c r="O236" s="302">
        <f t="shared" si="107"/>
        <v>0.48818119120617826</v>
      </c>
    </row>
    <row r="237" spans="1:15" s="236" customFormat="1" x14ac:dyDescent="0.2">
      <c r="A237" s="237" t="str">
        <f>name!E$11</f>
        <v>Process, plant and machine operatives</v>
      </c>
      <c r="B237" s="302">
        <v>5.3293498839828035E-2</v>
      </c>
      <c r="C237" s="302">
        <v>2.9144842382490037E-2</v>
      </c>
      <c r="D237" s="302">
        <v>4.8415599244184405E-2</v>
      </c>
      <c r="E237" s="302">
        <f t="shared" si="105"/>
        <v>0.13085394046650248</v>
      </c>
      <c r="F237" s="303"/>
      <c r="G237" s="302">
        <v>3.479456312606391E-2</v>
      </c>
      <c r="H237" s="302">
        <v>3.404351226954249E-2</v>
      </c>
      <c r="I237" s="302">
        <v>4.2408076009702651E-2</v>
      </c>
      <c r="J237" s="302">
        <f t="shared" si="108"/>
        <v>0.11124615140530905</v>
      </c>
      <c r="K237" s="303"/>
      <c r="L237" s="302">
        <v>3.8169036152427789E-2</v>
      </c>
      <c r="M237" s="302">
        <v>3.8832275819998374E-2</v>
      </c>
      <c r="N237" s="302">
        <v>6.6769678844196448E-2</v>
      </c>
      <c r="O237" s="302">
        <f t="shared" si="107"/>
        <v>0.14377099081662259</v>
      </c>
    </row>
    <row r="238" spans="1:15" s="236" customFormat="1" x14ac:dyDescent="0.2">
      <c r="A238" s="237" t="str">
        <f>name!E$12</f>
        <v>Elementary occupations</v>
      </c>
      <c r="B238" s="302">
        <v>8.5436884479082015E-2</v>
      </c>
      <c r="C238" s="302">
        <v>4.3976568140569355E-2</v>
      </c>
      <c r="D238" s="302">
        <v>5.3041580547745028E-2</v>
      </c>
      <c r="E238" s="302">
        <f t="shared" si="105"/>
        <v>0.18245503316739639</v>
      </c>
      <c r="F238" s="303"/>
      <c r="G238" s="302">
        <v>5.4733861139375124E-2</v>
      </c>
      <c r="H238" s="302">
        <v>2.8892507099327055E-2</v>
      </c>
      <c r="I238" s="302">
        <v>3.3007942133544008E-2</v>
      </c>
      <c r="J238" s="302">
        <f t="shared" si="108"/>
        <v>0.11663431037224618</v>
      </c>
      <c r="K238" s="303"/>
      <c r="L238" s="302">
        <v>4.5383023012127245E-2</v>
      </c>
      <c r="M238" s="302">
        <v>2.3049485392605411E-2</v>
      </c>
      <c r="N238" s="302">
        <v>4.5825586963676848E-2</v>
      </c>
      <c r="O238" s="302">
        <f t="shared" si="107"/>
        <v>0.1142580953684095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10.205921347454799</v>
      </c>
      <c r="C240" s="311">
        <f t="shared" ref="C240:E240" si="109">SUM(C230:C238)</f>
        <v>1.0439365095665105</v>
      </c>
      <c r="D240" s="311">
        <f t="shared" si="109"/>
        <v>1.5471421429786874</v>
      </c>
      <c r="E240" s="311">
        <f t="shared" si="109"/>
        <v>12.796999999999999</v>
      </c>
      <c r="F240" s="311"/>
      <c r="G240" s="311">
        <f t="shared" ref="G240:J240" si="110">SUM(G230:G238)</f>
        <v>10.067886862064908</v>
      </c>
      <c r="H240" s="311">
        <f t="shared" si="110"/>
        <v>1.2563207950709983</v>
      </c>
      <c r="I240" s="311">
        <f t="shared" si="110"/>
        <v>1.345792342864095</v>
      </c>
      <c r="J240" s="311">
        <f t="shared" si="110"/>
        <v>12.67</v>
      </c>
      <c r="K240" s="311"/>
      <c r="L240" s="311">
        <f t="shared" ref="L240:O240" si="111">SUM(L230:L238)</f>
        <v>11.141096214219234</v>
      </c>
      <c r="M240" s="311">
        <f t="shared" si="111"/>
        <v>1.3584235131372584</v>
      </c>
      <c r="N240" s="311">
        <f t="shared" si="111"/>
        <v>1.5404802726435367</v>
      </c>
      <c r="O240" s="311">
        <f t="shared" si="111"/>
        <v>14.040000000000033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0.75439661082647047</v>
      </c>
      <c r="C247" s="302">
        <v>6.177454569166059E-2</v>
      </c>
      <c r="D247" s="302">
        <v>9.3278576653366779E-2</v>
      </c>
      <c r="E247" s="302">
        <f>SUM(B247:D247)</f>
        <v>0.90944973317149791</v>
      </c>
      <c r="F247" s="303"/>
      <c r="G247" s="302">
        <v>0.82650338545442203</v>
      </c>
      <c r="H247" s="302">
        <v>7.8979544650211411E-2</v>
      </c>
      <c r="I247" s="302">
        <v>0.13056285425979627</v>
      </c>
      <c r="J247" s="302">
        <f>SUM(G247:I247)</f>
        <v>1.0360457843644297</v>
      </c>
      <c r="K247" s="303"/>
      <c r="L247" s="302">
        <v>0.70697250474665707</v>
      </c>
      <c r="M247" s="302">
        <v>8.2033234109229886E-2</v>
      </c>
      <c r="N247" s="302">
        <v>0.13477986674811296</v>
      </c>
      <c r="O247" s="302">
        <f>SUM(L247:N247)</f>
        <v>0.92378560560399992</v>
      </c>
    </row>
    <row r="248" spans="1:15" s="236" customFormat="1" x14ac:dyDescent="0.2">
      <c r="A248" s="237" t="str">
        <f>name!E$5</f>
        <v>Professional occupations</v>
      </c>
      <c r="B248" s="302">
        <v>0.88459832832516916</v>
      </c>
      <c r="C248" s="302">
        <v>5.2260980432465784E-2</v>
      </c>
      <c r="D248" s="302">
        <v>0.11548342491299836</v>
      </c>
      <c r="E248" s="302">
        <f t="shared" ref="E248:E255" si="112">SUM(B248:D248)</f>
        <v>1.0523427336706332</v>
      </c>
      <c r="F248" s="303"/>
      <c r="G248" s="302">
        <v>1.1156823467964467</v>
      </c>
      <c r="H248" s="302">
        <v>6.0527635990020971E-2</v>
      </c>
      <c r="I248" s="302">
        <v>0.14458817007907943</v>
      </c>
      <c r="J248" s="302">
        <f t="shared" ref="J248:J250" si="113">SUM(G248:I248)</f>
        <v>1.320798152865547</v>
      </c>
      <c r="K248" s="303"/>
      <c r="L248" s="302">
        <v>1.169539032599918</v>
      </c>
      <c r="M248" s="302">
        <v>6.2202457267186956E-2</v>
      </c>
      <c r="N248" s="302">
        <v>0.13651625750044033</v>
      </c>
      <c r="O248" s="302">
        <f t="shared" ref="O248:O255" si="114">SUM(L248:N248)</f>
        <v>1.3682577473675452</v>
      </c>
    </row>
    <row r="249" spans="1:15" s="236" customFormat="1" x14ac:dyDescent="0.2">
      <c r="A249" s="237" t="str">
        <f>name!E$6</f>
        <v>Associate professional occupations</v>
      </c>
      <c r="B249" s="302">
        <v>0.95730936987563064</v>
      </c>
      <c r="C249" s="302">
        <v>0.11164749579958254</v>
      </c>
      <c r="D249" s="302">
        <v>0.16498645925362129</v>
      </c>
      <c r="E249" s="302">
        <f t="shared" si="112"/>
        <v>1.2339433249288343</v>
      </c>
      <c r="F249" s="303"/>
      <c r="G249" s="302">
        <v>1.0601902089702584</v>
      </c>
      <c r="H249" s="302">
        <v>0.10230532882861834</v>
      </c>
      <c r="I249" s="302">
        <v>0.19342643992003311</v>
      </c>
      <c r="J249" s="302">
        <f t="shared" si="113"/>
        <v>1.35592197771891</v>
      </c>
      <c r="K249" s="303"/>
      <c r="L249" s="302">
        <v>0.86682499254213075</v>
      </c>
      <c r="M249" s="302">
        <v>9.7955472336676966E-2</v>
      </c>
      <c r="N249" s="302">
        <v>0.15602348615818598</v>
      </c>
      <c r="O249" s="302">
        <f t="shared" si="114"/>
        <v>1.1208039510369938</v>
      </c>
    </row>
    <row r="250" spans="1:15" s="236" customFormat="1" x14ac:dyDescent="0.2">
      <c r="A250" s="237" t="str">
        <f>name!E$7</f>
        <v>Administrative and secretarial occupations</v>
      </c>
      <c r="B250" s="302">
        <v>0.94013306686967457</v>
      </c>
      <c r="C250" s="302">
        <v>0.36212188529622047</v>
      </c>
      <c r="D250" s="302">
        <v>3.9452531865091379E-2</v>
      </c>
      <c r="E250" s="302">
        <f t="shared" si="112"/>
        <v>1.3417074840309864</v>
      </c>
      <c r="F250" s="303"/>
      <c r="G250" s="302">
        <v>0.88152608349738326</v>
      </c>
      <c r="H250" s="302">
        <v>0.29219008745946606</v>
      </c>
      <c r="I250" s="302">
        <v>3.2601043302331489E-2</v>
      </c>
      <c r="J250" s="302">
        <f t="shared" si="113"/>
        <v>1.2063172142591809</v>
      </c>
      <c r="K250" s="303"/>
      <c r="L250" s="302">
        <v>0.55450483461402444</v>
      </c>
      <c r="M250" s="302">
        <v>0.19834956444539442</v>
      </c>
      <c r="N250" s="302">
        <v>2.8635146879652136E-2</v>
      </c>
      <c r="O250" s="302">
        <f t="shared" si="114"/>
        <v>0.78148954593907105</v>
      </c>
    </row>
    <row r="251" spans="1:15" s="236" customFormat="1" x14ac:dyDescent="0.2">
      <c r="A251" s="237" t="str">
        <f>name!E$8</f>
        <v>Skilled trades occupations</v>
      </c>
      <c r="B251" s="302">
        <v>5.3055969133256553E-2</v>
      </c>
      <c r="C251" s="302">
        <v>1.0973255669225196E-2</v>
      </c>
      <c r="D251" s="302">
        <v>4.2736032709386293E-2</v>
      </c>
      <c r="E251" s="302">
        <f t="shared" si="112"/>
        <v>0.10676525751186804</v>
      </c>
      <c r="F251" s="303"/>
      <c r="G251" s="302">
        <v>4.0754972489688387E-2</v>
      </c>
      <c r="H251" s="302">
        <v>6.8468362284121531E-3</v>
      </c>
      <c r="I251" s="302">
        <v>3.7560891423135741E-2</v>
      </c>
      <c r="J251" s="302">
        <f>SUM(G251:I251)</f>
        <v>8.5162700141236281E-2</v>
      </c>
      <c r="K251" s="303"/>
      <c r="L251" s="302">
        <v>3.757321922466287E-2</v>
      </c>
      <c r="M251" s="302">
        <v>7.0893619518761887E-3</v>
      </c>
      <c r="N251" s="302">
        <v>3.5755833114710554E-2</v>
      </c>
      <c r="O251" s="302">
        <f t="shared" si="114"/>
        <v>8.0418414291249615E-2</v>
      </c>
    </row>
    <row r="252" spans="1:15" s="236" customFormat="1" x14ac:dyDescent="0.2">
      <c r="A252" s="237" t="str">
        <f>name!E$9</f>
        <v>Caring, leisure and other service occupations</v>
      </c>
      <c r="B252" s="302">
        <v>4.4163504692354368E-2</v>
      </c>
      <c r="C252" s="302">
        <v>3.6179131013666572E-3</v>
      </c>
      <c r="D252" s="302">
        <v>1.5458926738023201E-2</v>
      </c>
      <c r="E252" s="302">
        <f t="shared" si="112"/>
        <v>6.3240344531744222E-2</v>
      </c>
      <c r="F252" s="303"/>
      <c r="G252" s="302">
        <v>3.5618593186229945E-2</v>
      </c>
      <c r="H252" s="302">
        <v>2.7927499091995266E-3</v>
      </c>
      <c r="I252" s="302">
        <v>1.3318269896899522E-2</v>
      </c>
      <c r="J252" s="302">
        <f t="shared" ref="J252:J255" si="115">SUM(G252:I252)</f>
        <v>5.1729612992328991E-2</v>
      </c>
      <c r="K252" s="303"/>
      <c r="L252" s="302">
        <v>3.6248250099513386E-2</v>
      </c>
      <c r="M252" s="302">
        <v>2.0847355028461041E-3</v>
      </c>
      <c r="N252" s="302">
        <v>1.6554792108267307E-2</v>
      </c>
      <c r="O252" s="302">
        <f t="shared" si="114"/>
        <v>5.4887777710626792E-2</v>
      </c>
    </row>
    <row r="253" spans="1:15" s="236" customFormat="1" x14ac:dyDescent="0.2">
      <c r="A253" s="237" t="str">
        <f>name!E$10</f>
        <v>Sales and customer service occupations</v>
      </c>
      <c r="B253" s="302">
        <v>0.2538086896244558</v>
      </c>
      <c r="C253" s="302">
        <v>9.5340502586068632E-2</v>
      </c>
      <c r="D253" s="302">
        <v>5.8740933732792398E-2</v>
      </c>
      <c r="E253" s="302">
        <f t="shared" si="112"/>
        <v>0.40789012594331681</v>
      </c>
      <c r="F253" s="303"/>
      <c r="G253" s="302">
        <v>0.22332181888246122</v>
      </c>
      <c r="H253" s="302">
        <v>8.363355876785758E-2</v>
      </c>
      <c r="I253" s="302">
        <v>2.8489464891978438E-2</v>
      </c>
      <c r="J253" s="302">
        <f t="shared" si="115"/>
        <v>0.33544484254229723</v>
      </c>
      <c r="K253" s="303"/>
      <c r="L253" s="302">
        <v>0.21038289209159455</v>
      </c>
      <c r="M253" s="302">
        <v>8.626692240348692E-2</v>
      </c>
      <c r="N253" s="302">
        <v>2.167993957311341E-2</v>
      </c>
      <c r="O253" s="302">
        <f t="shared" si="114"/>
        <v>0.31832975406819491</v>
      </c>
    </row>
    <row r="254" spans="1:15" s="236" customFormat="1" x14ac:dyDescent="0.2">
      <c r="A254" s="237" t="str">
        <f>name!E$11</f>
        <v>Process, plant and machine operatives</v>
      </c>
      <c r="B254" s="302">
        <v>2.0600117320531203E-2</v>
      </c>
      <c r="C254" s="302">
        <v>4.1484680854541132E-3</v>
      </c>
      <c r="D254" s="302">
        <v>1.1420898536224843E-2</v>
      </c>
      <c r="E254" s="302">
        <f t="shared" si="112"/>
        <v>3.6169483942210159E-2</v>
      </c>
      <c r="F254" s="303"/>
      <c r="G254" s="302">
        <v>1.5358025539505771E-2</v>
      </c>
      <c r="H254" s="302">
        <v>2.754545376056571E-3</v>
      </c>
      <c r="I254" s="302">
        <v>2.2543956351070326E-2</v>
      </c>
      <c r="J254" s="302">
        <f t="shared" si="115"/>
        <v>4.0656527266632672E-2</v>
      </c>
      <c r="K254" s="303"/>
      <c r="L254" s="302">
        <v>1.5507919322048799E-2</v>
      </c>
      <c r="M254" s="302">
        <v>4.8165849819012145E-3</v>
      </c>
      <c r="N254" s="302">
        <v>3.0718535906505983E-2</v>
      </c>
      <c r="O254" s="302">
        <f t="shared" si="114"/>
        <v>5.1043040210455998E-2</v>
      </c>
    </row>
    <row r="255" spans="1:15" s="236" customFormat="1" x14ac:dyDescent="0.2">
      <c r="A255" s="237" t="str">
        <f>name!E$12</f>
        <v>Elementary occupations</v>
      </c>
      <c r="B255" s="302">
        <v>4.7463887018159061E-2</v>
      </c>
      <c r="C255" s="302">
        <v>1.3710328333949069E-2</v>
      </c>
      <c r="D255" s="302">
        <v>1.4317296916805184E-2</v>
      </c>
      <c r="E255" s="302">
        <f t="shared" si="112"/>
        <v>7.5491512268913319E-2</v>
      </c>
      <c r="F255" s="303"/>
      <c r="G255" s="302">
        <v>3.5955578950180971E-2</v>
      </c>
      <c r="H255" s="302">
        <v>9.2031582535301061E-3</v>
      </c>
      <c r="I255" s="302">
        <v>1.1764450645737083E-2</v>
      </c>
      <c r="J255" s="302">
        <f t="shared" si="115"/>
        <v>5.6923187849448165E-2</v>
      </c>
      <c r="K255" s="303"/>
      <c r="L255" s="302">
        <v>3.0636333593348594E-2</v>
      </c>
      <c r="M255" s="302">
        <v>5.8857090226020177E-3</v>
      </c>
      <c r="N255" s="302">
        <v>1.3462121155913869E-2</v>
      </c>
      <c r="O255" s="302">
        <f t="shared" si="114"/>
        <v>4.9984163771864487E-2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3.9555295436857012</v>
      </c>
      <c r="C257" s="311">
        <f t="shared" ref="C257:E257" si="116">SUM(C247:C255)</f>
        <v>0.71559537499599302</v>
      </c>
      <c r="D257" s="311">
        <f t="shared" si="116"/>
        <v>0.55587508131830976</v>
      </c>
      <c r="E257" s="311">
        <f t="shared" si="116"/>
        <v>5.2270000000000039</v>
      </c>
      <c r="F257" s="311"/>
      <c r="G257" s="311">
        <f t="shared" ref="G257:J257" si="117">SUM(G247:G255)</f>
        <v>4.2349110137665757</v>
      </c>
      <c r="H257" s="311">
        <f t="shared" si="117"/>
        <v>0.6392334454633728</v>
      </c>
      <c r="I257" s="311">
        <f t="shared" si="117"/>
        <v>0.61485554077006144</v>
      </c>
      <c r="J257" s="311">
        <f t="shared" si="117"/>
        <v>5.4890000000000096</v>
      </c>
      <c r="K257" s="311"/>
      <c r="L257" s="311">
        <f t="shared" ref="L257:O257" si="118">SUM(L247:L255)</f>
        <v>3.6281899788338983</v>
      </c>
      <c r="M257" s="311">
        <f t="shared" si="118"/>
        <v>0.54668404202120058</v>
      </c>
      <c r="N257" s="311">
        <f t="shared" si="118"/>
        <v>0.57412597914490249</v>
      </c>
      <c r="O257" s="311">
        <f t="shared" si="118"/>
        <v>4.7490000000000014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0.77890294235109603</v>
      </c>
      <c r="C264" s="302">
        <v>0.17615668440410495</v>
      </c>
      <c r="D264" s="302">
        <v>0.28874543362980359</v>
      </c>
      <c r="E264" s="302">
        <f>SUM(B264:D264)</f>
        <v>1.2438050603850046</v>
      </c>
      <c r="F264" s="303"/>
      <c r="G264" s="302">
        <v>0.79043970692600396</v>
      </c>
      <c r="H264" s="302">
        <v>0.2388136253735704</v>
      </c>
      <c r="I264" s="302">
        <v>0.25391479405776457</v>
      </c>
      <c r="J264" s="302">
        <f>SUM(G264:I264)</f>
        <v>1.2831681263573389</v>
      </c>
      <c r="K264" s="303"/>
      <c r="L264" s="302">
        <v>0.98657366889106268</v>
      </c>
      <c r="M264" s="302">
        <v>0.27426673427152981</v>
      </c>
      <c r="N264" s="302">
        <v>0.30816565786482725</v>
      </c>
      <c r="O264" s="302">
        <f>SUM(L264:N264)</f>
        <v>1.5690060610274199</v>
      </c>
    </row>
    <row r="265" spans="1:15" s="236" customFormat="1" x14ac:dyDescent="0.2">
      <c r="A265" s="237" t="str">
        <f>name!E$5</f>
        <v>Professional occupations</v>
      </c>
      <c r="B265" s="302">
        <v>0.67008780837758908</v>
      </c>
      <c r="C265" s="302">
        <v>0.12225789348898046</v>
      </c>
      <c r="D265" s="302">
        <v>0.10796243998268869</v>
      </c>
      <c r="E265" s="302">
        <f t="shared" ref="E265:E272" si="119">SUM(B265:D265)</f>
        <v>0.90030814184925823</v>
      </c>
      <c r="F265" s="303"/>
      <c r="G265" s="302">
        <v>0.78326460808252474</v>
      </c>
      <c r="H265" s="302">
        <v>0.18858083764376193</v>
      </c>
      <c r="I265" s="302">
        <v>7.4733367350667726E-2</v>
      </c>
      <c r="J265" s="302">
        <f t="shared" ref="J265:J267" si="120">SUM(G265:I265)</f>
        <v>1.0465788130769544</v>
      </c>
      <c r="K265" s="303"/>
      <c r="L265" s="302">
        <v>1.00067955585512</v>
      </c>
      <c r="M265" s="302">
        <v>0.22731014167440503</v>
      </c>
      <c r="N265" s="302">
        <v>6.0773960303166091E-2</v>
      </c>
      <c r="O265" s="302">
        <f t="shared" ref="O265:O272" si="121">SUM(L265:N265)</f>
        <v>1.2887636578326911</v>
      </c>
    </row>
    <row r="266" spans="1:15" s="236" customFormat="1" x14ac:dyDescent="0.2">
      <c r="A266" s="237" t="str">
        <f>name!E$6</f>
        <v>Associate professional occupations</v>
      </c>
      <c r="B266" s="302">
        <v>0.63765340972375339</v>
      </c>
      <c r="C266" s="302">
        <v>0.17158729985807417</v>
      </c>
      <c r="D266" s="302">
        <v>7.1348755683904613E-2</v>
      </c>
      <c r="E266" s="302">
        <f t="shared" si="119"/>
        <v>0.88058946526573223</v>
      </c>
      <c r="F266" s="303"/>
      <c r="G266" s="302">
        <v>0.67689818615565545</v>
      </c>
      <c r="H266" s="302">
        <v>0.21215444771231007</v>
      </c>
      <c r="I266" s="302">
        <v>5.0840731480218032E-2</v>
      </c>
      <c r="J266" s="302">
        <f t="shared" si="120"/>
        <v>0.93989336534818357</v>
      </c>
      <c r="K266" s="303"/>
      <c r="L266" s="302">
        <v>0.76924359818494215</v>
      </c>
      <c r="M266" s="302">
        <v>0.21156073812778811</v>
      </c>
      <c r="N266" s="302">
        <v>4.5543260026144568E-2</v>
      </c>
      <c r="O266" s="302">
        <f t="shared" si="121"/>
        <v>1.0263475963388748</v>
      </c>
    </row>
    <row r="267" spans="1:15" s="236" customFormat="1" x14ac:dyDescent="0.2">
      <c r="A267" s="237" t="str">
        <f>name!E$7</f>
        <v>Administrative and secretarial occupations</v>
      </c>
      <c r="B267" s="302">
        <v>0.48470818728286541</v>
      </c>
      <c r="C267" s="302">
        <v>0.49365754937437234</v>
      </c>
      <c r="D267" s="302">
        <v>5.8140056938457418E-2</v>
      </c>
      <c r="E267" s="302">
        <f t="shared" si="119"/>
        <v>1.0365057935956952</v>
      </c>
      <c r="F267" s="303"/>
      <c r="G267" s="302">
        <v>0.44377736096612624</v>
      </c>
      <c r="H267" s="302">
        <v>0.59596730972029899</v>
      </c>
      <c r="I267" s="302">
        <v>4.975908757974342E-2</v>
      </c>
      <c r="J267" s="302">
        <f t="shared" si="120"/>
        <v>1.0895037582661686</v>
      </c>
      <c r="K267" s="303"/>
      <c r="L267" s="302">
        <v>0.3713242164299847</v>
      </c>
      <c r="M267" s="302">
        <v>0.54361164813247931</v>
      </c>
      <c r="N267" s="302">
        <v>5.8502702017374043E-2</v>
      </c>
      <c r="O267" s="302">
        <f t="shared" si="121"/>
        <v>0.97343856657983807</v>
      </c>
    </row>
    <row r="268" spans="1:15" s="236" customFormat="1" x14ac:dyDescent="0.2">
      <c r="A268" s="237" t="str">
        <f>name!E$8</f>
        <v>Skilled trades occupations</v>
      </c>
      <c r="B268" s="302">
        <v>0.22845899965934366</v>
      </c>
      <c r="C268" s="302">
        <v>4.1490804093733832E-2</v>
      </c>
      <c r="D268" s="302">
        <v>0.14993113633218416</v>
      </c>
      <c r="E268" s="302">
        <f t="shared" si="119"/>
        <v>0.41988094008526167</v>
      </c>
      <c r="F268" s="303"/>
      <c r="G268" s="302">
        <v>0.17226786092384139</v>
      </c>
      <c r="H268" s="302">
        <v>3.1861103497468832E-2</v>
      </c>
      <c r="I268" s="302">
        <v>8.6131741995753228E-2</v>
      </c>
      <c r="J268" s="302">
        <f>SUM(G268:I268)</f>
        <v>0.29026070641706347</v>
      </c>
      <c r="K268" s="303"/>
      <c r="L268" s="302">
        <v>0.2269521211189654</v>
      </c>
      <c r="M268" s="302">
        <v>4.9551570321436193E-2</v>
      </c>
      <c r="N268" s="302">
        <v>0.12573037976201693</v>
      </c>
      <c r="O268" s="302">
        <f t="shared" si="121"/>
        <v>0.4022340712024185</v>
      </c>
    </row>
    <row r="269" spans="1:15" s="236" customFormat="1" x14ac:dyDescent="0.2">
      <c r="A269" s="237" t="str">
        <f>name!E$9</f>
        <v>Caring, leisure and other service occupations</v>
      </c>
      <c r="B269" s="302">
        <v>0.10063979200671751</v>
      </c>
      <c r="C269" s="302">
        <v>5.57651003993598E-2</v>
      </c>
      <c r="D269" s="302">
        <v>2.737901958095235E-2</v>
      </c>
      <c r="E269" s="302">
        <f t="shared" si="119"/>
        <v>0.18378391198702965</v>
      </c>
      <c r="F269" s="303"/>
      <c r="G269" s="302">
        <v>9.0544936182542668E-2</v>
      </c>
      <c r="H269" s="302">
        <v>5.748161264193339E-2</v>
      </c>
      <c r="I269" s="302">
        <v>2.0487090879676005E-2</v>
      </c>
      <c r="J269" s="302">
        <f t="shared" ref="J269:J272" si="122">SUM(G269:I269)</f>
        <v>0.16851363970415206</v>
      </c>
      <c r="K269" s="303"/>
      <c r="L269" s="302">
        <v>0.11784674559464588</v>
      </c>
      <c r="M269" s="302">
        <v>5.5542265670320307E-2</v>
      </c>
      <c r="N269" s="302">
        <v>3.8772814540362875E-2</v>
      </c>
      <c r="O269" s="302">
        <f t="shared" si="121"/>
        <v>0.21216182580532908</v>
      </c>
    </row>
    <row r="270" spans="1:15" s="236" customFormat="1" x14ac:dyDescent="0.2">
      <c r="A270" s="237" t="str">
        <f>name!E$10</f>
        <v>Sales and customer service occupations</v>
      </c>
      <c r="B270" s="302">
        <v>0.33630314279118412</v>
      </c>
      <c r="C270" s="302">
        <v>0.18919138019393086</v>
      </c>
      <c r="D270" s="302">
        <v>7.3702361225058369E-2</v>
      </c>
      <c r="E270" s="302">
        <f t="shared" si="119"/>
        <v>0.59919688421017336</v>
      </c>
      <c r="F270" s="303"/>
      <c r="G270" s="302">
        <v>0.27434238499733793</v>
      </c>
      <c r="H270" s="302">
        <v>0.20102476276070547</v>
      </c>
      <c r="I270" s="302">
        <v>4.6277241695986106E-2</v>
      </c>
      <c r="J270" s="302">
        <f t="shared" si="122"/>
        <v>0.52164438945402947</v>
      </c>
      <c r="K270" s="303"/>
      <c r="L270" s="302">
        <v>0.30836929671375346</v>
      </c>
      <c r="M270" s="302">
        <v>0.21808681209810535</v>
      </c>
      <c r="N270" s="302">
        <v>4.4335505485847256E-2</v>
      </c>
      <c r="O270" s="302">
        <f t="shared" si="121"/>
        <v>0.57079161429770608</v>
      </c>
    </row>
    <row r="271" spans="1:15" s="236" customFormat="1" x14ac:dyDescent="0.2">
      <c r="A271" s="237" t="str">
        <f>name!E$11</f>
        <v>Process, plant and machine operatives</v>
      </c>
      <c r="B271" s="302">
        <v>4.4328993083937465E-2</v>
      </c>
      <c r="C271" s="302">
        <v>1.419393358342138E-2</v>
      </c>
      <c r="D271" s="302">
        <v>6.1436836317329607E-3</v>
      </c>
      <c r="E271" s="302">
        <f t="shared" si="119"/>
        <v>6.4666610299091806E-2</v>
      </c>
      <c r="F271" s="303"/>
      <c r="G271" s="302">
        <v>3.2373761273812744E-2</v>
      </c>
      <c r="H271" s="302">
        <v>1.0541881960876456E-2</v>
      </c>
      <c r="I271" s="302">
        <v>5.004792110910419E-3</v>
      </c>
      <c r="J271" s="302">
        <f t="shared" si="122"/>
        <v>4.7920435345599623E-2</v>
      </c>
      <c r="K271" s="303"/>
      <c r="L271" s="302">
        <v>3.8528682324662569E-2</v>
      </c>
      <c r="M271" s="302">
        <v>1.2963579047792311E-2</v>
      </c>
      <c r="N271" s="302">
        <v>7.2669687555087506E-3</v>
      </c>
      <c r="O271" s="302">
        <f t="shared" si="121"/>
        <v>5.8759230127963635E-2</v>
      </c>
    </row>
    <row r="272" spans="1:15" s="236" customFormat="1" x14ac:dyDescent="0.2">
      <c r="A272" s="237" t="str">
        <f>name!E$12</f>
        <v>Elementary occupations</v>
      </c>
      <c r="B272" s="302">
        <v>7.2808109022575201E-2</v>
      </c>
      <c r="C272" s="302">
        <v>0.13151636816684609</v>
      </c>
      <c r="D272" s="302">
        <v>2.8938715133335152E-2</v>
      </c>
      <c r="E272" s="302">
        <f t="shared" si="119"/>
        <v>0.23326319232275644</v>
      </c>
      <c r="F272" s="303"/>
      <c r="G272" s="302">
        <v>5.5135540195985905E-2</v>
      </c>
      <c r="H272" s="302">
        <v>0.12501896647029159</v>
      </c>
      <c r="I272" s="302">
        <v>1.4362259364230684E-2</v>
      </c>
      <c r="J272" s="302">
        <f t="shared" si="122"/>
        <v>0.19451676603050819</v>
      </c>
      <c r="K272" s="303"/>
      <c r="L272" s="302">
        <v>5.7070759140794375E-2</v>
      </c>
      <c r="M272" s="302">
        <v>8.6003382040699614E-2</v>
      </c>
      <c r="N272" s="302">
        <v>2.7423235606258509E-2</v>
      </c>
      <c r="O272" s="302">
        <f t="shared" si="121"/>
        <v>0.17049737678775248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3.3538913842990623</v>
      </c>
      <c r="C274" s="311">
        <f t="shared" ref="C274:E274" si="123">SUM(C264:C272)</f>
        <v>1.3958170135628238</v>
      </c>
      <c r="D274" s="311">
        <f t="shared" si="123"/>
        <v>0.81229160213811735</v>
      </c>
      <c r="E274" s="311">
        <f t="shared" si="123"/>
        <v>5.5620000000000047</v>
      </c>
      <c r="F274" s="311"/>
      <c r="G274" s="311">
        <f t="shared" ref="G274:J274" si="124">SUM(G264:G272)</f>
        <v>3.3190443457038308</v>
      </c>
      <c r="H274" s="311">
        <f t="shared" si="124"/>
        <v>1.661444547781217</v>
      </c>
      <c r="I274" s="311">
        <f t="shared" si="124"/>
        <v>0.6015111065149501</v>
      </c>
      <c r="J274" s="311">
        <f t="shared" si="124"/>
        <v>5.5819999999999981</v>
      </c>
      <c r="K274" s="311"/>
      <c r="L274" s="311">
        <f t="shared" ref="L274:O274" si="125">SUM(L264:L272)</f>
        <v>3.8765886442539306</v>
      </c>
      <c r="M274" s="311">
        <f t="shared" si="125"/>
        <v>1.678896871384556</v>
      </c>
      <c r="N274" s="311">
        <f t="shared" si="125"/>
        <v>0.71651448436150622</v>
      </c>
      <c r="O274" s="311">
        <f t="shared" si="125"/>
        <v>6.2719999999999931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2.6029733708672937</v>
      </c>
      <c r="C281" s="302">
        <v>0.56630934978471803</v>
      </c>
      <c r="D281" s="302">
        <v>0.71459997492906635</v>
      </c>
      <c r="E281" s="302">
        <f>SUM(B281:D281)</f>
        <v>3.8838826955810779</v>
      </c>
      <c r="F281" s="303"/>
      <c r="G281" s="302">
        <v>2.6599013949867629</v>
      </c>
      <c r="H281" s="302">
        <v>0.63614181667064318</v>
      </c>
      <c r="I281" s="302">
        <v>0.67643839318385601</v>
      </c>
      <c r="J281" s="302">
        <f>SUM(G281:I281)</f>
        <v>3.9724816048412626</v>
      </c>
      <c r="K281" s="303"/>
      <c r="L281" s="302">
        <v>2.8247575429125056</v>
      </c>
      <c r="M281" s="302">
        <v>0.82845503784995633</v>
      </c>
      <c r="N281" s="302">
        <v>0.87056830198633284</v>
      </c>
      <c r="O281" s="302">
        <f>SUM(L281:N281)</f>
        <v>4.5237808827487953</v>
      </c>
    </row>
    <row r="282" spans="1:15" s="236" customFormat="1" x14ac:dyDescent="0.2">
      <c r="A282" s="237" t="str">
        <f>name!E$5</f>
        <v>Professional occupations</v>
      </c>
      <c r="B282" s="302">
        <v>6.6656952442387043</v>
      </c>
      <c r="C282" s="302">
        <v>1.0572400659484562</v>
      </c>
      <c r="D282" s="302">
        <v>2.2970309671782627</v>
      </c>
      <c r="E282" s="302">
        <f t="shared" ref="E282:E289" si="126">SUM(B282:D282)</f>
        <v>10.019966277365423</v>
      </c>
      <c r="F282" s="303"/>
      <c r="G282" s="302">
        <v>7.949577898135634</v>
      </c>
      <c r="H282" s="302">
        <v>1.1783198454500261</v>
      </c>
      <c r="I282" s="302">
        <v>1.8111793952945741</v>
      </c>
      <c r="J282" s="302">
        <f t="shared" ref="J282:J284" si="127">SUM(G282:I282)</f>
        <v>10.939077138880233</v>
      </c>
      <c r="K282" s="303"/>
      <c r="L282" s="302">
        <v>9.7840606704883584</v>
      </c>
      <c r="M282" s="302">
        <v>1.6308608989370508</v>
      </c>
      <c r="N282" s="302">
        <v>2.035211016013692</v>
      </c>
      <c r="O282" s="302">
        <f t="shared" ref="O282:O289" si="128">SUM(L282:N282)</f>
        <v>13.450132585439102</v>
      </c>
    </row>
    <row r="283" spans="1:15" s="236" customFormat="1" x14ac:dyDescent="0.2">
      <c r="A283" s="237" t="str">
        <f>name!E$6</f>
        <v>Associate professional occupations</v>
      </c>
      <c r="B283" s="302">
        <v>3.2298638067251142</v>
      </c>
      <c r="C283" s="302">
        <v>0.80945659798959535</v>
      </c>
      <c r="D283" s="302">
        <v>0.85457567162139669</v>
      </c>
      <c r="E283" s="302">
        <f t="shared" si="126"/>
        <v>4.8938960763361061</v>
      </c>
      <c r="F283" s="303"/>
      <c r="G283" s="302">
        <v>3.4982948361206883</v>
      </c>
      <c r="H283" s="302">
        <v>0.76335927340982268</v>
      </c>
      <c r="I283" s="302">
        <v>0.67474946184995499</v>
      </c>
      <c r="J283" s="302">
        <f t="shared" si="127"/>
        <v>4.9364035713804659</v>
      </c>
      <c r="K283" s="303"/>
      <c r="L283" s="302">
        <v>3.6299919737871704</v>
      </c>
      <c r="M283" s="302">
        <v>0.86116852038517044</v>
      </c>
      <c r="N283" s="302">
        <v>0.80559357528450504</v>
      </c>
      <c r="O283" s="302">
        <f t="shared" si="128"/>
        <v>5.2967540694568465</v>
      </c>
    </row>
    <row r="284" spans="1:15" s="236" customFormat="1" x14ac:dyDescent="0.2">
      <c r="A284" s="237" t="str">
        <f>name!E$7</f>
        <v>Administrative and secretarial occupations</v>
      </c>
      <c r="B284" s="302">
        <v>2.0181337987392749</v>
      </c>
      <c r="C284" s="302">
        <v>1.9927847392156999</v>
      </c>
      <c r="D284" s="302">
        <v>0.42590143722225721</v>
      </c>
      <c r="E284" s="302">
        <f t="shared" si="126"/>
        <v>4.4368199751772321</v>
      </c>
      <c r="F284" s="303"/>
      <c r="G284" s="302">
        <v>1.8410831099693885</v>
      </c>
      <c r="H284" s="302">
        <v>1.3240206733377828</v>
      </c>
      <c r="I284" s="302">
        <v>0.30847522423385387</v>
      </c>
      <c r="J284" s="302">
        <f t="shared" si="127"/>
        <v>3.4735790075410251</v>
      </c>
      <c r="K284" s="303"/>
      <c r="L284" s="302">
        <v>1.2981010049469817</v>
      </c>
      <c r="M284" s="302">
        <v>1.1478543578599671</v>
      </c>
      <c r="N284" s="302">
        <v>0.31303718805128489</v>
      </c>
      <c r="O284" s="302">
        <f t="shared" si="128"/>
        <v>2.7589925508582334</v>
      </c>
    </row>
    <row r="285" spans="1:15" s="236" customFormat="1" x14ac:dyDescent="0.2">
      <c r="A285" s="237" t="str">
        <f>name!E$8</f>
        <v>Skilled trades occupations</v>
      </c>
      <c r="B285" s="302">
        <v>0.52040763438641091</v>
      </c>
      <c r="C285" s="302">
        <v>0.12747769425782651</v>
      </c>
      <c r="D285" s="302">
        <v>0.12920265237424497</v>
      </c>
      <c r="E285" s="302">
        <f t="shared" si="126"/>
        <v>0.77708798101848242</v>
      </c>
      <c r="F285" s="303"/>
      <c r="G285" s="302">
        <v>0.38509458769213595</v>
      </c>
      <c r="H285" s="302">
        <v>7.0957293407810124E-2</v>
      </c>
      <c r="I285" s="302">
        <v>9.2553098329344094E-2</v>
      </c>
      <c r="J285" s="302">
        <f>SUM(G285:I285)</f>
        <v>0.54860497942929021</v>
      </c>
      <c r="K285" s="303"/>
      <c r="L285" s="302">
        <v>0.38577063238923892</v>
      </c>
      <c r="M285" s="302">
        <v>0.10494124171369552</v>
      </c>
      <c r="N285" s="302">
        <v>0.14581572855117272</v>
      </c>
      <c r="O285" s="302">
        <f t="shared" si="128"/>
        <v>0.63652760265410713</v>
      </c>
    </row>
    <row r="286" spans="1:15" s="236" customFormat="1" x14ac:dyDescent="0.2">
      <c r="A286" s="237" t="str">
        <f>name!E$9</f>
        <v>Caring, leisure and other service occupations</v>
      </c>
      <c r="B286" s="302">
        <v>0.24314878997861275</v>
      </c>
      <c r="C286" s="302">
        <v>0.10282308606212646</v>
      </c>
      <c r="D286" s="302">
        <v>0.15396345981595755</v>
      </c>
      <c r="E286" s="302">
        <f t="shared" si="126"/>
        <v>0.49993533585669675</v>
      </c>
      <c r="F286" s="303"/>
      <c r="G286" s="302">
        <v>0.41613505914617932</v>
      </c>
      <c r="H286" s="302">
        <v>0.18603836599782242</v>
      </c>
      <c r="I286" s="302">
        <v>0.21384845047735865</v>
      </c>
      <c r="J286" s="302">
        <f t="shared" ref="J286:J289" si="129">SUM(G286:I286)</f>
        <v>0.81602187562136042</v>
      </c>
      <c r="K286" s="303"/>
      <c r="L286" s="302">
        <v>0.57625516006280819</v>
      </c>
      <c r="M286" s="302">
        <v>0.26253432257200454</v>
      </c>
      <c r="N286" s="302">
        <v>0.33876902256324087</v>
      </c>
      <c r="O286" s="302">
        <f t="shared" si="128"/>
        <v>1.1775585051980537</v>
      </c>
    </row>
    <row r="287" spans="1:15" s="236" customFormat="1" x14ac:dyDescent="0.2">
      <c r="A287" s="237" t="str">
        <f>name!E$10</f>
        <v>Sales and customer service occupations</v>
      </c>
      <c r="B287" s="302">
        <v>0.45581183769666395</v>
      </c>
      <c r="C287" s="302">
        <v>0.29863752759876988</v>
      </c>
      <c r="D287" s="302">
        <v>0.14583639257583583</v>
      </c>
      <c r="E287" s="302">
        <f t="shared" si="126"/>
        <v>0.90028575787126963</v>
      </c>
      <c r="F287" s="303"/>
      <c r="G287" s="302">
        <v>0.39862026607096718</v>
      </c>
      <c r="H287" s="302">
        <v>0.21397794591277186</v>
      </c>
      <c r="I287" s="302">
        <v>8.3128824960674974E-2</v>
      </c>
      <c r="J287" s="302">
        <f t="shared" si="129"/>
        <v>0.69572703694441396</v>
      </c>
      <c r="K287" s="303"/>
      <c r="L287" s="302">
        <v>0.42933256768398737</v>
      </c>
      <c r="M287" s="302">
        <v>0.255679796404502</v>
      </c>
      <c r="N287" s="302">
        <v>9.1112062568966826E-2</v>
      </c>
      <c r="O287" s="302">
        <f t="shared" si="128"/>
        <v>0.77612442665745618</v>
      </c>
    </row>
    <row r="288" spans="1:15" s="236" customFormat="1" x14ac:dyDescent="0.2">
      <c r="A288" s="237" t="str">
        <f>name!E$11</f>
        <v>Process, plant and machine operatives</v>
      </c>
      <c r="B288" s="302">
        <v>0.14202731991081977</v>
      </c>
      <c r="C288" s="302">
        <v>0.10566870668834306</v>
      </c>
      <c r="D288" s="302">
        <v>3.9126377931572906E-2</v>
      </c>
      <c r="E288" s="302">
        <f t="shared" si="126"/>
        <v>0.28682240453073576</v>
      </c>
      <c r="F288" s="303"/>
      <c r="G288" s="302">
        <v>9.7510176821555966E-2</v>
      </c>
      <c r="H288" s="302">
        <v>8.1762559468017984E-2</v>
      </c>
      <c r="I288" s="302">
        <v>3.3096884047690185E-2</v>
      </c>
      <c r="J288" s="302">
        <f t="shared" si="129"/>
        <v>0.21236962033726414</v>
      </c>
      <c r="K288" s="303"/>
      <c r="L288" s="302">
        <v>9.5037057414664672E-2</v>
      </c>
      <c r="M288" s="302">
        <v>0.12544159992221218</v>
      </c>
      <c r="N288" s="302">
        <v>4.7421998425967796E-2</v>
      </c>
      <c r="O288" s="302">
        <f t="shared" si="128"/>
        <v>0.26790065576284466</v>
      </c>
    </row>
    <row r="289" spans="1:15" s="236" customFormat="1" x14ac:dyDescent="0.2">
      <c r="A289" s="237" t="str">
        <f>name!E$12</f>
        <v>Elementary occupations</v>
      </c>
      <c r="B289" s="302">
        <v>0.32156635798820737</v>
      </c>
      <c r="C289" s="302">
        <v>0.26622989733072727</v>
      </c>
      <c r="D289" s="302">
        <v>6.5507240944046474E-2</v>
      </c>
      <c r="E289" s="302">
        <f t="shared" si="126"/>
        <v>0.65330349626298112</v>
      </c>
      <c r="F289" s="303"/>
      <c r="G289" s="302">
        <v>0.25356910199946014</v>
      </c>
      <c r="H289" s="302">
        <v>0.19443231542449307</v>
      </c>
      <c r="I289" s="302">
        <v>4.1733747600728982E-2</v>
      </c>
      <c r="J289" s="302">
        <f t="shared" si="129"/>
        <v>0.48973516502468217</v>
      </c>
      <c r="K289" s="303"/>
      <c r="L289" s="302">
        <v>0.23118114261459152</v>
      </c>
      <c r="M289" s="302">
        <v>0.19735802877989195</v>
      </c>
      <c r="N289" s="302">
        <v>5.5689549830134077E-2</v>
      </c>
      <c r="O289" s="302">
        <f t="shared" si="128"/>
        <v>0.48422872122461758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16.199628160531102</v>
      </c>
      <c r="C291" s="311">
        <f t="shared" ref="C291:E291" si="130">SUM(C281:C289)</f>
        <v>5.3266276648762618</v>
      </c>
      <c r="D291" s="311">
        <f t="shared" si="130"/>
        <v>4.825744174592641</v>
      </c>
      <c r="E291" s="311">
        <f t="shared" si="130"/>
        <v>26.352000000000007</v>
      </c>
      <c r="F291" s="311"/>
      <c r="G291" s="311">
        <f t="shared" ref="G291:J291" si="131">SUM(G281:G289)</f>
        <v>17.499786430942773</v>
      </c>
      <c r="H291" s="311">
        <f t="shared" si="131"/>
        <v>4.6490100890791899</v>
      </c>
      <c r="I291" s="311">
        <f t="shared" si="131"/>
        <v>3.9352034799780355</v>
      </c>
      <c r="J291" s="311">
        <f t="shared" si="131"/>
        <v>26.084</v>
      </c>
      <c r="K291" s="311"/>
      <c r="L291" s="311">
        <f t="shared" ref="L291:O291" si="132">SUM(L281:L289)</f>
        <v>19.254487752300307</v>
      </c>
      <c r="M291" s="311">
        <f t="shared" si="132"/>
        <v>5.4142938044244504</v>
      </c>
      <c r="N291" s="311">
        <f t="shared" si="132"/>
        <v>4.7032184432752979</v>
      </c>
      <c r="O291" s="311">
        <f t="shared" si="132"/>
        <v>29.372000000000057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1.742926119326222</v>
      </c>
      <c r="C298" s="302">
        <v>0.2561222831977118</v>
      </c>
      <c r="D298" s="302">
        <v>0.52460671347908372</v>
      </c>
      <c r="E298" s="302">
        <f>SUM(B298:D298)</f>
        <v>2.5236551160030176</v>
      </c>
      <c r="F298" s="303"/>
      <c r="G298" s="302">
        <v>2.0146055531530087</v>
      </c>
      <c r="H298" s="302">
        <v>0.48455222221208716</v>
      </c>
      <c r="I298" s="302">
        <v>0.72719405962315842</v>
      </c>
      <c r="J298" s="302">
        <f>SUM(G298:I298)</f>
        <v>3.2263518349882543</v>
      </c>
      <c r="K298" s="303"/>
      <c r="L298" s="302">
        <v>2.4420449669218751</v>
      </c>
      <c r="M298" s="302">
        <v>0.61114753061482396</v>
      </c>
      <c r="N298" s="302">
        <v>0.91603203102152841</v>
      </c>
      <c r="O298" s="302">
        <f>SUM(L298:N298)</f>
        <v>3.9692245285582275</v>
      </c>
    </row>
    <row r="299" spans="1:15" s="236" customFormat="1" x14ac:dyDescent="0.2">
      <c r="A299" s="237" t="str">
        <f>name!E$5</f>
        <v>Professional occupations</v>
      </c>
      <c r="B299" s="302">
        <v>1.7187354582034331</v>
      </c>
      <c r="C299" s="302">
        <v>0.277100501827584</v>
      </c>
      <c r="D299" s="302">
        <v>0.38916084340664309</v>
      </c>
      <c r="E299" s="302">
        <f t="shared" ref="E299:E306" si="133">SUM(B299:D299)</f>
        <v>2.3849968034376601</v>
      </c>
      <c r="F299" s="303"/>
      <c r="G299" s="302">
        <v>2.2649218858980222</v>
      </c>
      <c r="H299" s="302">
        <v>0.55679799018638665</v>
      </c>
      <c r="I299" s="302">
        <v>0.47449733236599745</v>
      </c>
      <c r="J299" s="302">
        <f t="shared" ref="J299:J301" si="134">SUM(G299:I299)</f>
        <v>3.2962172084504062</v>
      </c>
      <c r="K299" s="303"/>
      <c r="L299" s="302">
        <v>3.0262615553646364</v>
      </c>
      <c r="M299" s="302">
        <v>0.83821511417266981</v>
      </c>
      <c r="N299" s="302">
        <v>0.42342964907551423</v>
      </c>
      <c r="O299" s="302">
        <f t="shared" ref="O299:O306" si="135">SUM(L299:N299)</f>
        <v>4.2879063186128201</v>
      </c>
    </row>
    <row r="300" spans="1:15" s="236" customFormat="1" x14ac:dyDescent="0.2">
      <c r="A300" s="237" t="str">
        <f>name!E$6</f>
        <v>Associate professional occupations</v>
      </c>
      <c r="B300" s="302">
        <v>2.12606408477733</v>
      </c>
      <c r="C300" s="302">
        <v>0.40575945437244626</v>
      </c>
      <c r="D300" s="302">
        <v>0.88064145822751283</v>
      </c>
      <c r="E300" s="302">
        <f t="shared" si="133"/>
        <v>3.4124649973772891</v>
      </c>
      <c r="F300" s="303"/>
      <c r="G300" s="302">
        <v>2.5261974162804743</v>
      </c>
      <c r="H300" s="302">
        <v>0.64476755200662095</v>
      </c>
      <c r="I300" s="302">
        <v>1.0810654853061221</v>
      </c>
      <c r="J300" s="302">
        <f t="shared" si="134"/>
        <v>4.2520304535932176</v>
      </c>
      <c r="K300" s="303"/>
      <c r="L300" s="302">
        <v>2.7453138381017674</v>
      </c>
      <c r="M300" s="302">
        <v>0.74718567553693815</v>
      </c>
      <c r="N300" s="302">
        <v>1.1317794623811612</v>
      </c>
      <c r="O300" s="302">
        <f t="shared" si="135"/>
        <v>4.6242789760198661</v>
      </c>
    </row>
    <row r="301" spans="1:15" s="236" customFormat="1" x14ac:dyDescent="0.2">
      <c r="A301" s="237" t="str">
        <f>name!E$7</f>
        <v>Administrative and secretarial occupations</v>
      </c>
      <c r="B301" s="302">
        <v>1.4161292862928532</v>
      </c>
      <c r="C301" s="302">
        <v>0.72706428653309574</v>
      </c>
      <c r="D301" s="302">
        <v>0.24837431312933414</v>
      </c>
      <c r="E301" s="302">
        <f t="shared" si="133"/>
        <v>2.3915678859552831</v>
      </c>
      <c r="F301" s="303"/>
      <c r="G301" s="302">
        <v>1.4992804415940861</v>
      </c>
      <c r="H301" s="302">
        <v>0.96362855588557561</v>
      </c>
      <c r="I301" s="302">
        <v>0.28531718635926223</v>
      </c>
      <c r="J301" s="302">
        <f t="shared" si="134"/>
        <v>2.7482261838389239</v>
      </c>
      <c r="K301" s="303"/>
      <c r="L301" s="302">
        <v>1.5388255047198121</v>
      </c>
      <c r="M301" s="302">
        <v>0.96095424232045867</v>
      </c>
      <c r="N301" s="302">
        <v>0.37616065700932849</v>
      </c>
      <c r="O301" s="302">
        <f t="shared" si="135"/>
        <v>2.8759404040495991</v>
      </c>
    </row>
    <row r="302" spans="1:15" s="236" customFormat="1" x14ac:dyDescent="0.2">
      <c r="A302" s="237" t="str">
        <f>name!E$8</f>
        <v>Skilled trades occupations</v>
      </c>
      <c r="B302" s="302">
        <v>0.54514913480734017</v>
      </c>
      <c r="C302" s="302">
        <v>0.12704321360579029</v>
      </c>
      <c r="D302" s="302">
        <v>0.26895450825225403</v>
      </c>
      <c r="E302" s="302">
        <f t="shared" si="133"/>
        <v>0.94114685666538445</v>
      </c>
      <c r="F302" s="303"/>
      <c r="G302" s="302">
        <v>0.45062924741439886</v>
      </c>
      <c r="H302" s="302">
        <v>0.12237154072070652</v>
      </c>
      <c r="I302" s="302">
        <v>0.27951353556025255</v>
      </c>
      <c r="J302" s="302">
        <f>SUM(G302:I302)</f>
        <v>0.85251432369535785</v>
      </c>
      <c r="K302" s="303"/>
      <c r="L302" s="302">
        <v>0.44903562952069759</v>
      </c>
      <c r="M302" s="302">
        <v>0.18483287486407118</v>
      </c>
      <c r="N302" s="302">
        <v>0.35658930736735273</v>
      </c>
      <c r="O302" s="302">
        <f t="shared" si="135"/>
        <v>0.99045781175212144</v>
      </c>
    </row>
    <row r="303" spans="1:15" s="236" customFormat="1" x14ac:dyDescent="0.2">
      <c r="A303" s="237" t="str">
        <f>name!E$9</f>
        <v>Caring, leisure and other service occupations</v>
      </c>
      <c r="B303" s="302">
        <v>0.70908789666216765</v>
      </c>
      <c r="C303" s="302">
        <v>0.56808979409729343</v>
      </c>
      <c r="D303" s="302">
        <v>0.30371228545612977</v>
      </c>
      <c r="E303" s="302">
        <f t="shared" si="133"/>
        <v>1.580889976215591</v>
      </c>
      <c r="F303" s="303"/>
      <c r="G303" s="302">
        <v>0.74732193433751204</v>
      </c>
      <c r="H303" s="302">
        <v>0.78558752064029946</v>
      </c>
      <c r="I303" s="302">
        <v>0.48234518626950579</v>
      </c>
      <c r="J303" s="302">
        <f t="shared" ref="J303:J306" si="136">SUM(G303:I303)</f>
        <v>2.0152546412473171</v>
      </c>
      <c r="K303" s="303"/>
      <c r="L303" s="302">
        <v>0.98265468752702201</v>
      </c>
      <c r="M303" s="302">
        <v>0.91386391377355625</v>
      </c>
      <c r="N303" s="302">
        <v>0.58861958549013127</v>
      </c>
      <c r="O303" s="302">
        <f t="shared" si="135"/>
        <v>2.4851381867907092</v>
      </c>
    </row>
    <row r="304" spans="1:15" s="236" customFormat="1" x14ac:dyDescent="0.2">
      <c r="A304" s="237" t="str">
        <f>name!E$10</f>
        <v>Sales and customer service occupations</v>
      </c>
      <c r="B304" s="302">
        <v>0.78025733446821643</v>
      </c>
      <c r="C304" s="302">
        <v>0.34193301281240734</v>
      </c>
      <c r="D304" s="302">
        <v>0.15982828363844029</v>
      </c>
      <c r="E304" s="302">
        <f t="shared" si="133"/>
        <v>1.2820186309190642</v>
      </c>
      <c r="F304" s="303"/>
      <c r="G304" s="302">
        <v>0.79552783736774291</v>
      </c>
      <c r="H304" s="302">
        <v>0.4780033401508148</v>
      </c>
      <c r="I304" s="302">
        <v>0.15785470484801309</v>
      </c>
      <c r="J304" s="302">
        <f t="shared" si="136"/>
        <v>1.4313858823665708</v>
      </c>
      <c r="K304" s="303"/>
      <c r="L304" s="302">
        <v>1.0918100381490743</v>
      </c>
      <c r="M304" s="302">
        <v>0.68544948914097925</v>
      </c>
      <c r="N304" s="302">
        <v>0.16076713464264117</v>
      </c>
      <c r="O304" s="302">
        <f t="shared" si="135"/>
        <v>1.9380266619326947</v>
      </c>
    </row>
    <row r="305" spans="1:15" s="236" customFormat="1" x14ac:dyDescent="0.2">
      <c r="A305" s="237" t="str">
        <f>name!E$11</f>
        <v>Process, plant and machine operatives</v>
      </c>
      <c r="B305" s="302">
        <v>0.52092539967466134</v>
      </c>
      <c r="C305" s="302">
        <v>0.30712385124160657</v>
      </c>
      <c r="D305" s="302">
        <v>4.6121879572535579E-2</v>
      </c>
      <c r="E305" s="302">
        <f t="shared" si="133"/>
        <v>0.87417113048880346</v>
      </c>
      <c r="F305" s="303"/>
      <c r="G305" s="302">
        <v>0.48877421601839105</v>
      </c>
      <c r="H305" s="302">
        <v>0.46025724094464637</v>
      </c>
      <c r="I305" s="302">
        <v>6.5999605308234899E-2</v>
      </c>
      <c r="J305" s="302">
        <f t="shared" si="136"/>
        <v>1.0150310622712722</v>
      </c>
      <c r="K305" s="303"/>
      <c r="L305" s="302">
        <v>0.50135870475737809</v>
      </c>
      <c r="M305" s="302">
        <v>0.61137623775944461</v>
      </c>
      <c r="N305" s="302">
        <v>7.961230063882678E-2</v>
      </c>
      <c r="O305" s="302">
        <f t="shared" si="135"/>
        <v>1.1923472431556494</v>
      </c>
    </row>
    <row r="306" spans="1:15" s="236" customFormat="1" x14ac:dyDescent="0.2">
      <c r="A306" s="237" t="str">
        <f>name!E$12</f>
        <v>Elementary occupations</v>
      </c>
      <c r="B306" s="302">
        <v>2.5267596908696763</v>
      </c>
      <c r="C306" s="302">
        <v>3.5834920858666472</v>
      </c>
      <c r="D306" s="302">
        <v>0.44083682620154979</v>
      </c>
      <c r="E306" s="302">
        <f t="shared" si="133"/>
        <v>6.551088602937873</v>
      </c>
      <c r="F306" s="303"/>
      <c r="G306" s="302">
        <v>2.3329456782640206</v>
      </c>
      <c r="H306" s="302">
        <v>3.964556439173712</v>
      </c>
      <c r="I306" s="302">
        <v>0.4584862921109068</v>
      </c>
      <c r="J306" s="302">
        <f t="shared" si="136"/>
        <v>6.7559884095486389</v>
      </c>
      <c r="K306" s="303"/>
      <c r="L306" s="302">
        <v>2.7368751114953751</v>
      </c>
      <c r="M306" s="302">
        <v>3.9704270698782365</v>
      </c>
      <c r="N306" s="302">
        <v>0.59537768775468691</v>
      </c>
      <c r="O306" s="302">
        <f t="shared" si="135"/>
        <v>7.3026798691282986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12.0860344050819</v>
      </c>
      <c r="C308" s="311">
        <f t="shared" ref="C308:E308" si="137">SUM(C298:C306)</f>
        <v>6.5937284835545817</v>
      </c>
      <c r="D308" s="311">
        <f t="shared" si="137"/>
        <v>3.2622371113634836</v>
      </c>
      <c r="E308" s="311">
        <f t="shared" si="137"/>
        <v>21.941999999999965</v>
      </c>
      <c r="F308" s="311"/>
      <c r="G308" s="311">
        <f t="shared" ref="G308:J308" si="138">SUM(G298:G306)</f>
        <v>13.120204210327657</v>
      </c>
      <c r="H308" s="311">
        <f t="shared" si="138"/>
        <v>8.4605224019208496</v>
      </c>
      <c r="I308" s="311">
        <f t="shared" si="138"/>
        <v>4.0122733877514536</v>
      </c>
      <c r="J308" s="311">
        <f t="shared" si="138"/>
        <v>25.592999999999961</v>
      </c>
      <c r="K308" s="311"/>
      <c r="L308" s="311">
        <f t="shared" ref="L308:O308" si="139">SUM(L298:L306)</f>
        <v>15.514180036557637</v>
      </c>
      <c r="M308" s="311">
        <f t="shared" si="139"/>
        <v>9.5234521480611782</v>
      </c>
      <c r="N308" s="311">
        <f t="shared" si="139"/>
        <v>4.6283678153811723</v>
      </c>
      <c r="O308" s="311">
        <f t="shared" si="139"/>
        <v>29.665999999999986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0.55618657990399045</v>
      </c>
      <c r="C315" s="302">
        <v>0.12390172651836319</v>
      </c>
      <c r="D315" s="302">
        <v>6.6203860996255623E-2</v>
      </c>
      <c r="E315" s="302">
        <f>SUM(B315:D315)</f>
        <v>0.74629216741860926</v>
      </c>
      <c r="F315" s="303"/>
      <c r="G315" s="302">
        <v>0.54483647310788919</v>
      </c>
      <c r="H315" s="302">
        <v>0.15948225540091904</v>
      </c>
      <c r="I315" s="302">
        <v>6.0523150930055558E-2</v>
      </c>
      <c r="J315" s="302">
        <f>SUM(G315:I315)</f>
        <v>0.76484187943886373</v>
      </c>
      <c r="K315" s="303"/>
      <c r="L315" s="302">
        <v>0.50146589481313997</v>
      </c>
      <c r="M315" s="302">
        <v>0.19255724551671727</v>
      </c>
      <c r="N315" s="302">
        <v>6.0293669053172703E-2</v>
      </c>
      <c r="O315" s="302">
        <f>SUM(L315:N315)</f>
        <v>0.75431680938302992</v>
      </c>
    </row>
    <row r="316" spans="1:15" s="236" customFormat="1" x14ac:dyDescent="0.2">
      <c r="A316" s="237" t="str">
        <f>name!E$5</f>
        <v>Professional occupations</v>
      </c>
      <c r="B316" s="302">
        <v>1.0069211954688764</v>
      </c>
      <c r="C316" s="302">
        <v>0.33801147152567335</v>
      </c>
      <c r="D316" s="302">
        <v>0.13225445891007784</v>
      </c>
      <c r="E316" s="302">
        <f t="shared" ref="E316:E323" si="140">SUM(B316:D316)</f>
        <v>1.4771871259046276</v>
      </c>
      <c r="F316" s="303"/>
      <c r="G316" s="302">
        <v>1.1482240768785978</v>
      </c>
      <c r="H316" s="302">
        <v>0.41500361529389829</v>
      </c>
      <c r="I316" s="302">
        <v>0.12466812536132346</v>
      </c>
      <c r="J316" s="302">
        <f t="shared" ref="J316:J318" si="141">SUM(G316:I316)</f>
        <v>1.6878958175338197</v>
      </c>
      <c r="K316" s="303"/>
      <c r="L316" s="302">
        <v>1.2418690245902728</v>
      </c>
      <c r="M316" s="302">
        <v>0.5170371014442755</v>
      </c>
      <c r="N316" s="302">
        <v>8.5802725316912964E-2</v>
      </c>
      <c r="O316" s="302">
        <f t="shared" ref="O316:O323" si="142">SUM(L316:N316)</f>
        <v>1.8447088513514611</v>
      </c>
    </row>
    <row r="317" spans="1:15" s="236" customFormat="1" x14ac:dyDescent="0.2">
      <c r="A317" s="237" t="str">
        <f>name!E$6</f>
        <v>Associate professional occupations</v>
      </c>
      <c r="B317" s="302">
        <v>2.4312812658532654</v>
      </c>
      <c r="C317" s="302">
        <v>0.42701722126717767</v>
      </c>
      <c r="D317" s="302">
        <v>9.2704792939736935E-2</v>
      </c>
      <c r="E317" s="302">
        <f t="shared" si="140"/>
        <v>2.95100328006018</v>
      </c>
      <c r="F317" s="303"/>
      <c r="G317" s="302">
        <v>2.4042253068985899</v>
      </c>
      <c r="H317" s="302">
        <v>0.42367848760954763</v>
      </c>
      <c r="I317" s="302">
        <v>7.0411414382280463E-2</v>
      </c>
      <c r="J317" s="302">
        <f t="shared" si="141"/>
        <v>2.898315208890418</v>
      </c>
      <c r="K317" s="303"/>
      <c r="L317" s="302">
        <v>2.7227491507211958</v>
      </c>
      <c r="M317" s="302">
        <v>0.46295181148837911</v>
      </c>
      <c r="N317" s="302">
        <v>5.5280804680401446E-2</v>
      </c>
      <c r="O317" s="302">
        <f t="shared" si="142"/>
        <v>3.2409817668899765</v>
      </c>
    </row>
    <row r="318" spans="1:15" s="236" customFormat="1" x14ac:dyDescent="0.2">
      <c r="A318" s="237" t="str">
        <f>name!E$7</f>
        <v>Administrative and secretarial occupations</v>
      </c>
      <c r="B318" s="302">
        <v>1.1043709940757245</v>
      </c>
      <c r="C318" s="302">
        <v>1.2024391355898403</v>
      </c>
      <c r="D318" s="302">
        <v>2.8270879140794954E-2</v>
      </c>
      <c r="E318" s="302">
        <f t="shared" si="140"/>
        <v>2.3350810088063598</v>
      </c>
      <c r="F318" s="303"/>
      <c r="G318" s="302">
        <v>0.91494779247020619</v>
      </c>
      <c r="H318" s="302">
        <v>1.0470599756990844</v>
      </c>
      <c r="I318" s="302">
        <v>2.2472497808929438E-2</v>
      </c>
      <c r="J318" s="302">
        <f t="shared" si="141"/>
        <v>1.9844802659782201</v>
      </c>
      <c r="K318" s="303"/>
      <c r="L318" s="302">
        <v>0.52333521161845875</v>
      </c>
      <c r="M318" s="302">
        <v>0.93792593943300406</v>
      </c>
      <c r="N318" s="302">
        <v>1.3601715212574387E-2</v>
      </c>
      <c r="O318" s="302">
        <f t="shared" si="142"/>
        <v>1.4748628662640373</v>
      </c>
    </row>
    <row r="319" spans="1:15" s="236" customFormat="1" x14ac:dyDescent="0.2">
      <c r="A319" s="237" t="str">
        <f>name!E$8</f>
        <v>Skilled trades occupations</v>
      </c>
      <c r="B319" s="302">
        <v>9.8929709607591107E-2</v>
      </c>
      <c r="C319" s="302">
        <v>1.2899067089369267E-2</v>
      </c>
      <c r="D319" s="302">
        <v>4.6932300577888879E-2</v>
      </c>
      <c r="E319" s="302">
        <f t="shared" si="140"/>
        <v>0.15876107727484925</v>
      </c>
      <c r="F319" s="303"/>
      <c r="G319" s="302">
        <v>7.0675251974673045E-2</v>
      </c>
      <c r="H319" s="302">
        <v>9.4844560114268062E-3</v>
      </c>
      <c r="I319" s="302">
        <v>2.2485230079754271E-2</v>
      </c>
      <c r="J319" s="302">
        <f>SUM(G319:I319)</f>
        <v>0.10264493806585412</v>
      </c>
      <c r="K319" s="303"/>
      <c r="L319" s="302">
        <v>7.2989778222444929E-2</v>
      </c>
      <c r="M319" s="302">
        <v>2.3876654964757243E-2</v>
      </c>
      <c r="N319" s="302">
        <v>2.5766097273683519E-2</v>
      </c>
      <c r="O319" s="302">
        <f t="shared" si="142"/>
        <v>0.12263253046088569</v>
      </c>
    </row>
    <row r="320" spans="1:15" s="236" customFormat="1" x14ac:dyDescent="0.2">
      <c r="A320" s="237" t="str">
        <f>name!E$9</f>
        <v>Caring, leisure and other service occupations</v>
      </c>
      <c r="B320" s="302">
        <v>0.18550598841790794</v>
      </c>
      <c r="C320" s="302">
        <v>8.1262482395232094E-2</v>
      </c>
      <c r="D320" s="302">
        <v>2.3313716433426404E-2</v>
      </c>
      <c r="E320" s="302">
        <f t="shared" si="140"/>
        <v>0.29008218724656643</v>
      </c>
      <c r="F320" s="303"/>
      <c r="G320" s="302">
        <v>0.15780889444072713</v>
      </c>
      <c r="H320" s="302">
        <v>7.4789700257378758E-2</v>
      </c>
      <c r="I320" s="302">
        <v>2.5845021226402573E-2</v>
      </c>
      <c r="J320" s="302">
        <f t="shared" ref="J320:J323" si="143">SUM(G320:I320)</f>
        <v>0.25844361592450849</v>
      </c>
      <c r="K320" s="303"/>
      <c r="L320" s="302">
        <v>0.16592507641047777</v>
      </c>
      <c r="M320" s="302">
        <v>7.6966442480590078E-2</v>
      </c>
      <c r="N320" s="302">
        <v>2.6688832259094755E-2</v>
      </c>
      <c r="O320" s="302">
        <f t="shared" si="142"/>
        <v>0.2695803511501626</v>
      </c>
    </row>
    <row r="321" spans="1:15" s="236" customFormat="1" x14ac:dyDescent="0.2">
      <c r="A321" s="237" t="str">
        <f>name!E$10</f>
        <v>Sales and customer service occupations</v>
      </c>
      <c r="B321" s="302">
        <v>9.467335380871493E-2</v>
      </c>
      <c r="C321" s="302">
        <v>0.11051472552529328</v>
      </c>
      <c r="D321" s="302">
        <v>1.7096337440060866E-2</v>
      </c>
      <c r="E321" s="302">
        <f t="shared" si="140"/>
        <v>0.22228441677406907</v>
      </c>
      <c r="F321" s="303"/>
      <c r="G321" s="302">
        <v>8.1627786858239237E-2</v>
      </c>
      <c r="H321" s="302">
        <v>0.10497998223479318</v>
      </c>
      <c r="I321" s="302">
        <v>1.0919141732696905E-2</v>
      </c>
      <c r="J321" s="302">
        <f t="shared" si="143"/>
        <v>0.19752691082572932</v>
      </c>
      <c r="K321" s="303"/>
      <c r="L321" s="302">
        <v>7.8803750841448375E-2</v>
      </c>
      <c r="M321" s="302">
        <v>0.13920734100988641</v>
      </c>
      <c r="N321" s="302">
        <v>1.1517276570767877E-2</v>
      </c>
      <c r="O321" s="302">
        <f t="shared" si="142"/>
        <v>0.22952836842210264</v>
      </c>
    </row>
    <row r="322" spans="1:15" s="236" customFormat="1" x14ac:dyDescent="0.2">
      <c r="A322" s="237" t="str">
        <f>name!E$11</f>
        <v>Process, plant and machine operatives</v>
      </c>
      <c r="B322" s="302">
        <v>6.2021474263664486E-2</v>
      </c>
      <c r="C322" s="302">
        <v>3.5997264224845782E-2</v>
      </c>
      <c r="D322" s="302">
        <v>9.2152393446281178E-3</v>
      </c>
      <c r="E322" s="302">
        <f t="shared" si="140"/>
        <v>0.10723397783313839</v>
      </c>
      <c r="F322" s="303"/>
      <c r="G322" s="302">
        <v>4.1819234096186604E-2</v>
      </c>
      <c r="H322" s="302">
        <v>2.5448120931732196E-2</v>
      </c>
      <c r="I322" s="302">
        <v>9.5480002089446576E-3</v>
      </c>
      <c r="J322" s="302">
        <f t="shared" si="143"/>
        <v>7.6815355236863461E-2</v>
      </c>
      <c r="K322" s="303"/>
      <c r="L322" s="302">
        <v>3.7147134536742621E-2</v>
      </c>
      <c r="M322" s="302">
        <v>3.9712018772554043E-2</v>
      </c>
      <c r="N322" s="302">
        <v>2.0816369741917189E-2</v>
      </c>
      <c r="O322" s="302">
        <f t="shared" si="142"/>
        <v>9.7675523051213853E-2</v>
      </c>
    </row>
    <row r="323" spans="1:15" s="236" customFormat="1" x14ac:dyDescent="0.2">
      <c r="A323" s="237" t="str">
        <f>name!E$12</f>
        <v>Elementary occupations</v>
      </c>
      <c r="B323" s="302">
        <v>0.14616314967067479</v>
      </c>
      <c r="C323" s="302">
        <v>0.20845841763101255</v>
      </c>
      <c r="D323" s="302">
        <v>9.6453191379915426E-2</v>
      </c>
      <c r="E323" s="302">
        <f t="shared" si="140"/>
        <v>0.45107475868160279</v>
      </c>
      <c r="F323" s="303"/>
      <c r="G323" s="302">
        <v>0.10443323813392452</v>
      </c>
      <c r="H323" s="302">
        <v>0.14701595266042772</v>
      </c>
      <c r="I323" s="302">
        <v>8.1586817311358042E-2</v>
      </c>
      <c r="J323" s="302">
        <f t="shared" si="143"/>
        <v>0.33303600810571027</v>
      </c>
      <c r="K323" s="303"/>
      <c r="L323" s="302">
        <v>7.8503066391576698E-2</v>
      </c>
      <c r="M323" s="302">
        <v>0.15415605498133936</v>
      </c>
      <c r="N323" s="302">
        <v>0.14405381165422101</v>
      </c>
      <c r="O323" s="302">
        <f t="shared" si="142"/>
        <v>0.37671293302713704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5.6860537110704099</v>
      </c>
      <c r="C325" s="311">
        <f t="shared" ref="C325:E325" si="144">SUM(C315:C323)</f>
        <v>2.5405015117668071</v>
      </c>
      <c r="D325" s="311">
        <f t="shared" si="144"/>
        <v>0.51244477716278491</v>
      </c>
      <c r="E325" s="311">
        <f t="shared" si="144"/>
        <v>8.7390000000000025</v>
      </c>
      <c r="F325" s="311"/>
      <c r="G325" s="311">
        <f t="shared" ref="G325:J325" si="145">SUM(G315:G323)</f>
        <v>5.4685980548590329</v>
      </c>
      <c r="H325" s="311">
        <f t="shared" si="145"/>
        <v>2.4069425460992075</v>
      </c>
      <c r="I325" s="311">
        <f t="shared" si="145"/>
        <v>0.4284593990417454</v>
      </c>
      <c r="J325" s="311">
        <f t="shared" si="145"/>
        <v>8.3039999999999878</v>
      </c>
      <c r="K325" s="311"/>
      <c r="L325" s="311">
        <f t="shared" ref="L325:O325" si="146">SUM(L315:L323)</f>
        <v>5.4227880881457589</v>
      </c>
      <c r="M325" s="311">
        <f t="shared" si="146"/>
        <v>2.544390610091503</v>
      </c>
      <c r="N325" s="311">
        <f t="shared" si="146"/>
        <v>0.44382130176274592</v>
      </c>
      <c r="O325" s="311">
        <f t="shared" si="146"/>
        <v>8.4110000000000067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0.4471810055890022</v>
      </c>
      <c r="C332" s="302">
        <v>0.17848023232587196</v>
      </c>
      <c r="D332" s="302">
        <v>0.25672850517424167</v>
      </c>
      <c r="E332" s="302">
        <f>SUM(B332:D332)</f>
        <v>0.88238974308911589</v>
      </c>
      <c r="F332" s="303"/>
      <c r="G332" s="302">
        <v>0.4058233662620187</v>
      </c>
      <c r="H332" s="302">
        <v>0.24553418533657856</v>
      </c>
      <c r="I332" s="302">
        <v>0.27345965163936026</v>
      </c>
      <c r="J332" s="302">
        <f>SUM(G332:I332)</f>
        <v>0.92481720323795746</v>
      </c>
      <c r="K332" s="303"/>
      <c r="L332" s="302">
        <v>0.4148290118322005</v>
      </c>
      <c r="M332" s="302">
        <v>0.28174553870472402</v>
      </c>
      <c r="N332" s="302">
        <v>0.29311666808866571</v>
      </c>
      <c r="O332" s="302">
        <f>SUM(L332:N332)</f>
        <v>0.98969121862559017</v>
      </c>
    </row>
    <row r="333" spans="1:15" s="236" customFormat="1" x14ac:dyDescent="0.2">
      <c r="A333" s="237" t="str">
        <f>name!E$5</f>
        <v>Professional occupations</v>
      </c>
      <c r="B333" s="302">
        <v>7.0687335560863014</v>
      </c>
      <c r="C333" s="302">
        <v>4.0907066230152482</v>
      </c>
      <c r="D333" s="302">
        <v>1.3585979807649482</v>
      </c>
      <c r="E333" s="302">
        <f t="shared" ref="E333:E340" si="147">SUM(B333:D333)</f>
        <v>12.518038159866498</v>
      </c>
      <c r="F333" s="303"/>
      <c r="G333" s="302">
        <v>6.8184474624102691</v>
      </c>
      <c r="H333" s="302">
        <v>4.7430614445743347</v>
      </c>
      <c r="I333" s="302">
        <v>1.629849611956574</v>
      </c>
      <c r="J333" s="302">
        <f t="shared" ref="J333:J335" si="148">SUM(G333:I333)</f>
        <v>13.191358518941177</v>
      </c>
      <c r="K333" s="303"/>
      <c r="L333" s="302">
        <v>7.2975220156532457</v>
      </c>
      <c r="M333" s="302">
        <v>5.5269070831540805</v>
      </c>
      <c r="N333" s="302">
        <v>1.667010524448149</v>
      </c>
      <c r="O333" s="302">
        <f t="shared" ref="O333:O340" si="149">SUM(L333:N333)</f>
        <v>14.491439623255474</v>
      </c>
    </row>
    <row r="334" spans="1:15" s="236" customFormat="1" x14ac:dyDescent="0.2">
      <c r="A334" s="237" t="str">
        <f>name!E$6</f>
        <v>Associate professional occupations</v>
      </c>
      <c r="B334" s="302">
        <v>0.82567240346307502</v>
      </c>
      <c r="C334" s="302">
        <v>0.8086339397872423</v>
      </c>
      <c r="D334" s="302">
        <v>0.67119990387648953</v>
      </c>
      <c r="E334" s="302">
        <f t="shared" si="147"/>
        <v>2.3055062471268069</v>
      </c>
      <c r="F334" s="303"/>
      <c r="G334" s="302">
        <v>0.78972754044587612</v>
      </c>
      <c r="H334" s="302">
        <v>0.91733830184717846</v>
      </c>
      <c r="I334" s="302">
        <v>0.56916494596444067</v>
      </c>
      <c r="J334" s="302">
        <f t="shared" si="148"/>
        <v>2.2762307882574953</v>
      </c>
      <c r="K334" s="303"/>
      <c r="L334" s="302">
        <v>0.73645749696478036</v>
      </c>
      <c r="M334" s="302">
        <v>0.88221954526342616</v>
      </c>
      <c r="N334" s="302">
        <v>0.57914842334905259</v>
      </c>
      <c r="O334" s="302">
        <f t="shared" si="149"/>
        <v>2.1978254655772593</v>
      </c>
    </row>
    <row r="335" spans="1:15" s="236" customFormat="1" x14ac:dyDescent="0.2">
      <c r="A335" s="237" t="str">
        <f>name!E$7</f>
        <v>Administrative and secretarial occupations</v>
      </c>
      <c r="B335" s="302">
        <v>0.63924917496436107</v>
      </c>
      <c r="C335" s="302">
        <v>1.1104394019741515</v>
      </c>
      <c r="D335" s="302">
        <v>0.10016183523665891</v>
      </c>
      <c r="E335" s="302">
        <f t="shared" si="147"/>
        <v>1.8498504121751713</v>
      </c>
      <c r="F335" s="303"/>
      <c r="G335" s="302">
        <v>0.48882807539030015</v>
      </c>
      <c r="H335" s="302">
        <v>0.99214682713590674</v>
      </c>
      <c r="I335" s="302">
        <v>7.6274836774690213E-2</v>
      </c>
      <c r="J335" s="302">
        <f t="shared" si="148"/>
        <v>1.5572497393008971</v>
      </c>
      <c r="K335" s="303"/>
      <c r="L335" s="302">
        <v>0.29009955890574357</v>
      </c>
      <c r="M335" s="302">
        <v>0.49095393797028652</v>
      </c>
      <c r="N335" s="302">
        <v>6.1950968275276873E-2</v>
      </c>
      <c r="O335" s="302">
        <f t="shared" si="149"/>
        <v>0.843004465151307</v>
      </c>
    </row>
    <row r="336" spans="1:15" s="236" customFormat="1" x14ac:dyDescent="0.2">
      <c r="A336" s="237" t="str">
        <f>name!E$8</f>
        <v>Skilled trades occupations</v>
      </c>
      <c r="B336" s="302">
        <v>0.23451625901201925</v>
      </c>
      <c r="C336" s="302">
        <v>0.14388655435831799</v>
      </c>
      <c r="D336" s="302">
        <v>6.4421134646872921E-2</v>
      </c>
      <c r="E336" s="302">
        <f t="shared" si="147"/>
        <v>0.44282394801721014</v>
      </c>
      <c r="F336" s="303"/>
      <c r="G336" s="302">
        <v>0.15358916659427807</v>
      </c>
      <c r="H336" s="302">
        <v>0.1023803920581423</v>
      </c>
      <c r="I336" s="302">
        <v>5.516516219271287E-2</v>
      </c>
      <c r="J336" s="302">
        <f>SUM(G336:I336)</f>
        <v>0.31113472084513327</v>
      </c>
      <c r="K336" s="303"/>
      <c r="L336" s="302">
        <v>0.10812643151608962</v>
      </c>
      <c r="M336" s="302">
        <v>5.9906746988860955E-2</v>
      </c>
      <c r="N336" s="302">
        <v>5.6480343715546825E-2</v>
      </c>
      <c r="O336" s="302">
        <f t="shared" si="149"/>
        <v>0.22451352222049742</v>
      </c>
    </row>
    <row r="337" spans="1:15" s="236" customFormat="1" x14ac:dyDescent="0.2">
      <c r="A337" s="237" t="str">
        <f>name!E$9</f>
        <v>Caring, leisure and other service occupations</v>
      </c>
      <c r="B337" s="302">
        <v>2.434470274914426</v>
      </c>
      <c r="C337" s="302">
        <v>2.9435862661335479</v>
      </c>
      <c r="D337" s="302">
        <v>0.22845302647667676</v>
      </c>
      <c r="E337" s="302">
        <f t="shared" si="147"/>
        <v>5.6065095675246504</v>
      </c>
      <c r="F337" s="303"/>
      <c r="G337" s="302">
        <v>1.9433022769298236</v>
      </c>
      <c r="H337" s="302">
        <v>2.8206442304166361</v>
      </c>
      <c r="I337" s="302">
        <v>0.19971402538534808</v>
      </c>
      <c r="J337" s="302">
        <f t="shared" ref="J337:J340" si="150">SUM(G337:I337)</f>
        <v>4.963660532731808</v>
      </c>
      <c r="K337" s="303"/>
      <c r="L337" s="302">
        <v>2.2793384179158376</v>
      </c>
      <c r="M337" s="302">
        <v>2.7831862453276091</v>
      </c>
      <c r="N337" s="302">
        <v>0.23433251831370908</v>
      </c>
      <c r="O337" s="302">
        <f t="shared" si="149"/>
        <v>5.2968571815571561</v>
      </c>
    </row>
    <row r="338" spans="1:15" s="236" customFormat="1" x14ac:dyDescent="0.2">
      <c r="A338" s="237" t="str">
        <f>name!E$10</f>
        <v>Sales and customer service occupations</v>
      </c>
      <c r="B338" s="302">
        <v>5.7807007645480767E-2</v>
      </c>
      <c r="C338" s="302">
        <v>9.0889657949159625E-2</v>
      </c>
      <c r="D338" s="302">
        <v>4.4891824779912666E-2</v>
      </c>
      <c r="E338" s="302">
        <f t="shared" si="147"/>
        <v>0.19358849037455306</v>
      </c>
      <c r="F338" s="303"/>
      <c r="G338" s="302">
        <v>4.5027521665502016E-2</v>
      </c>
      <c r="H338" s="302">
        <v>8.3437753347168783E-2</v>
      </c>
      <c r="I338" s="302">
        <v>3.0131581039541062E-2</v>
      </c>
      <c r="J338" s="302">
        <f t="shared" si="150"/>
        <v>0.15859685605221185</v>
      </c>
      <c r="K338" s="303"/>
      <c r="L338" s="302">
        <v>4.6899429944143513E-2</v>
      </c>
      <c r="M338" s="302">
        <v>7.5489065752215756E-2</v>
      </c>
      <c r="N338" s="302">
        <v>3.3421923257632331E-2</v>
      </c>
      <c r="O338" s="302">
        <f t="shared" si="149"/>
        <v>0.15581041895399159</v>
      </c>
    </row>
    <row r="339" spans="1:15" s="236" customFormat="1" x14ac:dyDescent="0.2">
      <c r="A339" s="237" t="str">
        <f>name!E$11</f>
        <v>Process, plant and machine operatives</v>
      </c>
      <c r="B339" s="302">
        <v>3.6258725627913789E-2</v>
      </c>
      <c r="C339" s="302">
        <v>6.669388371064297E-2</v>
      </c>
      <c r="D339" s="302">
        <v>0.4352436521998117</v>
      </c>
      <c r="E339" s="302">
        <f t="shared" si="147"/>
        <v>0.53819626153836841</v>
      </c>
      <c r="F339" s="303"/>
      <c r="G339" s="302">
        <v>2.2901057254987211E-2</v>
      </c>
      <c r="H339" s="302">
        <v>5.6267293228246328E-2</v>
      </c>
      <c r="I339" s="302">
        <v>0.54410375845022696</v>
      </c>
      <c r="J339" s="302">
        <f t="shared" si="150"/>
        <v>0.62327210893346052</v>
      </c>
      <c r="K339" s="303"/>
      <c r="L339" s="302">
        <v>1.9032231311859497E-2</v>
      </c>
      <c r="M339" s="302">
        <v>6.8427333513971886E-2</v>
      </c>
      <c r="N339" s="302">
        <v>0.59450796606373124</v>
      </c>
      <c r="O339" s="302">
        <f t="shared" si="149"/>
        <v>0.68196753088956263</v>
      </c>
    </row>
    <row r="340" spans="1:15" s="236" customFormat="1" x14ac:dyDescent="0.2">
      <c r="A340" s="237" t="str">
        <f>name!E$12</f>
        <v>Elementary occupations</v>
      </c>
      <c r="B340" s="302">
        <v>0.13755954911682419</v>
      </c>
      <c r="C340" s="302">
        <v>1.587909573502869</v>
      </c>
      <c r="D340" s="302">
        <v>5.4628047667913543E-2</v>
      </c>
      <c r="E340" s="302">
        <f t="shared" si="147"/>
        <v>1.7800971702876067</v>
      </c>
      <c r="F340" s="303"/>
      <c r="G340" s="302">
        <v>9.0283850008775535E-2</v>
      </c>
      <c r="H340" s="302">
        <v>1.1961133492461506</v>
      </c>
      <c r="I340" s="302">
        <v>2.8282332444935662E-2</v>
      </c>
      <c r="J340" s="302">
        <f t="shared" si="150"/>
        <v>1.3146795316998618</v>
      </c>
      <c r="K340" s="303"/>
      <c r="L340" s="302">
        <v>6.3040426531343161E-2</v>
      </c>
      <c r="M340" s="302">
        <v>0.67573288915032992</v>
      </c>
      <c r="N340" s="302">
        <v>4.4117258087474936E-2</v>
      </c>
      <c r="O340" s="302">
        <f t="shared" si="149"/>
        <v>0.78289057376914795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11.881447956419406</v>
      </c>
      <c r="C342" s="311">
        <f t="shared" ref="C342:E342" si="151">SUM(C332:C340)</f>
        <v>11.02122613275705</v>
      </c>
      <c r="D342" s="311">
        <f t="shared" si="151"/>
        <v>3.2143259108235265</v>
      </c>
      <c r="E342" s="311">
        <f t="shared" si="151"/>
        <v>26.11699999999998</v>
      </c>
      <c r="F342" s="311"/>
      <c r="G342" s="311">
        <f t="shared" ref="G342:J342" si="152">SUM(G332:G340)</f>
        <v>10.757930316961831</v>
      </c>
      <c r="H342" s="311">
        <f t="shared" si="152"/>
        <v>11.156923777190343</v>
      </c>
      <c r="I342" s="311">
        <f t="shared" si="152"/>
        <v>3.4061459058478296</v>
      </c>
      <c r="J342" s="311">
        <f t="shared" si="152"/>
        <v>25.321000000000002</v>
      </c>
      <c r="K342" s="311"/>
      <c r="L342" s="311">
        <f t="shared" ref="L342:O342" si="153">SUM(L332:L340)</f>
        <v>11.255345020575243</v>
      </c>
      <c r="M342" s="311">
        <f t="shared" si="153"/>
        <v>10.844568385825506</v>
      </c>
      <c r="N342" s="311">
        <f t="shared" si="153"/>
        <v>3.5640865935992383</v>
      </c>
      <c r="O342" s="311">
        <f t="shared" si="153"/>
        <v>25.663999999999987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0.93173065948948708</v>
      </c>
      <c r="C349" s="302">
        <v>0.28356623088232713</v>
      </c>
      <c r="D349" s="302">
        <v>0.12028888996015177</v>
      </c>
      <c r="E349" s="302">
        <f>SUM(B349:D349)</f>
        <v>1.335585780331966</v>
      </c>
      <c r="F349" s="303"/>
      <c r="G349" s="302">
        <v>1.0260865510789126</v>
      </c>
      <c r="H349" s="302">
        <v>0.4202156578986021</v>
      </c>
      <c r="I349" s="302">
        <v>0.17211932130401775</v>
      </c>
      <c r="J349" s="302">
        <f>SUM(G349:I349)</f>
        <v>1.6184215302815324</v>
      </c>
      <c r="K349" s="303"/>
      <c r="L349" s="302">
        <v>1.1667765157846801</v>
      </c>
      <c r="M349" s="302">
        <v>0.45460153651676399</v>
      </c>
      <c r="N349" s="302">
        <v>0.18345772101802402</v>
      </c>
      <c r="O349" s="302">
        <f>SUM(L349:N349)</f>
        <v>1.804835773319468</v>
      </c>
    </row>
    <row r="350" spans="1:15" s="236" customFormat="1" x14ac:dyDescent="0.2">
      <c r="A350" s="237" t="str">
        <f>name!E$5</f>
        <v>Professional occupations</v>
      </c>
      <c r="B350" s="302">
        <v>4.6375287811473243</v>
      </c>
      <c r="C350" s="302">
        <v>2.3086167379837872</v>
      </c>
      <c r="D350" s="302">
        <v>0.764115219943728</v>
      </c>
      <c r="E350" s="302">
        <f t="shared" ref="E350:E357" si="154">SUM(B350:D350)</f>
        <v>7.7102607390748386</v>
      </c>
      <c r="F350" s="303"/>
      <c r="G350" s="302">
        <v>5.4246380864369623</v>
      </c>
      <c r="H350" s="302">
        <v>2.9783987927075271</v>
      </c>
      <c r="I350" s="302">
        <v>0.9598587045830641</v>
      </c>
      <c r="J350" s="302">
        <f t="shared" ref="J350:J352" si="155">SUM(G350:I350)</f>
        <v>9.3628955837275534</v>
      </c>
      <c r="K350" s="303"/>
      <c r="L350" s="302">
        <v>6.2897943552077296</v>
      </c>
      <c r="M350" s="302">
        <v>3.1953542281255403</v>
      </c>
      <c r="N350" s="302">
        <v>1.0787417943767064</v>
      </c>
      <c r="O350" s="302">
        <f t="shared" ref="O350:O357" si="156">SUM(L350:N350)</f>
        <v>10.563890377709976</v>
      </c>
    </row>
    <row r="351" spans="1:15" s="236" customFormat="1" x14ac:dyDescent="0.2">
      <c r="A351" s="237" t="str">
        <f>name!E$6</f>
        <v>Associate professional occupations</v>
      </c>
      <c r="B351" s="302">
        <v>1.9610637066761365</v>
      </c>
      <c r="C351" s="302">
        <v>1.3450839958481666</v>
      </c>
      <c r="D351" s="302">
        <v>0.43739450259328994</v>
      </c>
      <c r="E351" s="302">
        <f t="shared" si="154"/>
        <v>3.7435422051175928</v>
      </c>
      <c r="F351" s="303"/>
      <c r="G351" s="302">
        <v>2.238525420502683</v>
      </c>
      <c r="H351" s="302">
        <v>1.6971317545759874</v>
      </c>
      <c r="I351" s="302">
        <v>0.38712289236158071</v>
      </c>
      <c r="J351" s="302">
        <f t="shared" si="155"/>
        <v>4.3227800674402515</v>
      </c>
      <c r="K351" s="303"/>
      <c r="L351" s="302">
        <v>2.3322983167535405</v>
      </c>
      <c r="M351" s="302">
        <v>1.6657445374228734</v>
      </c>
      <c r="N351" s="302">
        <v>0.48463766473244968</v>
      </c>
      <c r="O351" s="302">
        <f t="shared" si="156"/>
        <v>4.4826805189088637</v>
      </c>
    </row>
    <row r="352" spans="1:15" s="236" customFormat="1" x14ac:dyDescent="0.2">
      <c r="A352" s="237" t="str">
        <f>name!E$7</f>
        <v>Administrative and secretarial occupations</v>
      </c>
      <c r="B352" s="302">
        <v>1.4326655977862022</v>
      </c>
      <c r="C352" s="302">
        <v>1.830715095879158</v>
      </c>
      <c r="D352" s="302">
        <v>0.11723754806343765</v>
      </c>
      <c r="E352" s="302">
        <f t="shared" si="154"/>
        <v>3.380618241728798</v>
      </c>
      <c r="F352" s="303"/>
      <c r="G352" s="302">
        <v>1.3662756599342443</v>
      </c>
      <c r="H352" s="302">
        <v>1.7884407440515786</v>
      </c>
      <c r="I352" s="302">
        <v>7.8249468660467836E-2</v>
      </c>
      <c r="J352" s="302">
        <f t="shared" si="155"/>
        <v>3.2329658726462909</v>
      </c>
      <c r="K352" s="303"/>
      <c r="L352" s="302">
        <v>1.0770265379404602</v>
      </c>
      <c r="M352" s="302">
        <v>0.94406234406217115</v>
      </c>
      <c r="N352" s="302">
        <v>4.5796605793865477E-2</v>
      </c>
      <c r="O352" s="302">
        <f t="shared" si="156"/>
        <v>2.0668854877964971</v>
      </c>
    </row>
    <row r="353" spans="1:15" s="236" customFormat="1" x14ac:dyDescent="0.2">
      <c r="A353" s="237" t="str">
        <f>name!E$8</f>
        <v>Skilled trades occupations</v>
      </c>
      <c r="B353" s="302">
        <v>0.17910909472160275</v>
      </c>
      <c r="C353" s="302">
        <v>0.16059394209731864</v>
      </c>
      <c r="D353" s="302">
        <v>3.4884048382240899E-2</v>
      </c>
      <c r="E353" s="302">
        <f t="shared" si="154"/>
        <v>0.3745870852011623</v>
      </c>
      <c r="F353" s="303"/>
      <c r="G353" s="302">
        <v>0.13052486661574159</v>
      </c>
      <c r="H353" s="302">
        <v>0.12305142510461632</v>
      </c>
      <c r="I353" s="302">
        <v>5.2376058053806025E-2</v>
      </c>
      <c r="J353" s="302">
        <f>SUM(G353:I353)</f>
        <v>0.30595234977416391</v>
      </c>
      <c r="K353" s="303"/>
      <c r="L353" s="302">
        <v>9.1242931207696901E-2</v>
      </c>
      <c r="M353" s="302">
        <v>9.2134957393353215E-2</v>
      </c>
      <c r="N353" s="302">
        <v>4.6763946987752589E-2</v>
      </c>
      <c r="O353" s="302">
        <f t="shared" si="156"/>
        <v>0.23014183558880269</v>
      </c>
    </row>
    <row r="354" spans="1:15" s="236" customFormat="1" x14ac:dyDescent="0.2">
      <c r="A354" s="237" t="str">
        <f>name!E$9</f>
        <v>Caring, leisure and other service occupations</v>
      </c>
      <c r="B354" s="302">
        <v>5.0589937945318084</v>
      </c>
      <c r="C354" s="302">
        <v>4.3780294970943041</v>
      </c>
      <c r="D354" s="302">
        <v>1.0974783283881029</v>
      </c>
      <c r="E354" s="302">
        <f t="shared" si="154"/>
        <v>10.534501620014215</v>
      </c>
      <c r="F354" s="303"/>
      <c r="G354" s="302">
        <v>5.052401719983898</v>
      </c>
      <c r="H354" s="302">
        <v>4.6387614182673147</v>
      </c>
      <c r="I354" s="302">
        <v>1.0903268399848018</v>
      </c>
      <c r="J354" s="302">
        <f t="shared" ref="J354:J357" si="157">SUM(G354:I354)</f>
        <v>10.781489978236014</v>
      </c>
      <c r="K354" s="303"/>
      <c r="L354" s="302">
        <v>5.9489544897208848</v>
      </c>
      <c r="M354" s="302">
        <v>4.9070348620887563</v>
      </c>
      <c r="N354" s="302">
        <v>1.2447057335760352</v>
      </c>
      <c r="O354" s="302">
        <f t="shared" si="156"/>
        <v>12.100695085385675</v>
      </c>
    </row>
    <row r="355" spans="1:15" s="236" customFormat="1" x14ac:dyDescent="0.2">
      <c r="A355" s="237" t="str">
        <f>name!E$10</f>
        <v>Sales and customer service occupations</v>
      </c>
      <c r="B355" s="302">
        <v>0.18678330818130939</v>
      </c>
      <c r="C355" s="302">
        <v>0.21089297934896278</v>
      </c>
      <c r="D355" s="302">
        <v>2.950273900897004E-2</v>
      </c>
      <c r="E355" s="302">
        <f t="shared" si="154"/>
        <v>0.42717902653924222</v>
      </c>
      <c r="F355" s="303"/>
      <c r="G355" s="302">
        <v>0.17885598296708247</v>
      </c>
      <c r="H355" s="302">
        <v>0.20547445278506399</v>
      </c>
      <c r="I355" s="302">
        <v>2.0086230381869095E-2</v>
      </c>
      <c r="J355" s="302">
        <f t="shared" si="157"/>
        <v>0.4044166661340155</v>
      </c>
      <c r="K355" s="303"/>
      <c r="L355" s="302">
        <v>0.19149150603770901</v>
      </c>
      <c r="M355" s="302">
        <v>0.20631943090516486</v>
      </c>
      <c r="N355" s="302">
        <v>2.8438996437184394E-2</v>
      </c>
      <c r="O355" s="302">
        <f t="shared" si="156"/>
        <v>0.42624993338005823</v>
      </c>
    </row>
    <row r="356" spans="1:15" s="236" customFormat="1" x14ac:dyDescent="0.2">
      <c r="A356" s="237" t="str">
        <f>name!E$11</f>
        <v>Process, plant and machine operatives</v>
      </c>
      <c r="B356" s="302">
        <v>4.8562948311589769E-2</v>
      </c>
      <c r="C356" s="302">
        <v>0.13793698933480028</v>
      </c>
      <c r="D356" s="302">
        <v>7.3407799787139948E-3</v>
      </c>
      <c r="E356" s="302">
        <f t="shared" si="154"/>
        <v>0.19384071762510405</v>
      </c>
      <c r="F356" s="303"/>
      <c r="G356" s="302">
        <v>3.5791432011176683E-2</v>
      </c>
      <c r="H356" s="302">
        <v>0.11554669823852984</v>
      </c>
      <c r="I356" s="302">
        <v>1.2086200998641243E-2</v>
      </c>
      <c r="J356" s="302">
        <f t="shared" si="157"/>
        <v>0.16342433124834777</v>
      </c>
      <c r="K356" s="303"/>
      <c r="L356" s="302">
        <v>2.4853581650636301E-2</v>
      </c>
      <c r="M356" s="302">
        <v>0.10169411581168525</v>
      </c>
      <c r="N356" s="302">
        <v>9.4104217830179564E-3</v>
      </c>
      <c r="O356" s="302">
        <f t="shared" si="156"/>
        <v>0.13595811924533951</v>
      </c>
    </row>
    <row r="357" spans="1:15" s="236" customFormat="1" x14ac:dyDescent="0.2">
      <c r="A357" s="237" t="str">
        <f>name!E$12</f>
        <v>Elementary occupations</v>
      </c>
      <c r="B357" s="302">
        <v>0.2241815136894556</v>
      </c>
      <c r="C357" s="302">
        <v>0.72100868203805946</v>
      </c>
      <c r="D357" s="302">
        <v>1.4694388639575312E-2</v>
      </c>
      <c r="E357" s="302">
        <f t="shared" si="154"/>
        <v>0.95988458436709034</v>
      </c>
      <c r="F357" s="303"/>
      <c r="G357" s="302">
        <v>0.18545709498653587</v>
      </c>
      <c r="H357" s="302">
        <v>0.5560873363291633</v>
      </c>
      <c r="I357" s="302">
        <v>1.0109189196165146E-2</v>
      </c>
      <c r="J357" s="302">
        <f t="shared" si="157"/>
        <v>0.75165362051186424</v>
      </c>
      <c r="K357" s="303"/>
      <c r="L357" s="302">
        <v>7.3279248372632569E-2</v>
      </c>
      <c r="M357" s="302">
        <v>0.35571814552150827</v>
      </c>
      <c r="N357" s="302">
        <v>4.6654747711835946E-3</v>
      </c>
      <c r="O357" s="302">
        <f t="shared" si="156"/>
        <v>0.43366286866532444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14.660619404534916</v>
      </c>
      <c r="C359" s="311">
        <f t="shared" ref="C359:E359" si="158">SUM(C349:C357)</f>
        <v>11.376444150506885</v>
      </c>
      <c r="D359" s="311">
        <f t="shared" si="158"/>
        <v>2.62293644495821</v>
      </c>
      <c r="E359" s="311">
        <f t="shared" si="158"/>
        <v>28.660000000000007</v>
      </c>
      <c r="F359" s="311"/>
      <c r="G359" s="311">
        <f t="shared" ref="G359:J359" si="159">SUM(G349:G357)</f>
        <v>15.638556814517237</v>
      </c>
      <c r="H359" s="311">
        <f t="shared" si="159"/>
        <v>12.523108279958384</v>
      </c>
      <c r="I359" s="311">
        <f t="shared" si="159"/>
        <v>2.7823349055244142</v>
      </c>
      <c r="J359" s="311">
        <f t="shared" si="159"/>
        <v>30.944000000000027</v>
      </c>
      <c r="K359" s="311"/>
      <c r="L359" s="311">
        <f t="shared" ref="L359:O359" si="160">SUM(L349:L357)</f>
        <v>17.19571748267597</v>
      </c>
      <c r="M359" s="311">
        <f t="shared" si="160"/>
        <v>11.922664157847818</v>
      </c>
      <c r="N359" s="311">
        <f t="shared" si="160"/>
        <v>3.1266183594762187</v>
      </c>
      <c r="O359" s="311">
        <f t="shared" si="160"/>
        <v>32.245000000000005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0.63060652039361631</v>
      </c>
      <c r="C366" s="302">
        <v>0.31054976366373804</v>
      </c>
      <c r="D366" s="302">
        <v>0.1351681920982622</v>
      </c>
      <c r="E366" s="302">
        <f>SUM(B366:D366)</f>
        <v>1.0763244761556165</v>
      </c>
      <c r="F366" s="303"/>
      <c r="G366" s="302">
        <v>0.57399933560129146</v>
      </c>
      <c r="H366" s="302">
        <v>0.41345877589173335</v>
      </c>
      <c r="I366" s="302">
        <v>9.4406791103041912E-2</v>
      </c>
      <c r="J366" s="302">
        <f>SUM(G366:I366)</f>
        <v>1.0818649025960667</v>
      </c>
      <c r="K366" s="303"/>
      <c r="L366" s="302">
        <v>0.73122156003490968</v>
      </c>
      <c r="M366" s="302">
        <v>0.69396305969973893</v>
      </c>
      <c r="N366" s="302">
        <v>8.9715314917404643E-2</v>
      </c>
      <c r="O366" s="302">
        <f>SUM(L366:N366)</f>
        <v>1.5148999346520533</v>
      </c>
    </row>
    <row r="367" spans="1:15" s="236" customFormat="1" x14ac:dyDescent="0.2">
      <c r="A367" s="237" t="str">
        <f>name!E$5</f>
        <v>Professional occupations</v>
      </c>
      <c r="B367" s="302">
        <v>0.4296683848728991</v>
      </c>
      <c r="C367" s="302">
        <v>0.20691440330039437</v>
      </c>
      <c r="D367" s="302">
        <v>0.51410584866206388</v>
      </c>
      <c r="E367" s="302">
        <f t="shared" ref="E367:E374" si="161">SUM(B367:D367)</f>
        <v>1.1506886368353575</v>
      </c>
      <c r="F367" s="303"/>
      <c r="G367" s="302">
        <v>0.4524707055801771</v>
      </c>
      <c r="H367" s="302">
        <v>0.28922890693738168</v>
      </c>
      <c r="I367" s="302">
        <v>0.39049026477880361</v>
      </c>
      <c r="J367" s="302">
        <f t="shared" ref="J367:J369" si="162">SUM(G367:I367)</f>
        <v>1.1321898772963623</v>
      </c>
      <c r="K367" s="303"/>
      <c r="L367" s="302">
        <v>0.50547542118965294</v>
      </c>
      <c r="M367" s="302">
        <v>0.41342139185185284</v>
      </c>
      <c r="N367" s="302">
        <v>0.39614448538279246</v>
      </c>
      <c r="O367" s="302">
        <f t="shared" ref="O367:O374" si="163">SUM(L367:N367)</f>
        <v>1.3150412984242983</v>
      </c>
    </row>
    <row r="368" spans="1:15" s="236" customFormat="1" x14ac:dyDescent="0.2">
      <c r="A368" s="237" t="str">
        <f>name!E$6</f>
        <v>Associate professional occupations</v>
      </c>
      <c r="B368" s="302">
        <v>0.51290008978378243</v>
      </c>
      <c r="C368" s="302">
        <v>0.34214598218227149</v>
      </c>
      <c r="D368" s="302">
        <v>1.5989799952057806</v>
      </c>
      <c r="E368" s="302">
        <f t="shared" si="161"/>
        <v>2.4540260671718346</v>
      </c>
      <c r="F368" s="303"/>
      <c r="G368" s="302">
        <v>0.46428232759985361</v>
      </c>
      <c r="H368" s="302">
        <v>0.36982834329777264</v>
      </c>
      <c r="I368" s="302">
        <v>1.3521086129714319</v>
      </c>
      <c r="J368" s="302">
        <f t="shared" si="162"/>
        <v>2.1862192838690584</v>
      </c>
      <c r="K368" s="303"/>
      <c r="L368" s="302">
        <v>0.48134518434902257</v>
      </c>
      <c r="M368" s="302">
        <v>0.35492149458535427</v>
      </c>
      <c r="N368" s="302">
        <v>1.534126360240722</v>
      </c>
      <c r="O368" s="302">
        <f t="shared" si="163"/>
        <v>2.3703930391750987</v>
      </c>
    </row>
    <row r="369" spans="1:15" s="236" customFormat="1" x14ac:dyDescent="0.2">
      <c r="A369" s="237" t="str">
        <f>name!E$7</f>
        <v>Administrative and secretarial occupations</v>
      </c>
      <c r="B369" s="302">
        <v>0.16919106659321489</v>
      </c>
      <c r="C369" s="302">
        <v>0.44617836926350035</v>
      </c>
      <c r="D369" s="302">
        <v>4.2755866254418642E-2</v>
      </c>
      <c r="E369" s="302">
        <f t="shared" si="161"/>
        <v>0.65812530211113385</v>
      </c>
      <c r="F369" s="303"/>
      <c r="G369" s="302">
        <v>0.14679251476668559</v>
      </c>
      <c r="H369" s="302">
        <v>0.42491871882943599</v>
      </c>
      <c r="I369" s="302">
        <v>3.4583147726846779E-2</v>
      </c>
      <c r="J369" s="302">
        <f t="shared" si="162"/>
        <v>0.60629438132296842</v>
      </c>
      <c r="K369" s="303"/>
      <c r="L369" s="302">
        <v>9.8879642250019939E-2</v>
      </c>
      <c r="M369" s="302">
        <v>0.31519080354864443</v>
      </c>
      <c r="N369" s="302">
        <v>2.2736086224115364E-2</v>
      </c>
      <c r="O369" s="302">
        <f t="shared" si="163"/>
        <v>0.43680653202277975</v>
      </c>
    </row>
    <row r="370" spans="1:15" s="236" customFormat="1" x14ac:dyDescent="0.2">
      <c r="A370" s="237" t="str">
        <f>name!E$8</f>
        <v>Skilled trades occupations</v>
      </c>
      <c r="B370" s="302">
        <v>0.33837578368998428</v>
      </c>
      <c r="C370" s="302">
        <v>0.15701394042124647</v>
      </c>
      <c r="D370" s="302">
        <v>0.20788316696713455</v>
      </c>
      <c r="E370" s="302">
        <f t="shared" si="161"/>
        <v>0.70327289107836521</v>
      </c>
      <c r="F370" s="303"/>
      <c r="G370" s="302">
        <v>0.2482737428683805</v>
      </c>
      <c r="H370" s="302">
        <v>0.13232463857835769</v>
      </c>
      <c r="I370" s="302">
        <v>0.16741269101840761</v>
      </c>
      <c r="J370" s="302">
        <f>SUM(G370:I370)</f>
        <v>0.5480110724651458</v>
      </c>
      <c r="K370" s="303"/>
      <c r="L370" s="302">
        <v>0.25006171096818042</v>
      </c>
      <c r="M370" s="302">
        <v>0.27108633797087822</v>
      </c>
      <c r="N370" s="302">
        <v>0.22483076983684386</v>
      </c>
      <c r="O370" s="302">
        <f t="shared" si="163"/>
        <v>0.74597881877590244</v>
      </c>
    </row>
    <row r="371" spans="1:15" s="236" customFormat="1" x14ac:dyDescent="0.2">
      <c r="A371" s="237" t="str">
        <f>name!E$9</f>
        <v>Caring, leisure and other service occupations</v>
      </c>
      <c r="B371" s="302">
        <v>0.22451053048702627</v>
      </c>
      <c r="C371" s="302">
        <v>0.39931552911905677</v>
      </c>
      <c r="D371" s="302">
        <v>8.5294282737068988E-2</v>
      </c>
      <c r="E371" s="302">
        <f t="shared" si="161"/>
        <v>0.70912034234315202</v>
      </c>
      <c r="F371" s="303"/>
      <c r="G371" s="302">
        <v>0.1768479500073078</v>
      </c>
      <c r="H371" s="302">
        <v>0.32537534884996622</v>
      </c>
      <c r="I371" s="302">
        <v>8.1059523397226496E-2</v>
      </c>
      <c r="J371" s="302">
        <f t="shared" ref="J371:J374" si="164">SUM(G371:I371)</f>
        <v>0.58328282225450057</v>
      </c>
      <c r="K371" s="303"/>
      <c r="L371" s="302">
        <v>0.18334334662945997</v>
      </c>
      <c r="M371" s="302">
        <v>0.36735316340134988</v>
      </c>
      <c r="N371" s="302">
        <v>7.966021947481719E-2</v>
      </c>
      <c r="O371" s="302">
        <f t="shared" si="163"/>
        <v>0.63035672950562704</v>
      </c>
    </row>
    <row r="372" spans="1:15" s="236" customFormat="1" x14ac:dyDescent="0.2">
      <c r="A372" s="237" t="str">
        <f>name!E$10</f>
        <v>Sales and customer service occupations</v>
      </c>
      <c r="B372" s="302">
        <v>0.13079972361810646</v>
      </c>
      <c r="C372" s="302">
        <v>0.23039313626026672</v>
      </c>
      <c r="D372" s="302">
        <v>2.8475723623862848E-2</v>
      </c>
      <c r="E372" s="302">
        <f t="shared" si="161"/>
        <v>0.38966858350223604</v>
      </c>
      <c r="F372" s="303"/>
      <c r="G372" s="302">
        <v>0.10747074420689351</v>
      </c>
      <c r="H372" s="302">
        <v>0.2078372910739304</v>
      </c>
      <c r="I372" s="302">
        <v>1.5646924651584942E-2</v>
      </c>
      <c r="J372" s="302">
        <f t="shared" si="164"/>
        <v>0.33095495993240887</v>
      </c>
      <c r="K372" s="303"/>
      <c r="L372" s="302">
        <v>0.11512378382170718</v>
      </c>
      <c r="M372" s="302">
        <v>0.25147618511833797</v>
      </c>
      <c r="N372" s="302">
        <v>1.2368022881854191E-2</v>
      </c>
      <c r="O372" s="302">
        <f t="shared" si="163"/>
        <v>0.37896799182189933</v>
      </c>
    </row>
    <row r="373" spans="1:15" s="236" customFormat="1" x14ac:dyDescent="0.2">
      <c r="A373" s="237" t="str">
        <f>name!E$11</f>
        <v>Process, plant and machine operatives</v>
      </c>
      <c r="B373" s="302">
        <v>3.0200410416908709E-2</v>
      </c>
      <c r="C373" s="302">
        <v>3.0705811986775182E-2</v>
      </c>
      <c r="D373" s="302">
        <v>1.2860295814553894E-2</v>
      </c>
      <c r="E373" s="302">
        <f t="shared" si="161"/>
        <v>7.3766518218237778E-2</v>
      </c>
      <c r="F373" s="303"/>
      <c r="G373" s="302">
        <v>1.9751559736636389E-2</v>
      </c>
      <c r="H373" s="302">
        <v>2.5797540721596072E-2</v>
      </c>
      <c r="I373" s="302">
        <v>1.2124187425481945E-2</v>
      </c>
      <c r="J373" s="302">
        <f t="shared" si="164"/>
        <v>5.7673287883714404E-2</v>
      </c>
      <c r="K373" s="303"/>
      <c r="L373" s="302">
        <v>1.7536964228970039E-2</v>
      </c>
      <c r="M373" s="302">
        <v>3.3450588040877652E-2</v>
      </c>
      <c r="N373" s="302">
        <v>1.6642628581437068E-2</v>
      </c>
      <c r="O373" s="302">
        <f t="shared" si="163"/>
        <v>6.7630180851284763E-2</v>
      </c>
    </row>
    <row r="374" spans="1:15" s="236" customFormat="1" x14ac:dyDescent="0.2">
      <c r="A374" s="237" t="str">
        <f>name!E$12</f>
        <v>Elementary occupations</v>
      </c>
      <c r="B374" s="302">
        <v>9.8436928255434791E-2</v>
      </c>
      <c r="C374" s="302">
        <v>0.63026795202189922</v>
      </c>
      <c r="D374" s="302">
        <v>3.3302302306749527E-2</v>
      </c>
      <c r="E374" s="302">
        <f t="shared" si="161"/>
        <v>0.76200718258408362</v>
      </c>
      <c r="F374" s="303"/>
      <c r="G374" s="302">
        <v>6.6203458753528427E-2</v>
      </c>
      <c r="H374" s="302">
        <v>0.46601372336044611</v>
      </c>
      <c r="I374" s="302">
        <v>1.929223026580636E-2</v>
      </c>
      <c r="J374" s="302">
        <f t="shared" si="164"/>
        <v>0.55150941237978091</v>
      </c>
      <c r="K374" s="303"/>
      <c r="L374" s="302">
        <v>6.2274275285643194E-2</v>
      </c>
      <c r="M374" s="302">
        <v>0.35748662489698474</v>
      </c>
      <c r="N374" s="302">
        <v>2.5164574588421678E-2</v>
      </c>
      <c r="O374" s="302">
        <f t="shared" si="163"/>
        <v>0.4449254747710496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2.5646894381109733</v>
      </c>
      <c r="C376" s="311">
        <f t="shared" ref="C376:E376" si="165">SUM(C366:C374)</f>
        <v>2.7534848882191492</v>
      </c>
      <c r="D376" s="311">
        <f t="shared" si="165"/>
        <v>2.6588256736698952</v>
      </c>
      <c r="E376" s="311">
        <f t="shared" si="165"/>
        <v>7.9770000000000181</v>
      </c>
      <c r="F376" s="311"/>
      <c r="G376" s="311">
        <f t="shared" ref="G376:J376" si="166">SUM(G366:G374)</f>
        <v>2.2560923391207544</v>
      </c>
      <c r="H376" s="311">
        <f t="shared" si="166"/>
        <v>2.6547832875406203</v>
      </c>
      <c r="I376" s="311">
        <f t="shared" si="166"/>
        <v>2.1671243733386318</v>
      </c>
      <c r="J376" s="311">
        <f t="shared" si="166"/>
        <v>7.0780000000000065</v>
      </c>
      <c r="K376" s="311"/>
      <c r="L376" s="311">
        <f t="shared" ref="L376:O376" si="167">SUM(L366:L374)</f>
        <v>2.4452618887575666</v>
      </c>
      <c r="M376" s="311">
        <f t="shared" si="167"/>
        <v>3.0583496491140183</v>
      </c>
      <c r="N376" s="311">
        <f t="shared" si="167"/>
        <v>2.4013884621284083</v>
      </c>
      <c r="O376" s="311">
        <f t="shared" si="167"/>
        <v>7.9049999999999931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0.70481832816021595</v>
      </c>
      <c r="C383" s="302">
        <v>0.21461952614739391</v>
      </c>
      <c r="D383" s="302">
        <v>0.32998944681571551</v>
      </c>
      <c r="E383" s="302">
        <f>SUM(B383:D383)</f>
        <v>1.2494273011233252</v>
      </c>
      <c r="F383" s="303"/>
      <c r="G383" s="302">
        <v>0.62999735451696981</v>
      </c>
      <c r="H383" s="302">
        <v>0.34345946980259989</v>
      </c>
      <c r="I383" s="302">
        <v>0.23878906740121716</v>
      </c>
      <c r="J383" s="302">
        <f>SUM(G383:I383)</f>
        <v>1.2122458917207868</v>
      </c>
      <c r="K383" s="303"/>
      <c r="L383" s="302">
        <v>0.73242452033791228</v>
      </c>
      <c r="M383" s="302">
        <v>0.48892840328515352</v>
      </c>
      <c r="N383" s="302">
        <v>0.23749013017769102</v>
      </c>
      <c r="O383" s="302">
        <f>SUM(L383:N383)</f>
        <v>1.4588430538007569</v>
      </c>
    </row>
    <row r="384" spans="1:15" s="236" customFormat="1" x14ac:dyDescent="0.2">
      <c r="A384" s="237" t="str">
        <f>name!E$5</f>
        <v>Professional occupations</v>
      </c>
      <c r="B384" s="302">
        <v>0.94045471802778868</v>
      </c>
      <c r="C384" s="302">
        <v>0.23466486246605808</v>
      </c>
      <c r="D384" s="302">
        <v>0.79599260166528951</v>
      </c>
      <c r="E384" s="302">
        <f t="shared" ref="E384:E391" si="168">SUM(B384:D384)</f>
        <v>1.9711121821591364</v>
      </c>
      <c r="F384" s="303"/>
      <c r="G384" s="302">
        <v>0.83168559500109218</v>
      </c>
      <c r="H384" s="302">
        <v>0.34273878085024989</v>
      </c>
      <c r="I384" s="302">
        <v>0.62462970527056294</v>
      </c>
      <c r="J384" s="302">
        <f t="shared" ref="J384:J386" si="169">SUM(G384:I384)</f>
        <v>1.7990540811219051</v>
      </c>
      <c r="K384" s="303"/>
      <c r="L384" s="302">
        <v>0.86136951812681806</v>
      </c>
      <c r="M384" s="302">
        <v>0.36196624229149132</v>
      </c>
      <c r="N384" s="302">
        <v>0.51876351649785568</v>
      </c>
      <c r="O384" s="302">
        <f t="shared" ref="O384:O391" si="170">SUM(L384:N384)</f>
        <v>1.742099276916165</v>
      </c>
    </row>
    <row r="385" spans="1:15" s="236" customFormat="1" x14ac:dyDescent="0.2">
      <c r="A385" s="237" t="str">
        <f>name!E$6</f>
        <v>Associate professional occupations</v>
      </c>
      <c r="B385" s="302">
        <v>0.42238871670372036</v>
      </c>
      <c r="C385" s="302">
        <v>0.20638102962224147</v>
      </c>
      <c r="D385" s="302">
        <v>0.61135776448959478</v>
      </c>
      <c r="E385" s="302">
        <f t="shared" si="168"/>
        <v>1.2401275108155567</v>
      </c>
      <c r="F385" s="303"/>
      <c r="G385" s="302">
        <v>0.35626114318480484</v>
      </c>
      <c r="H385" s="302">
        <v>0.25208239099233637</v>
      </c>
      <c r="I385" s="302">
        <v>0.54854999719698705</v>
      </c>
      <c r="J385" s="302">
        <f t="shared" si="169"/>
        <v>1.1568935313741284</v>
      </c>
      <c r="K385" s="303"/>
      <c r="L385" s="302">
        <v>0.30677375779472704</v>
      </c>
      <c r="M385" s="302">
        <v>0.2280748407214668</v>
      </c>
      <c r="N385" s="302">
        <v>0.43268292538966646</v>
      </c>
      <c r="O385" s="302">
        <f t="shared" si="170"/>
        <v>0.96753152390586028</v>
      </c>
    </row>
    <row r="386" spans="1:15" s="236" customFormat="1" x14ac:dyDescent="0.2">
      <c r="A386" s="237" t="str">
        <f>name!E$7</f>
        <v>Administrative and secretarial occupations</v>
      </c>
      <c r="B386" s="302">
        <v>0.2677255887540666</v>
      </c>
      <c r="C386" s="302">
        <v>0.33219536646431752</v>
      </c>
      <c r="D386" s="302">
        <v>0.15966106201317598</v>
      </c>
      <c r="E386" s="302">
        <f t="shared" si="168"/>
        <v>0.75958201723156016</v>
      </c>
      <c r="F386" s="303"/>
      <c r="G386" s="302">
        <v>0.24061758250493945</v>
      </c>
      <c r="H386" s="302">
        <v>0.38443979529226258</v>
      </c>
      <c r="I386" s="302">
        <v>0.13555782378209022</v>
      </c>
      <c r="J386" s="302">
        <f t="shared" si="169"/>
        <v>0.7606152015792923</v>
      </c>
      <c r="K386" s="303"/>
      <c r="L386" s="302">
        <v>0.15741890418433918</v>
      </c>
      <c r="M386" s="302">
        <v>0.27802319186514857</v>
      </c>
      <c r="N386" s="302">
        <v>0.29913049928891555</v>
      </c>
      <c r="O386" s="302">
        <f t="shared" si="170"/>
        <v>0.73457259533840324</v>
      </c>
    </row>
    <row r="387" spans="1:15" s="236" customFormat="1" x14ac:dyDescent="0.2">
      <c r="A387" s="237" t="str">
        <f>name!E$8</f>
        <v>Skilled trades occupations</v>
      </c>
      <c r="B387" s="302">
        <v>0.22070194761193843</v>
      </c>
      <c r="C387" s="302">
        <v>8.6036346431837385E-2</v>
      </c>
      <c r="D387" s="302">
        <v>0.20605750688237806</v>
      </c>
      <c r="E387" s="302">
        <f t="shared" si="168"/>
        <v>0.51279580092615396</v>
      </c>
      <c r="F387" s="303"/>
      <c r="G387" s="302">
        <v>0.14371508964545168</v>
      </c>
      <c r="H387" s="302">
        <v>7.8602136289338514E-2</v>
      </c>
      <c r="I387" s="302">
        <v>0.13326674935705407</v>
      </c>
      <c r="J387" s="302">
        <f>SUM(G387:I387)</f>
        <v>0.35558397529184427</v>
      </c>
      <c r="K387" s="303"/>
      <c r="L387" s="302">
        <v>0.16139919116449963</v>
      </c>
      <c r="M387" s="302">
        <v>0.13271065943247418</v>
      </c>
      <c r="N387" s="302">
        <v>0.15450786791199106</v>
      </c>
      <c r="O387" s="302">
        <f t="shared" si="170"/>
        <v>0.44861771850896487</v>
      </c>
    </row>
    <row r="388" spans="1:15" s="236" customFormat="1" x14ac:dyDescent="0.2">
      <c r="A388" s="237" t="str">
        <f>name!E$9</f>
        <v>Caring, leisure and other service occupations</v>
      </c>
      <c r="B388" s="302">
        <v>0.93212269885228694</v>
      </c>
      <c r="C388" s="302">
        <v>0.814279476876269</v>
      </c>
      <c r="D388" s="302">
        <v>1.239823772566403</v>
      </c>
      <c r="E388" s="302">
        <f t="shared" si="168"/>
        <v>2.9862259482949591</v>
      </c>
      <c r="F388" s="303"/>
      <c r="G388" s="302">
        <v>0.7874549575960913</v>
      </c>
      <c r="H388" s="302">
        <v>0.75037439543032081</v>
      </c>
      <c r="I388" s="302">
        <v>1.1535139159732437</v>
      </c>
      <c r="J388" s="302">
        <f t="shared" ref="J388:J391" si="171">SUM(G388:I388)</f>
        <v>2.6913432689996557</v>
      </c>
      <c r="K388" s="303"/>
      <c r="L388" s="302">
        <v>0.64294908320462674</v>
      </c>
      <c r="M388" s="302">
        <v>0.56471221099231494</v>
      </c>
      <c r="N388" s="302">
        <v>1.1201924120222619</v>
      </c>
      <c r="O388" s="302">
        <f t="shared" si="170"/>
        <v>2.3278537062192037</v>
      </c>
    </row>
    <row r="389" spans="1:15" s="236" customFormat="1" x14ac:dyDescent="0.2">
      <c r="A389" s="237" t="str">
        <f>name!E$10</f>
        <v>Sales and customer service occupations</v>
      </c>
      <c r="B389" s="302">
        <v>0.16651138506873445</v>
      </c>
      <c r="C389" s="302">
        <v>0.16875840915528184</v>
      </c>
      <c r="D389" s="302">
        <v>0.12809720644128175</v>
      </c>
      <c r="E389" s="302">
        <f t="shared" si="168"/>
        <v>0.46336700066529801</v>
      </c>
      <c r="F389" s="303"/>
      <c r="G389" s="302">
        <v>0.11891980966899859</v>
      </c>
      <c r="H389" s="302">
        <v>0.18163542251599291</v>
      </c>
      <c r="I389" s="302">
        <v>7.067959996257496E-2</v>
      </c>
      <c r="J389" s="302">
        <f t="shared" si="171"/>
        <v>0.37123483214756642</v>
      </c>
      <c r="K389" s="303"/>
      <c r="L389" s="302">
        <v>0.1112316535625438</v>
      </c>
      <c r="M389" s="302">
        <v>0.19214953298785969</v>
      </c>
      <c r="N389" s="302">
        <v>5.1650360370655631E-2</v>
      </c>
      <c r="O389" s="302">
        <f t="shared" si="170"/>
        <v>0.35503154692105909</v>
      </c>
    </row>
    <row r="390" spans="1:15" s="236" customFormat="1" x14ac:dyDescent="0.2">
      <c r="A390" s="237" t="str">
        <f>name!E$11</f>
        <v>Process, plant and machine operatives</v>
      </c>
      <c r="B390" s="302">
        <v>0.13037462263978664</v>
      </c>
      <c r="C390" s="302">
        <v>7.4333190769849372E-2</v>
      </c>
      <c r="D390" s="302">
        <v>5.0994116572755564E-2</v>
      </c>
      <c r="E390" s="302">
        <f t="shared" si="168"/>
        <v>0.25570192998239155</v>
      </c>
      <c r="F390" s="303"/>
      <c r="G390" s="302">
        <v>6.847664887786728E-2</v>
      </c>
      <c r="H390" s="302">
        <v>5.9309151235982557E-2</v>
      </c>
      <c r="I390" s="302">
        <v>4.8118993767030244E-2</v>
      </c>
      <c r="J390" s="302">
        <f t="shared" si="171"/>
        <v>0.17590479388088007</v>
      </c>
      <c r="K390" s="303"/>
      <c r="L390" s="302">
        <v>5.9998235634195374E-2</v>
      </c>
      <c r="M390" s="302">
        <v>8.5794522242017418E-2</v>
      </c>
      <c r="N390" s="302">
        <v>4.3947226522393128E-2</v>
      </c>
      <c r="O390" s="302">
        <f t="shared" si="170"/>
        <v>0.18973998439860593</v>
      </c>
    </row>
    <row r="391" spans="1:15" s="236" customFormat="1" x14ac:dyDescent="0.2">
      <c r="A391" s="237" t="str">
        <f>name!E$12</f>
        <v>Elementary occupations</v>
      </c>
      <c r="B391" s="302">
        <v>0.20923010804856421</v>
      </c>
      <c r="C391" s="302">
        <v>0.39360985416245187</v>
      </c>
      <c r="D391" s="302">
        <v>0.17382034659060047</v>
      </c>
      <c r="E391" s="302">
        <f t="shared" si="168"/>
        <v>0.77666030880161663</v>
      </c>
      <c r="F391" s="303"/>
      <c r="G391" s="302">
        <v>0.12445758614594447</v>
      </c>
      <c r="H391" s="302">
        <v>0.33635869910981758</v>
      </c>
      <c r="I391" s="302">
        <v>0.10030813862818402</v>
      </c>
      <c r="J391" s="302">
        <f t="shared" si="171"/>
        <v>0.56112442388394612</v>
      </c>
      <c r="K391" s="303"/>
      <c r="L391" s="302">
        <v>0.12235163179521265</v>
      </c>
      <c r="M391" s="302">
        <v>0.18343355712639725</v>
      </c>
      <c r="N391" s="302">
        <v>9.2925405069366751E-2</v>
      </c>
      <c r="O391" s="302">
        <f t="shared" si="170"/>
        <v>0.39871059399097664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3.9943281138671018</v>
      </c>
      <c r="C393" s="311">
        <f t="shared" ref="C393:E393" si="172">SUM(C383:C391)</f>
        <v>2.5248780620957003</v>
      </c>
      <c r="D393" s="311">
        <f t="shared" si="172"/>
        <v>3.6957938240371946</v>
      </c>
      <c r="E393" s="311">
        <f t="shared" si="172"/>
        <v>10.215</v>
      </c>
      <c r="F393" s="311"/>
      <c r="G393" s="311">
        <f t="shared" ref="G393:J393" si="173">SUM(G383:G391)</f>
        <v>3.3015857671421593</v>
      </c>
      <c r="H393" s="311">
        <f t="shared" si="173"/>
        <v>2.7290002415189014</v>
      </c>
      <c r="I393" s="311">
        <f t="shared" si="173"/>
        <v>3.0534139913389446</v>
      </c>
      <c r="J393" s="311">
        <f t="shared" si="173"/>
        <v>9.084000000000005</v>
      </c>
      <c r="K393" s="311"/>
      <c r="L393" s="311">
        <f t="shared" ref="L393:O393" si="174">SUM(L383:L391)</f>
        <v>3.1559164958048753</v>
      </c>
      <c r="M393" s="311">
        <f t="shared" si="174"/>
        <v>2.515793160944324</v>
      </c>
      <c r="N393" s="311">
        <f t="shared" si="174"/>
        <v>2.9512903432507969</v>
      </c>
      <c r="O393" s="311">
        <f t="shared" si="174"/>
        <v>8.6229999999999976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Buckinghamshire Thames Valley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Buckinghamshire Thames Valley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Buckinghamshire Thames Valley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30.611981468367027</v>
      </c>
      <c r="C8" s="11">
        <f t="array" ref="C8:C16">MMULT(aggregation!$B$13:$AA$21,'Occ T2'!C8:C33)</f>
        <v>35.930654664801253</v>
      </c>
      <c r="D8" s="11">
        <f t="array" ref="D8:D16">MMULT(aggregation!$B$13:$AA$21,'Occ T2'!D8:D33)</f>
        <v>36.003237250793632</v>
      </c>
      <c r="E8" s="11">
        <f t="array" ref="E8:E16">MMULT(aggregation!$B$13:$AA$21,'Occ T2'!E8:E33)</f>
        <v>37.071298376919586</v>
      </c>
      <c r="F8" s="11">
        <f t="array" ref="F8:F16">MMULT(aggregation!$B$13:$AA$21,'Occ T2'!F8:F33)</f>
        <v>41.163036625921606</v>
      </c>
      <c r="G8" s="11"/>
      <c r="H8" s="11">
        <f>F8-D8</f>
        <v>5.1597993751279745</v>
      </c>
      <c r="I8" s="11">
        <f t="array" ref="I8:I16">MMULT(aggregation!$B$13:$AA$21,'Occ T2'!I8:I33)</f>
        <v>20.290162650633444</v>
      </c>
      <c r="J8" s="11">
        <f>SUM(H8:I8)</f>
        <v>25.449962025761419</v>
      </c>
      <c r="L8" s="10" t="str">
        <f>name!E4</f>
        <v>Managers, directors and senior officials</v>
      </c>
      <c r="M8" s="11">
        <f t="array" ref="M8:M16">MMULT(aggregation!$B$13:$AA$21,'Occ T2'!M8:M33)</f>
        <v>19.809978655329825</v>
      </c>
      <c r="N8" s="11">
        <f t="array" ref="N8:N16">MMULT(aggregation!$B$13:$AA$21,'Occ T2'!N8:N33)</f>
        <v>22.779293886931001</v>
      </c>
      <c r="O8" s="11">
        <f t="array" ref="O8:O16">MMULT(aggregation!$B$13:$AA$21,'Occ T2'!O8:O33)</f>
        <v>22.427251009444998</v>
      </c>
      <c r="P8" s="11">
        <f t="array" ref="P8:P16">MMULT(aggregation!$B$13:$AA$21,'Occ T2'!P8:P33)</f>
        <v>22.53148460565173</v>
      </c>
      <c r="Q8" s="11">
        <f t="array" ref="Q8:Q16">MMULT(aggregation!$B$13:$AA$21,'Occ T2'!Q8:Q33)</f>
        <v>24.244083525283347</v>
      </c>
      <c r="R8" s="11"/>
      <c r="S8" s="11">
        <f>Q8-O8</f>
        <v>1.8168325158383496</v>
      </c>
      <c r="T8" s="11">
        <f t="array" ref="T8:T16">MMULT(aggregation!$B$13:$AA$21,'Occ T2'!T8:T33)</f>
        <v>11.018243045427834</v>
      </c>
      <c r="U8" s="11">
        <f>SUM(S8:T8)</f>
        <v>12.835075561266184</v>
      </c>
      <c r="W8" s="10" t="str">
        <f>name!E4</f>
        <v>Managers, directors and senior officials</v>
      </c>
      <c r="X8" s="11">
        <f t="array" ref="X8:X16">MMULT(aggregation!$B$13:$AA$21,'Occ T2'!X8:X33)</f>
        <v>10.802002813037257</v>
      </c>
      <c r="Y8" s="11">
        <f t="array" ref="Y8:Y16">MMULT(aggregation!$B$13:$AA$21,'Occ T2'!Y8:Y33)</f>
        <v>13.151360777870229</v>
      </c>
      <c r="Z8" s="11">
        <f t="array" ref="Z8:Z16">MMULT(aggregation!$B$13:$AA$21,'Occ T2'!Z8:Z33)</f>
        <v>13.575986241348643</v>
      </c>
      <c r="AA8" s="11">
        <f t="array" ref="AA8:AA16">MMULT(aggregation!$B$13:$AA$21,'Occ T2'!AA8:AA33)</f>
        <v>14.539813771267834</v>
      </c>
      <c r="AB8" s="11">
        <f t="array" ref="AB8:AB16">MMULT(aggregation!$B$13:$AA$21,'Occ T2'!AB8:AB33)</f>
        <v>16.918953100638291</v>
      </c>
      <c r="AC8" s="11"/>
      <c r="AD8" s="11">
        <f>AB8-Z8</f>
        <v>3.342966859289648</v>
      </c>
      <c r="AE8" s="11">
        <f t="array" ref="AE8:AE16">MMULT(aggregation!$B$13:$AA$21,'Occ T2'!AE8:AE33)</f>
        <v>9.2719196052056105</v>
      </c>
      <c r="AF8" s="11">
        <f>SUM(AD8:AE8)</f>
        <v>12.614886464495259</v>
      </c>
    </row>
    <row r="9" spans="1:32" x14ac:dyDescent="0.2">
      <c r="A9" t="str">
        <f>name!E5</f>
        <v>Professional occupations</v>
      </c>
      <c r="B9" s="11">
        <v>56.043017416900554</v>
      </c>
      <c r="C9" s="11">
        <v>64.162005197771109</v>
      </c>
      <c r="D9" s="11">
        <v>65.850248218796409</v>
      </c>
      <c r="E9" s="11">
        <v>70.296409863024309</v>
      </c>
      <c r="F9" s="11">
        <v>76.25789453542238</v>
      </c>
      <c r="G9" s="11"/>
      <c r="H9" s="11">
        <f t="shared" ref="H9:H16" si="0">F9-D9</f>
        <v>10.407646316625971</v>
      </c>
      <c r="I9" s="11">
        <v>33.052840054105118</v>
      </c>
      <c r="J9" s="11">
        <f t="shared" ref="J9:J15" si="1">SUM(H9:I9)</f>
        <v>43.46048637073109</v>
      </c>
      <c r="L9" s="10" t="str">
        <f>name!E5</f>
        <v>Professional occupations</v>
      </c>
      <c r="M9" s="11">
        <v>29.896613402785281</v>
      </c>
      <c r="N9" s="11">
        <v>33.611316788101604</v>
      </c>
      <c r="O9" s="11">
        <v>34.234007796159325</v>
      </c>
      <c r="P9" s="11">
        <v>36.389768884655552</v>
      </c>
      <c r="Q9" s="11">
        <v>38.998574082501904</v>
      </c>
      <c r="R9" s="11"/>
      <c r="S9" s="11">
        <f t="shared" ref="S9:S16" si="2">Q9-O9</f>
        <v>4.7645662863425784</v>
      </c>
      <c r="T9" s="11">
        <v>13.906202526447165</v>
      </c>
      <c r="U9" s="11">
        <f t="shared" ref="U9:U12" si="3">SUM(S9:T9)</f>
        <v>18.670768812789746</v>
      </c>
      <c r="W9" s="10" t="str">
        <f>name!E5</f>
        <v>Professional occupations</v>
      </c>
      <c r="X9" s="11">
        <v>26.146404014115237</v>
      </c>
      <c r="Y9" s="11">
        <v>30.550688409669451</v>
      </c>
      <c r="Z9" s="11">
        <v>31.61624042263702</v>
      </c>
      <c r="AA9" s="11">
        <v>33.906640978368763</v>
      </c>
      <c r="AB9" s="11">
        <v>37.259320452920427</v>
      </c>
      <c r="AC9" s="11"/>
      <c r="AD9" s="11">
        <f t="shared" ref="AD9:AD16" si="4">AB9-Z9</f>
        <v>5.6430800302834072</v>
      </c>
      <c r="AE9" s="11">
        <v>19.146637527657958</v>
      </c>
      <c r="AF9" s="11">
        <f t="shared" ref="AF9:AF12" si="5">SUM(AD9:AE9)</f>
        <v>24.789717557941366</v>
      </c>
    </row>
    <row r="10" spans="1:32" x14ac:dyDescent="0.2">
      <c r="A10" t="str">
        <f>name!E6</f>
        <v>Associate professional occupations</v>
      </c>
      <c r="B10" s="11">
        <v>35.802085547318818</v>
      </c>
      <c r="C10" s="11">
        <v>38.547547342874267</v>
      </c>
      <c r="D10" s="11">
        <v>39.91573536168486</v>
      </c>
      <c r="E10" s="11">
        <v>39.049754550589668</v>
      </c>
      <c r="F10" s="11">
        <v>41.429879773963094</v>
      </c>
      <c r="G10" s="11"/>
      <c r="H10" s="11">
        <f t="shared" si="0"/>
        <v>1.5141444122782346</v>
      </c>
      <c r="I10" s="11">
        <v>18.206105385006762</v>
      </c>
      <c r="J10" s="11">
        <f t="shared" si="1"/>
        <v>19.720249797284996</v>
      </c>
      <c r="L10" s="10" t="str">
        <f>name!E6</f>
        <v>Associate professional occupations</v>
      </c>
      <c r="M10" s="11">
        <v>19.113591504441128</v>
      </c>
      <c r="N10" s="11">
        <v>20.158110847741565</v>
      </c>
      <c r="O10" s="11">
        <v>20.628466306534328</v>
      </c>
      <c r="P10" s="11">
        <v>19.493791994402589</v>
      </c>
      <c r="Q10" s="11">
        <v>20.112456587059054</v>
      </c>
      <c r="R10" s="11"/>
      <c r="S10" s="11">
        <f t="shared" si="2"/>
        <v>-0.51600971947527441</v>
      </c>
      <c r="T10" s="11">
        <v>7.3603607417243095</v>
      </c>
      <c r="U10" s="11">
        <f t="shared" si="3"/>
        <v>6.8443510222490351</v>
      </c>
      <c r="W10" s="10" t="str">
        <f>name!E6</f>
        <v>Associate professional occupations</v>
      </c>
      <c r="X10" s="11">
        <v>16.688494042877718</v>
      </c>
      <c r="Y10" s="11">
        <v>18.389436495132678</v>
      </c>
      <c r="Z10" s="11">
        <v>19.287269055150524</v>
      </c>
      <c r="AA10" s="11">
        <v>19.555962556187062</v>
      </c>
      <c r="AB10" s="11">
        <v>21.317423186904058</v>
      </c>
      <c r="AC10" s="11"/>
      <c r="AD10" s="11">
        <f t="shared" si="4"/>
        <v>2.0301541317535339</v>
      </c>
      <c r="AE10" s="11">
        <v>10.845744643282455</v>
      </c>
      <c r="AF10" s="11">
        <f t="shared" si="5"/>
        <v>12.875898775035989</v>
      </c>
    </row>
    <row r="11" spans="1:32" x14ac:dyDescent="0.2">
      <c r="A11" t="str">
        <f>name!E7</f>
        <v>Administrative and secretarial occupations</v>
      </c>
      <c r="B11" s="11">
        <v>28.674718604027078</v>
      </c>
      <c r="C11" s="11">
        <v>28.339352934176119</v>
      </c>
      <c r="D11" s="11">
        <v>28.71662329475906</v>
      </c>
      <c r="E11" s="11">
        <v>26.761876850583427</v>
      </c>
      <c r="F11" s="11">
        <v>23.860815407067019</v>
      </c>
      <c r="G11" s="11"/>
      <c r="H11" s="11">
        <f t="shared" si="0"/>
        <v>-4.8558078876920412</v>
      </c>
      <c r="I11" s="11">
        <v>13.152834867161143</v>
      </c>
      <c r="J11" s="11">
        <f t="shared" si="1"/>
        <v>8.2970269794691021</v>
      </c>
      <c r="L11" s="10" t="str">
        <f>name!E7</f>
        <v>Administrative and secretarial occupations</v>
      </c>
      <c r="M11" s="11">
        <v>5.8463250936615356</v>
      </c>
      <c r="N11" s="11">
        <v>5.6482357576382958</v>
      </c>
      <c r="O11" s="11">
        <v>6.457518771244529</v>
      </c>
      <c r="P11" s="11">
        <v>6.1506281556890885</v>
      </c>
      <c r="Q11" s="11">
        <v>6.5991050790448682</v>
      </c>
      <c r="R11" s="11"/>
      <c r="S11" s="11">
        <f t="shared" si="2"/>
        <v>0.14158630780033921</v>
      </c>
      <c r="T11" s="11">
        <v>2.3174209226346694</v>
      </c>
      <c r="U11" s="11">
        <f t="shared" si="3"/>
        <v>2.4590072304350086</v>
      </c>
      <c r="W11" s="10" t="str">
        <f>name!E7</f>
        <v>Administrative and secretarial occupations</v>
      </c>
      <c r="X11" s="11">
        <v>22.828393510365519</v>
      </c>
      <c r="Y11" s="11">
        <v>22.691117176537787</v>
      </c>
      <c r="Z11" s="11">
        <v>22.259104523514544</v>
      </c>
      <c r="AA11" s="11">
        <v>20.611248694894304</v>
      </c>
      <c r="AB11" s="11">
        <v>17.261710328022183</v>
      </c>
      <c r="AC11" s="11"/>
      <c r="AD11" s="11">
        <f t="shared" si="4"/>
        <v>-4.9973941954923617</v>
      </c>
      <c r="AE11" s="11">
        <v>10.835413944526476</v>
      </c>
      <c r="AF11" s="11">
        <f t="shared" si="5"/>
        <v>5.8380197490341139</v>
      </c>
    </row>
    <row r="12" spans="1:32" x14ac:dyDescent="0.2">
      <c r="A12" t="str">
        <f>name!E8</f>
        <v>Skilled trades occupations</v>
      </c>
      <c r="B12" s="11">
        <v>25.100242525466179</v>
      </c>
      <c r="C12" s="11">
        <v>27.268132987104337</v>
      </c>
      <c r="D12" s="11">
        <v>24.059342813164577</v>
      </c>
      <c r="E12" s="11">
        <v>25.095345537749886</v>
      </c>
      <c r="F12" s="11">
        <v>24.791932611754447</v>
      </c>
      <c r="G12" s="11"/>
      <c r="H12" s="11">
        <f t="shared" si="0"/>
        <v>0.73258979858987061</v>
      </c>
      <c r="I12" s="11">
        <v>10.584625321786852</v>
      </c>
      <c r="J12" s="11">
        <f t="shared" si="1"/>
        <v>11.317215120376723</v>
      </c>
      <c r="L12" s="10" t="str">
        <f>name!E8</f>
        <v>Skilled trades occupations</v>
      </c>
      <c r="M12" s="11">
        <v>21.859065255229755</v>
      </c>
      <c r="N12" s="11">
        <v>24.130771732728249</v>
      </c>
      <c r="O12" s="11">
        <v>20.75106467709243</v>
      </c>
      <c r="P12" s="11">
        <v>21.247484591605737</v>
      </c>
      <c r="Q12" s="11">
        <v>20.426778748020759</v>
      </c>
      <c r="R12" s="11"/>
      <c r="S12" s="11">
        <f t="shared" si="2"/>
        <v>-0.32428592907167086</v>
      </c>
      <c r="T12" s="11">
        <v>8.2350225632500873</v>
      </c>
      <c r="U12" s="11">
        <f t="shared" si="3"/>
        <v>7.9107366341784164</v>
      </c>
      <c r="W12" s="10" t="str">
        <f>name!E8</f>
        <v>Skilled trades occupations</v>
      </c>
      <c r="X12" s="11">
        <v>3.2411772702364212</v>
      </c>
      <c r="Y12" s="11">
        <v>3.1373612543760725</v>
      </c>
      <c r="Z12" s="11">
        <v>3.3082781360721407</v>
      </c>
      <c r="AA12" s="11">
        <v>3.8478609461441402</v>
      </c>
      <c r="AB12" s="11">
        <v>4.365153863733692</v>
      </c>
      <c r="AC12" s="11"/>
      <c r="AD12" s="11">
        <f t="shared" si="4"/>
        <v>1.0568757276615512</v>
      </c>
      <c r="AE12" s="11">
        <v>2.3496027585367649</v>
      </c>
      <c r="AF12" s="11">
        <f t="shared" si="5"/>
        <v>3.4064784861983162</v>
      </c>
    </row>
    <row r="13" spans="1:32" x14ac:dyDescent="0.2">
      <c r="A13" t="str">
        <f>name!E9</f>
        <v>Caring, leisure and other service occupations</v>
      </c>
      <c r="B13" s="11">
        <v>25.228919908633284</v>
      </c>
      <c r="C13" s="11">
        <v>26.603971553000179</v>
      </c>
      <c r="D13" s="11">
        <v>25.272205674031795</v>
      </c>
      <c r="E13" s="11">
        <v>26.559733830448696</v>
      </c>
      <c r="F13" s="11">
        <v>28.074269100409921</v>
      </c>
      <c r="G13" s="11"/>
      <c r="H13" s="11">
        <f t="shared" si="0"/>
        <v>2.8020634263781261</v>
      </c>
      <c r="I13" s="11">
        <v>14.54032762093056</v>
      </c>
      <c r="J13" s="11">
        <f>SUM(H13:I13)</f>
        <v>17.342391047308688</v>
      </c>
      <c r="L13" s="10" t="str">
        <f>name!E9</f>
        <v>Caring, leisure and other service occupations</v>
      </c>
      <c r="M13" s="11">
        <v>5.604076575536789</v>
      </c>
      <c r="N13" s="11">
        <v>5.8325703002176033</v>
      </c>
      <c r="O13" s="11">
        <v>5.6064950279541117</v>
      </c>
      <c r="P13" s="11">
        <v>6.3566423744592306</v>
      </c>
      <c r="Q13" s="11">
        <v>7.2664401947472452</v>
      </c>
      <c r="R13" s="11"/>
      <c r="S13" s="11">
        <f t="shared" si="2"/>
        <v>1.6599451667931335</v>
      </c>
      <c r="T13" s="11">
        <v>2.8895616031001099</v>
      </c>
      <c r="U13" s="11">
        <f>SUM(S13:T13)</f>
        <v>4.5495067698932434</v>
      </c>
      <c r="W13" s="10" t="str">
        <f>name!E9</f>
        <v>Caring, leisure and other service occupations</v>
      </c>
      <c r="X13" s="11">
        <v>19.624843333096518</v>
      </c>
      <c r="Y13" s="11">
        <v>20.771401252782578</v>
      </c>
      <c r="Z13" s="11">
        <v>19.665710646077727</v>
      </c>
      <c r="AA13" s="11">
        <v>20.20309145598949</v>
      </c>
      <c r="AB13" s="11">
        <v>20.807828905662682</v>
      </c>
      <c r="AC13" s="11"/>
      <c r="AD13" s="11">
        <f t="shared" si="4"/>
        <v>1.1421182595849544</v>
      </c>
      <c r="AE13" s="11">
        <v>11.650766017830449</v>
      </c>
      <c r="AF13" s="11">
        <f>SUM(AD13:AE13)</f>
        <v>12.792884277415403</v>
      </c>
    </row>
    <row r="14" spans="1:32" x14ac:dyDescent="0.2">
      <c r="A14" t="str">
        <f>name!E10</f>
        <v>Sales and customer service occupations</v>
      </c>
      <c r="B14" s="11">
        <v>22.458830778028947</v>
      </c>
      <c r="C14" s="11">
        <v>22.812729718882814</v>
      </c>
      <c r="D14" s="11">
        <v>22.826742346938012</v>
      </c>
      <c r="E14" s="11">
        <v>22.785043187364856</v>
      </c>
      <c r="F14" s="11">
        <v>22.659268589022691</v>
      </c>
      <c r="G14" s="11"/>
      <c r="H14" s="11">
        <f t="shared" si="0"/>
        <v>-0.16747375791532093</v>
      </c>
      <c r="I14" s="11">
        <v>10.083174796757103</v>
      </c>
      <c r="J14" s="11">
        <f t="shared" si="1"/>
        <v>9.9157010388417817</v>
      </c>
      <c r="L14" s="10" t="str">
        <f>name!E10</f>
        <v>Sales and customer service occupations</v>
      </c>
      <c r="M14" s="11">
        <v>9.3521103544045499</v>
      </c>
      <c r="N14" s="11">
        <v>9.6469779390513573</v>
      </c>
      <c r="O14" s="11">
        <v>9.7893792155949733</v>
      </c>
      <c r="P14" s="11">
        <v>10.026000967121149</v>
      </c>
      <c r="Q14" s="11">
        <v>10.338533727293274</v>
      </c>
      <c r="R14" s="11"/>
      <c r="S14" s="11">
        <f t="shared" si="2"/>
        <v>0.54915451169830121</v>
      </c>
      <c r="T14" s="11">
        <v>3.3722300525065592</v>
      </c>
      <c r="U14" s="11">
        <f t="shared" ref="U14:U15" si="6">SUM(S14:T14)</f>
        <v>3.9213845642048604</v>
      </c>
      <c r="W14" s="10" t="str">
        <f>name!E10</f>
        <v>Sales and customer service occupations</v>
      </c>
      <c r="X14" s="11">
        <v>13.106720423624415</v>
      </c>
      <c r="Y14" s="11">
        <v>13.165751779831449</v>
      </c>
      <c r="Z14" s="11">
        <v>13.037363131343053</v>
      </c>
      <c r="AA14" s="11">
        <v>12.759042220243742</v>
      </c>
      <c r="AB14" s="11">
        <v>12.320734861729415</v>
      </c>
      <c r="AC14" s="11"/>
      <c r="AD14" s="11">
        <f t="shared" si="4"/>
        <v>-0.71662826961363812</v>
      </c>
      <c r="AE14" s="11">
        <v>6.7109447442505417</v>
      </c>
      <c r="AF14" s="11">
        <f t="shared" ref="AF14:AF15" si="7">SUM(AD14:AE14)</f>
        <v>5.9943164746369035</v>
      </c>
    </row>
    <row r="15" spans="1:32" x14ac:dyDescent="0.2">
      <c r="A15" t="str">
        <f>name!E11</f>
        <v>Process, plant and machine operatives</v>
      </c>
      <c r="B15" s="11">
        <v>11.945850914801454</v>
      </c>
      <c r="C15" s="11">
        <v>13.664234081184066</v>
      </c>
      <c r="D15" s="11">
        <v>11.511860294395724</v>
      </c>
      <c r="E15" s="11">
        <v>12.995740865676355</v>
      </c>
      <c r="F15" s="11">
        <v>12.981401146319492</v>
      </c>
      <c r="G15" s="11"/>
      <c r="H15" s="11">
        <f t="shared" si="0"/>
        <v>1.4695408519237674</v>
      </c>
      <c r="I15" s="11">
        <v>6.0148494001707959</v>
      </c>
      <c r="J15" s="11">
        <f t="shared" si="1"/>
        <v>7.4843902520945633</v>
      </c>
      <c r="L15" s="10" t="str">
        <f>name!E11</f>
        <v>Process, plant and machine operatives</v>
      </c>
      <c r="M15" s="11">
        <v>10.45312669089356</v>
      </c>
      <c r="N15" s="11">
        <v>12.107246163222495</v>
      </c>
      <c r="O15" s="11">
        <v>10.173673756897358</v>
      </c>
      <c r="P15" s="11">
        <v>11.226510025111169</v>
      </c>
      <c r="Q15" s="11">
        <v>11.076835807579101</v>
      </c>
      <c r="R15" s="11"/>
      <c r="S15" s="11">
        <f t="shared" si="2"/>
        <v>0.90316205068174327</v>
      </c>
      <c r="T15" s="11">
        <v>5.0746249268419596</v>
      </c>
      <c r="U15" s="11">
        <f t="shared" si="6"/>
        <v>5.9777869775237029</v>
      </c>
      <c r="W15" s="10" t="str">
        <f>name!E11</f>
        <v>Process, plant and machine operatives</v>
      </c>
      <c r="X15" s="11">
        <v>1.4927242239078944</v>
      </c>
      <c r="Y15" s="11">
        <v>1.55698791796158</v>
      </c>
      <c r="Z15" s="11">
        <v>1.3381865374983619</v>
      </c>
      <c r="AA15" s="11">
        <v>1.7692308405651795</v>
      </c>
      <c r="AB15" s="11">
        <v>1.90456533874039</v>
      </c>
      <c r="AC15" s="11"/>
      <c r="AD15" s="11">
        <f t="shared" si="4"/>
        <v>0.56637880124202811</v>
      </c>
      <c r="AE15" s="11">
        <v>0.94022447332883763</v>
      </c>
      <c r="AF15" s="11">
        <f t="shared" si="7"/>
        <v>1.5066032745708657</v>
      </c>
    </row>
    <row r="16" spans="1:32" x14ac:dyDescent="0.2">
      <c r="A16" t="str">
        <f>name!E12</f>
        <v>Elementary occupations</v>
      </c>
      <c r="B16" s="11">
        <v>29.886352836456567</v>
      </c>
      <c r="C16" s="11">
        <v>31.401371520206066</v>
      </c>
      <c r="D16" s="11">
        <v>28.531004745435851</v>
      </c>
      <c r="E16" s="11">
        <v>28.840796937643258</v>
      </c>
      <c r="F16" s="11">
        <v>27.596502210119372</v>
      </c>
      <c r="G16" s="11"/>
      <c r="H16" s="11">
        <f t="shared" si="0"/>
        <v>-0.93450253531647931</v>
      </c>
      <c r="I16" s="11">
        <v>13.352107539095096</v>
      </c>
      <c r="J16" s="11">
        <f>SUM(H16:I16)</f>
        <v>12.417605003778617</v>
      </c>
      <c r="L16" s="10" t="str">
        <f>name!E12</f>
        <v>Elementary occupations</v>
      </c>
      <c r="M16" s="11">
        <v>15.354314476453792</v>
      </c>
      <c r="N16" s="11">
        <v>16.020292183886074</v>
      </c>
      <c r="O16" s="11">
        <v>14.647105455428212</v>
      </c>
      <c r="P16" s="11">
        <v>15.123800245999723</v>
      </c>
      <c r="Q16" s="11">
        <v>14.277947023745851</v>
      </c>
      <c r="R16" s="11"/>
      <c r="S16" s="11">
        <f t="shared" si="2"/>
        <v>-0.36915843168236151</v>
      </c>
      <c r="T16" s="11">
        <v>5.6336880086280852</v>
      </c>
      <c r="U16" s="11">
        <f>SUM(S16:T16)</f>
        <v>5.2645295769457237</v>
      </c>
      <c r="W16" s="10" t="str">
        <f>name!E12</f>
        <v>Elementary occupations</v>
      </c>
      <c r="X16" s="11">
        <v>14.532038360002797</v>
      </c>
      <c r="Y16" s="11">
        <v>15.381079336320015</v>
      </c>
      <c r="Z16" s="11">
        <v>13.883899290007665</v>
      </c>
      <c r="AA16" s="11">
        <v>13.716996691643548</v>
      </c>
      <c r="AB16" s="11">
        <v>13.318555186373525</v>
      </c>
      <c r="AC16" s="11"/>
      <c r="AD16" s="11">
        <f t="shared" si="4"/>
        <v>-0.56534410363414089</v>
      </c>
      <c r="AE16" s="11">
        <v>7.7184195304670089</v>
      </c>
      <c r="AF16" s="11">
        <f>SUM(AD16:AE16)</f>
        <v>7.153075426832868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265.75199999999995</v>
      </c>
      <c r="C18" s="34">
        <f>SUM(C8:C16)</f>
        <v>288.73000000000025</v>
      </c>
      <c r="D18" s="34">
        <f>SUM(D8:D16)</f>
        <v>282.6869999999999</v>
      </c>
      <c r="E18" s="34">
        <f>SUM(E8:E16)</f>
        <v>289.45600000000002</v>
      </c>
      <c r="F18" s="34">
        <f>SUM(F8:F16)</f>
        <v>298.81500000000005</v>
      </c>
      <c r="G18" s="11"/>
      <c r="H18" s="34">
        <f>SUM(H8:H16)</f>
        <v>16.128000000000103</v>
      </c>
      <c r="I18" s="34">
        <f>SUM(I8:I16)</f>
        <v>139.27702763564687</v>
      </c>
      <c r="J18" s="34">
        <f>SUM(H18:I18)</f>
        <v>155.40502763564697</v>
      </c>
      <c r="L18" s="231" t="str">
        <f>name!E3</f>
        <v>All occupations</v>
      </c>
      <c r="M18" s="34">
        <f>SUM(M8:M16)</f>
        <v>137.2892020087362</v>
      </c>
      <c r="N18" s="34">
        <f>SUM(N8:N16)</f>
        <v>149.93481559951823</v>
      </c>
      <c r="O18" s="34">
        <f>SUM(O8:O16)</f>
        <v>144.71496201635026</v>
      </c>
      <c r="P18" s="34">
        <f>SUM(P8:P16)</f>
        <v>148.54611184469596</v>
      </c>
      <c r="Q18" s="34">
        <f>SUM(Q8:Q16)</f>
        <v>153.3407547752754</v>
      </c>
      <c r="R18" s="11"/>
      <c r="S18" s="34">
        <f>SUM(S8:S16)</f>
        <v>8.6257927589251384</v>
      </c>
      <c r="T18" s="34">
        <f>SUM(T8:T16)</f>
        <v>59.807354390560775</v>
      </c>
      <c r="U18" s="34">
        <f>SUM(S18:T18)</f>
        <v>68.433147149485919</v>
      </c>
      <c r="W18" s="231" t="str">
        <f>name!E3</f>
        <v>All occupations</v>
      </c>
      <c r="X18" s="34">
        <f>SUM(X8:X16)</f>
        <v>128.46279799126378</v>
      </c>
      <c r="Y18" s="34">
        <f>SUM(Y8:Y16)</f>
        <v>138.79518440048184</v>
      </c>
      <c r="Z18" s="34">
        <f>SUM(Z8:Z16)</f>
        <v>137.9720379836497</v>
      </c>
      <c r="AA18" s="34">
        <f>SUM(AA8:AA16)</f>
        <v>140.90988815530406</v>
      </c>
      <c r="AB18" s="34">
        <f>SUM(AB8:AB16)</f>
        <v>145.47424522472465</v>
      </c>
      <c r="AC18" s="11"/>
      <c r="AD18" s="34">
        <f>SUM(AD8:AD16)</f>
        <v>7.5022072410749807</v>
      </c>
      <c r="AE18" s="34">
        <f>SUM(AE8:AE16)</f>
        <v>79.469673245086099</v>
      </c>
      <c r="AF18" s="34">
        <f>SUM(AD18:AE18)</f>
        <v>86.971880486161083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11.519003231722445</v>
      </c>
      <c r="C26" s="18">
        <f t="shared" si="8"/>
        <v>12.444378715340013</v>
      </c>
      <c r="D26" s="18">
        <f t="shared" si="8"/>
        <v>12.736078153856967</v>
      </c>
      <c r="E26" s="18">
        <f t="shared" si="8"/>
        <v>12.807230935589375</v>
      </c>
      <c r="F26" s="18">
        <f t="shared" si="8"/>
        <v>13.775425137935377</v>
      </c>
      <c r="G26" s="11"/>
      <c r="H26" s="40">
        <f>IF(D8&gt;0,(H8/D8)*100,0)</f>
        <v>14.331487302615365</v>
      </c>
      <c r="I26" s="40">
        <f>IF(D8&gt;0,(I8/D8)*100,0)</f>
        <v>56.356495137631498</v>
      </c>
      <c r="J26" s="40">
        <f>IF(D8&gt;0,(J8/D8)*100,0)</f>
        <v>70.68798244024687</v>
      </c>
      <c r="L26" t="str">
        <f>$A$8</f>
        <v>Managers, directors and senior officials</v>
      </c>
      <c r="M26" s="18">
        <f t="shared" ref="M26:Q26" si="9">M8/M$18*100</f>
        <v>14.429378542144375</v>
      </c>
      <c r="N26" s="18">
        <f t="shared" si="9"/>
        <v>15.19279814754659</v>
      </c>
      <c r="O26" s="18">
        <f t="shared" si="9"/>
        <v>15.497534392408651</v>
      </c>
      <c r="P26" s="18">
        <f t="shared" si="9"/>
        <v>15.168006974971016</v>
      </c>
      <c r="Q26" s="18">
        <f t="shared" si="9"/>
        <v>15.810593576908918</v>
      </c>
      <c r="R26" s="11"/>
      <c r="S26" s="40">
        <f>IF(O8&gt;0,(S8/O8)*100,0)</f>
        <v>8.101004064533857</v>
      </c>
      <c r="T26" s="40">
        <f>IF(O8&gt;0,(T8/O8)*100,0)</f>
        <v>49.128816727416208</v>
      </c>
      <c r="U26" s="40">
        <f>IF(O8&gt;0,(U8/O8)*100,0)</f>
        <v>57.229820791950061</v>
      </c>
      <c r="W26" t="str">
        <f>$A$8</f>
        <v>Managers, directors and senior officials</v>
      </c>
      <c r="X26" s="18">
        <f t="shared" ref="X26:AB26" si="10">X8/X$18*100</f>
        <v>8.4086622601602183</v>
      </c>
      <c r="Y26" s="18">
        <f t="shared" si="10"/>
        <v>9.4753725316024529</v>
      </c>
      <c r="Z26" s="18">
        <f t="shared" si="10"/>
        <v>9.8396649348308216</v>
      </c>
      <c r="AA26" s="18">
        <f t="shared" si="10"/>
        <v>10.318519134187911</v>
      </c>
      <c r="AB26" s="18">
        <f t="shared" si="10"/>
        <v>11.630205109160286</v>
      </c>
      <c r="AC26" s="11"/>
      <c r="AD26" s="40">
        <f>IF(Z8&gt;0,(AD8/Z8)*100,0)</f>
        <v>24.624117908339578</v>
      </c>
      <c r="AE26" s="40">
        <f>IF(Z8&gt;0,(AE8/Z8)*100,0)</f>
        <v>68.29647172863173</v>
      </c>
      <c r="AF26" s="40">
        <f>IF(Z8&gt;0,(AF8/Z8)*100,0)</f>
        <v>92.920589636971314</v>
      </c>
    </row>
    <row r="27" spans="1:32" x14ac:dyDescent="0.2">
      <c r="A27" t="str">
        <f>$A$9</f>
        <v>Professional occupations</v>
      </c>
      <c r="B27" s="18">
        <f t="shared" si="8"/>
        <v>21.088464966171681</v>
      </c>
      <c r="C27" s="18">
        <f t="shared" si="8"/>
        <v>22.222147057032888</v>
      </c>
      <c r="D27" s="18">
        <f t="shared" si="8"/>
        <v>23.294402720604921</v>
      </c>
      <c r="E27" s="18">
        <f t="shared" si="8"/>
        <v>24.285697951683265</v>
      </c>
      <c r="F27" s="18">
        <f t="shared" si="8"/>
        <v>25.520102583679655</v>
      </c>
      <c r="G27" s="11"/>
      <c r="H27" s="40">
        <f t="shared" ref="H27:H36" si="11">IF(D9&gt;0,(H9/D9)*100,0)</f>
        <v>15.805022149719392</v>
      </c>
      <c r="I27" s="40">
        <f t="shared" ref="I27:I36" si="12">IF(D9&gt;0,(I9/D9)*100,0)</f>
        <v>50.193949071053702</v>
      </c>
      <c r="J27" s="40">
        <f t="shared" ref="J27:J36" si="13">IF(D9&gt;0,(J9/D9)*100,0)</f>
        <v>65.9989712207731</v>
      </c>
      <c r="L27" t="str">
        <f>$A$9</f>
        <v>Professional occupations</v>
      </c>
      <c r="M27" s="18">
        <f t="shared" ref="M27:Q27" si="14">M9/M$18*100</f>
        <v>21.776376412241696</v>
      </c>
      <c r="N27" s="18">
        <f t="shared" si="14"/>
        <v>22.417286241161456</v>
      </c>
      <c r="O27" s="18">
        <f t="shared" si="14"/>
        <v>23.656163342869469</v>
      </c>
      <c r="P27" s="18">
        <f t="shared" si="14"/>
        <v>24.497288035853025</v>
      </c>
      <c r="Q27" s="18">
        <f t="shared" si="14"/>
        <v>25.432621705596308</v>
      </c>
      <c r="R27" s="11"/>
      <c r="S27" s="40">
        <f t="shared" ref="S27:S34" si="15">IF(O9&gt;0,(S9/O9)*100,0)</f>
        <v>13.917640945554465</v>
      </c>
      <c r="T27" s="40">
        <f t="shared" ref="T27:T34" si="16">IF(O9&gt;0,(T9/O9)*100,0)</f>
        <v>40.621018167809396</v>
      </c>
      <c r="U27" s="40">
        <f t="shared" ref="U27:U34" si="17">IF(O9&gt;0,(U9/O9)*100,0)</f>
        <v>54.538659113363877</v>
      </c>
      <c r="W27" t="str">
        <f>$A$9</f>
        <v>Professional occupations</v>
      </c>
      <c r="X27" s="18">
        <f t="shared" ref="X27:AB27" si="18">X9/X$18*100</f>
        <v>20.353288596355611</v>
      </c>
      <c r="Y27" s="18">
        <f t="shared" si="18"/>
        <v>22.011346100825811</v>
      </c>
      <c r="Z27" s="18">
        <f t="shared" si="18"/>
        <v>22.914962252267149</v>
      </c>
      <c r="AA27" s="18">
        <f t="shared" si="18"/>
        <v>24.062641325070462</v>
      </c>
      <c r="AB27" s="18">
        <f t="shared" si="18"/>
        <v>25.612313984075492</v>
      </c>
      <c r="AC27" s="11"/>
      <c r="AD27" s="40">
        <f t="shared" ref="AD27:AD34" si="19">IF(Z9&gt;0,(AD9/Z9)*100,0)</f>
        <v>17.848675094977452</v>
      </c>
      <c r="AE27" s="40">
        <f t="shared" ref="AE27:AE34" si="20">IF(Z9&gt;0,(AE9/Z9)*100,0)</f>
        <v>60.559501293357741</v>
      </c>
      <c r="AF27" s="40">
        <f t="shared" ref="AF27:AF34" si="21">IF(Z9&gt;0,(AF9/Z9)*100,0)</f>
        <v>78.408176388335193</v>
      </c>
    </row>
    <row r="28" spans="1:32" x14ac:dyDescent="0.2">
      <c r="A28" t="str">
        <f>$A$10</f>
        <v>Associate professional occupations</v>
      </c>
      <c r="B28" s="18">
        <f t="shared" si="8"/>
        <v>13.471991009406825</v>
      </c>
      <c r="C28" s="18">
        <f t="shared" si="8"/>
        <v>13.350724671102496</v>
      </c>
      <c r="D28" s="18">
        <f t="shared" si="8"/>
        <v>14.120117077079906</v>
      </c>
      <c r="E28" s="18">
        <f t="shared" si="8"/>
        <v>13.490739369917936</v>
      </c>
      <c r="F28" s="18">
        <f t="shared" si="8"/>
        <v>13.864725590737775</v>
      </c>
      <c r="G28" s="11"/>
      <c r="H28" s="40">
        <f t="shared" si="11"/>
        <v>3.7933521669042403</v>
      </c>
      <c r="I28" s="40">
        <f t="shared" si="12"/>
        <v>45.611349058303489</v>
      </c>
      <c r="J28" s="40">
        <f t="shared" si="13"/>
        <v>49.404701225207731</v>
      </c>
      <c r="L28" t="str">
        <f>$A$10</f>
        <v>Associate professional occupations</v>
      </c>
      <c r="M28" s="18">
        <f t="shared" ref="M28:Q28" si="22">M10/M$18*100</f>
        <v>13.922137520491132</v>
      </c>
      <c r="N28" s="18">
        <f t="shared" si="22"/>
        <v>13.444583079079292</v>
      </c>
      <c r="O28" s="18">
        <f t="shared" si="22"/>
        <v>14.254549784702755</v>
      </c>
      <c r="P28" s="18">
        <f t="shared" si="22"/>
        <v>13.123057717446841</v>
      </c>
      <c r="Q28" s="18">
        <f t="shared" si="22"/>
        <v>13.116184680670411</v>
      </c>
      <c r="R28" s="11"/>
      <c r="S28" s="40">
        <f t="shared" si="15"/>
        <v>-2.5014449053433596</v>
      </c>
      <c r="T28" s="40">
        <f t="shared" si="16"/>
        <v>35.680600934412766</v>
      </c>
      <c r="U28" s="40">
        <f t="shared" si="17"/>
        <v>33.179156029069404</v>
      </c>
      <c r="W28" t="str">
        <f>$A$10</f>
        <v>Associate professional occupations</v>
      </c>
      <c r="X28" s="18">
        <f t="shared" ref="X28:AB28" si="23">X10/X$18*100</f>
        <v>12.990915894586566</v>
      </c>
      <c r="Y28" s="18">
        <f t="shared" si="23"/>
        <v>13.249333234841565</v>
      </c>
      <c r="Z28" s="18">
        <f t="shared" si="23"/>
        <v>13.979114418412919</v>
      </c>
      <c r="AA28" s="18">
        <f t="shared" si="23"/>
        <v>13.878346517906129</v>
      </c>
      <c r="AB28" s="18">
        <f t="shared" si="23"/>
        <v>14.653743797724115</v>
      </c>
      <c r="AC28" s="11"/>
      <c r="AD28" s="40">
        <f t="shared" si="19"/>
        <v>10.525876555921203</v>
      </c>
      <c r="AE28" s="40">
        <f t="shared" si="20"/>
        <v>56.232661100282513</v>
      </c>
      <c r="AF28" s="40">
        <f t="shared" si="21"/>
        <v>66.758537656203714</v>
      </c>
    </row>
    <row r="29" spans="1:32" x14ac:dyDescent="0.2">
      <c r="A29" t="str">
        <f>$A$11</f>
        <v>Administrative and secretarial occupations</v>
      </c>
      <c r="B29" s="18">
        <f t="shared" si="8"/>
        <v>10.790029276930026</v>
      </c>
      <c r="C29" s="18">
        <f t="shared" si="8"/>
        <v>9.8151743615752078</v>
      </c>
      <c r="D29" s="18">
        <f t="shared" si="8"/>
        <v>10.158452031667204</v>
      </c>
      <c r="E29" s="18">
        <f t="shared" si="8"/>
        <v>9.2455768236220432</v>
      </c>
      <c r="F29" s="18">
        <f t="shared" si="8"/>
        <v>7.9851464642226837</v>
      </c>
      <c r="G29" s="11"/>
      <c r="H29" s="40">
        <f t="shared" si="11"/>
        <v>-16.909397173372582</v>
      </c>
      <c r="I29" s="40">
        <f t="shared" si="12"/>
        <v>45.802163897040103</v>
      </c>
      <c r="J29" s="40">
        <f t="shared" si="13"/>
        <v>28.892766723667524</v>
      </c>
      <c r="L29" t="str">
        <f>$A$11</f>
        <v>Administrative and secretarial occupations</v>
      </c>
      <c r="M29" s="18">
        <f t="shared" ref="M29:Q29" si="24">M11/M$18*100</f>
        <v>4.2584012494220138</v>
      </c>
      <c r="N29" s="18">
        <f t="shared" si="24"/>
        <v>3.7671275581016186</v>
      </c>
      <c r="O29" s="18">
        <f t="shared" si="24"/>
        <v>4.4622329863272485</v>
      </c>
      <c r="P29" s="18">
        <f t="shared" si="24"/>
        <v>4.1405514283130698</v>
      </c>
      <c r="Q29" s="18">
        <f t="shared" si="24"/>
        <v>4.3035558868325756</v>
      </c>
      <c r="R29" s="11"/>
      <c r="S29" s="40">
        <f t="shared" si="15"/>
        <v>2.1925806616440067</v>
      </c>
      <c r="T29" s="40">
        <f t="shared" si="16"/>
        <v>35.887172840351546</v>
      </c>
      <c r="U29" s="40">
        <f t="shared" si="17"/>
        <v>38.079753501995548</v>
      </c>
      <c r="W29" t="str">
        <f>$A$11</f>
        <v>Administrative and secretarial occupations</v>
      </c>
      <c r="X29" s="18">
        <f t="shared" ref="X29:AB29" si="25">X11/X$18*100</f>
        <v>17.770431492483905</v>
      </c>
      <c r="Y29" s="18">
        <f t="shared" si="25"/>
        <v>16.348634338108212</v>
      </c>
      <c r="Z29" s="18">
        <f t="shared" si="25"/>
        <v>16.133054819522453</v>
      </c>
      <c r="AA29" s="18">
        <f t="shared" si="25"/>
        <v>14.62725502427309</v>
      </c>
      <c r="AB29" s="18">
        <f t="shared" si="25"/>
        <v>11.865818792430757</v>
      </c>
      <c r="AC29" s="11"/>
      <c r="AD29" s="40">
        <f t="shared" si="19"/>
        <v>-22.451011855454961</v>
      </c>
      <c r="AE29" s="40">
        <f t="shared" si="20"/>
        <v>48.678570753284042</v>
      </c>
      <c r="AF29" s="40">
        <f t="shared" si="21"/>
        <v>26.227558897829077</v>
      </c>
    </row>
    <row r="30" spans="1:32" x14ac:dyDescent="0.2">
      <c r="A30" t="str">
        <f>$A$12</f>
        <v>Skilled trades occupations</v>
      </c>
      <c r="B30" s="18">
        <f t="shared" si="8"/>
        <v>9.4449872533287369</v>
      </c>
      <c r="C30" s="18">
        <f t="shared" si="8"/>
        <v>9.4441634007911599</v>
      </c>
      <c r="D30" s="18">
        <f t="shared" si="8"/>
        <v>8.5109477312945359</v>
      </c>
      <c r="E30" s="18">
        <f t="shared" si="8"/>
        <v>8.6698308336154319</v>
      </c>
      <c r="F30" s="18">
        <f t="shared" si="8"/>
        <v>8.2967496985607951</v>
      </c>
      <c r="G30" s="11"/>
      <c r="H30" s="40">
        <f t="shared" si="11"/>
        <v>3.0449285513693196</v>
      </c>
      <c r="I30" s="40">
        <f t="shared" si="12"/>
        <v>43.993825616862864</v>
      </c>
      <c r="J30" s="40">
        <f t="shared" si="13"/>
        <v>47.038754168232181</v>
      </c>
      <c r="L30" t="str">
        <f>$A$12</f>
        <v>Skilled trades occupations</v>
      </c>
      <c r="M30" s="18">
        <f t="shared" ref="M30:Q30" si="26">M12/M$18*100</f>
        <v>15.921911508990187</v>
      </c>
      <c r="N30" s="18">
        <f t="shared" si="26"/>
        <v>16.094175082845659</v>
      </c>
      <c r="O30" s="18">
        <f t="shared" si="26"/>
        <v>14.339266920270429</v>
      </c>
      <c r="P30" s="18">
        <f t="shared" si="26"/>
        <v>14.303628905359602</v>
      </c>
      <c r="Q30" s="18">
        <f t="shared" si="26"/>
        <v>13.321167473028744</v>
      </c>
      <c r="R30" s="11"/>
      <c r="S30" s="40">
        <f t="shared" si="15"/>
        <v>-1.5627435705969219</v>
      </c>
      <c r="T30" s="40">
        <f t="shared" si="16"/>
        <v>39.684819508759546</v>
      </c>
      <c r="U30" s="40">
        <f t="shared" si="17"/>
        <v>38.122075938162624</v>
      </c>
      <c r="W30" t="str">
        <f>$A$12</f>
        <v>Skilled trades occupations</v>
      </c>
      <c r="X30" s="18">
        <f t="shared" ref="X30:AB30" si="27">X12/X$18*100</f>
        <v>2.5230473887520652</v>
      </c>
      <c r="Y30" s="18">
        <f t="shared" si="27"/>
        <v>2.2604251494226775</v>
      </c>
      <c r="Z30" s="18">
        <f t="shared" si="27"/>
        <v>2.3977888450587259</v>
      </c>
      <c r="AA30" s="18">
        <f t="shared" si="27"/>
        <v>2.7307245761938397</v>
      </c>
      <c r="AB30" s="18">
        <f t="shared" si="27"/>
        <v>3.0006368872995499</v>
      </c>
      <c r="AC30" s="11"/>
      <c r="AD30" s="40">
        <f t="shared" si="19"/>
        <v>31.946398827166355</v>
      </c>
      <c r="AE30" s="40">
        <f t="shared" si="20"/>
        <v>71.021923245135795</v>
      </c>
      <c r="AF30" s="40">
        <f t="shared" si="21"/>
        <v>102.96832207230216</v>
      </c>
    </row>
    <row r="31" spans="1:32" x14ac:dyDescent="0.2">
      <c r="A31" t="str">
        <f>$A$13</f>
        <v>Caring, leisure and other service occupations</v>
      </c>
      <c r="B31" s="18">
        <f t="shared" si="8"/>
        <v>9.4934073529581298</v>
      </c>
      <c r="C31" s="18">
        <f t="shared" si="8"/>
        <v>9.2141348502061291</v>
      </c>
      <c r="D31" s="18">
        <f t="shared" si="8"/>
        <v>8.939995710461325</v>
      </c>
      <c r="E31" s="18">
        <f t="shared" si="8"/>
        <v>9.1757413321709329</v>
      </c>
      <c r="F31" s="18">
        <f t="shared" si="8"/>
        <v>9.3952007430717721</v>
      </c>
      <c r="G31" s="11"/>
      <c r="H31" s="40">
        <f t="shared" si="11"/>
        <v>11.087530160683041</v>
      </c>
      <c r="I31" s="40">
        <f t="shared" si="12"/>
        <v>57.534857892800908</v>
      </c>
      <c r="J31" s="40">
        <f t="shared" si="13"/>
        <v>68.622388053483945</v>
      </c>
      <c r="L31" t="str">
        <f>$A$13</f>
        <v>Caring, leisure and other service occupations</v>
      </c>
      <c r="M31" s="18">
        <f t="shared" ref="M31:Q31" si="28">M13/M$18*100</f>
        <v>4.0819499957324989</v>
      </c>
      <c r="N31" s="18">
        <f t="shared" si="28"/>
        <v>3.8900706796456319</v>
      </c>
      <c r="O31" s="18">
        <f t="shared" si="28"/>
        <v>3.8741640462308768</v>
      </c>
      <c r="P31" s="18">
        <f t="shared" si="28"/>
        <v>4.2792384772110772</v>
      </c>
      <c r="Q31" s="18">
        <f t="shared" si="28"/>
        <v>4.7387533766847501</v>
      </c>
      <c r="R31" s="11"/>
      <c r="S31" s="40">
        <f t="shared" si="15"/>
        <v>29.607538373201248</v>
      </c>
      <c r="T31" s="40">
        <f t="shared" si="16"/>
        <v>51.539537423875167</v>
      </c>
      <c r="U31" s="40">
        <f t="shared" si="17"/>
        <v>81.147075797076411</v>
      </c>
      <c r="W31" t="str">
        <f>$A$13</f>
        <v>Caring, leisure and other service occupations</v>
      </c>
      <c r="X31" s="18">
        <f t="shared" ref="X31:AB31" si="29">X13/X$18*100</f>
        <v>15.276674367960693</v>
      </c>
      <c r="Y31" s="18">
        <f t="shared" si="29"/>
        <v>14.965505714411853</v>
      </c>
      <c r="Z31" s="18">
        <f t="shared" si="29"/>
        <v>14.253403032582735</v>
      </c>
      <c r="AA31" s="18">
        <f t="shared" si="29"/>
        <v>14.33759668712718</v>
      </c>
      <c r="AB31" s="18">
        <f t="shared" si="29"/>
        <v>14.303445172387258</v>
      </c>
      <c r="AC31" s="11"/>
      <c r="AD31" s="40">
        <f t="shared" si="19"/>
        <v>5.8076632985177516</v>
      </c>
      <c r="AE31" s="40">
        <f t="shared" si="20"/>
        <v>59.244063067480155</v>
      </c>
      <c r="AF31" s="40">
        <f t="shared" si="21"/>
        <v>65.051726365997908</v>
      </c>
    </row>
    <row r="32" spans="1:32" x14ac:dyDescent="0.2">
      <c r="A32" t="str">
        <f>$A$14</f>
        <v>Sales and customer service occupations</v>
      </c>
      <c r="B32" s="18">
        <f t="shared" si="8"/>
        <v>8.4510486385912245</v>
      </c>
      <c r="C32" s="18">
        <f t="shared" si="8"/>
        <v>7.9010597163033962</v>
      </c>
      <c r="D32" s="18">
        <f t="shared" si="8"/>
        <v>8.0749176109753975</v>
      </c>
      <c r="E32" s="18">
        <f t="shared" si="8"/>
        <v>7.8716776253955194</v>
      </c>
      <c r="F32" s="18">
        <f t="shared" si="8"/>
        <v>7.5830425477377936</v>
      </c>
      <c r="H32" s="40">
        <f t="shared" si="11"/>
        <v>-0.73367349300188656</v>
      </c>
      <c r="I32" s="40">
        <f t="shared" si="12"/>
        <v>44.172640333453728</v>
      </c>
      <c r="J32" s="40">
        <f t="shared" si="13"/>
        <v>43.43896684045184</v>
      </c>
      <c r="L32" t="str">
        <f>$A$14</f>
        <v>Sales and customer service occupations</v>
      </c>
      <c r="M32" s="18">
        <f t="shared" ref="M32:Q32" si="30">M14/M$18*100</f>
        <v>6.8119780853627816</v>
      </c>
      <c r="N32" s="18">
        <f t="shared" si="30"/>
        <v>6.4341146520757482</v>
      </c>
      <c r="O32" s="18">
        <f t="shared" si="30"/>
        <v>6.7645937083471335</v>
      </c>
      <c r="P32" s="18">
        <f t="shared" si="30"/>
        <v>6.7494199899377172</v>
      </c>
      <c r="Q32" s="18">
        <f t="shared" si="30"/>
        <v>6.7421956690148335</v>
      </c>
      <c r="S32" s="40">
        <f t="shared" si="15"/>
        <v>5.6096969951217179</v>
      </c>
      <c r="T32" s="40">
        <f t="shared" si="16"/>
        <v>34.447843711421733</v>
      </c>
      <c r="U32" s="40">
        <f t="shared" si="17"/>
        <v>40.057540706543449</v>
      </c>
      <c r="W32" t="str">
        <f>$A$14</f>
        <v>Sales and customer service occupations</v>
      </c>
      <c r="X32" s="18">
        <f t="shared" ref="X32:AB32" si="31">X14/X$18*100</f>
        <v>10.202736222914705</v>
      </c>
      <c r="Y32" s="18">
        <f t="shared" si="31"/>
        <v>9.4857410483657549</v>
      </c>
      <c r="Z32" s="18">
        <f t="shared" si="31"/>
        <v>9.4492792321354546</v>
      </c>
      <c r="AA32" s="18">
        <f t="shared" si="31"/>
        <v>9.0547529256295647</v>
      </c>
      <c r="AB32" s="18">
        <f t="shared" si="31"/>
        <v>8.4693581621246281</v>
      </c>
      <c r="AD32" s="40">
        <f t="shared" si="19"/>
        <v>-5.4967270788891049</v>
      </c>
      <c r="AE32" s="40">
        <f t="shared" si="20"/>
        <v>51.474709085281177</v>
      </c>
      <c r="AF32" s="40">
        <f t="shared" si="21"/>
        <v>45.977982006392075</v>
      </c>
    </row>
    <row r="33" spans="1:32" x14ac:dyDescent="0.2">
      <c r="A33" t="str">
        <f>$A$15</f>
        <v>Process, plant and machine operatives</v>
      </c>
      <c r="B33" s="18">
        <f t="shared" si="8"/>
        <v>4.4951123283367407</v>
      </c>
      <c r="C33" s="18">
        <f t="shared" si="8"/>
        <v>4.7325300734887454</v>
      </c>
      <c r="D33" s="18">
        <f t="shared" si="8"/>
        <v>4.0722991486682192</v>
      </c>
      <c r="E33" s="18">
        <f t="shared" si="8"/>
        <v>4.4897120341870105</v>
      </c>
      <c r="F33" s="18">
        <f t="shared" si="8"/>
        <v>4.3442936754578891</v>
      </c>
      <c r="G33" s="11"/>
      <c r="H33" s="40">
        <f t="shared" si="11"/>
        <v>12.76545071207282</v>
      </c>
      <c r="I33" s="40">
        <f t="shared" si="12"/>
        <v>52.249152147016432</v>
      </c>
      <c r="J33" s="40">
        <f t="shared" si="13"/>
        <v>65.014602859089251</v>
      </c>
      <c r="L33" t="str">
        <f>$A$15</f>
        <v>Process, plant and machine operatives</v>
      </c>
      <c r="M33" s="18">
        <f t="shared" ref="M33:Q33" si="32">M15/M$18*100</f>
        <v>7.6139467182775169</v>
      </c>
      <c r="N33" s="18">
        <f t="shared" si="32"/>
        <v>8.0750065385490082</v>
      </c>
      <c r="O33" s="18">
        <f t="shared" si="32"/>
        <v>7.0301464445313613</v>
      </c>
      <c r="P33" s="18">
        <f t="shared" si="32"/>
        <v>7.5575926462810532</v>
      </c>
      <c r="Q33" s="18">
        <f t="shared" si="32"/>
        <v>7.223673721844186</v>
      </c>
      <c r="R33" s="11"/>
      <c r="S33" s="40">
        <f t="shared" si="15"/>
        <v>8.8774426255749965</v>
      </c>
      <c r="T33" s="40">
        <f t="shared" si="16"/>
        <v>49.87996517385433</v>
      </c>
      <c r="U33" s="40">
        <f t="shared" si="17"/>
        <v>58.75740779942933</v>
      </c>
      <c r="W33" t="str">
        <f>$A$15</f>
        <v>Process, plant and machine operatives</v>
      </c>
      <c r="X33" s="18">
        <f t="shared" ref="X33:AB33" si="33">X15/X$18*100</f>
        <v>1.1619894998779401</v>
      </c>
      <c r="Y33" s="18">
        <f t="shared" si="33"/>
        <v>1.1217881403356345</v>
      </c>
      <c r="Z33" s="18">
        <f t="shared" si="33"/>
        <v>0.96989691321146021</v>
      </c>
      <c r="AA33" s="18">
        <f t="shared" si="33"/>
        <v>1.2555760732811163</v>
      </c>
      <c r="AB33" s="18">
        <f t="shared" si="33"/>
        <v>1.3092113561395484</v>
      </c>
      <c r="AC33" s="11"/>
      <c r="AD33" s="40">
        <f t="shared" si="19"/>
        <v>42.324353546466718</v>
      </c>
      <c r="AE33" s="40">
        <f t="shared" si="20"/>
        <v>70.261091931661184</v>
      </c>
      <c r="AF33" s="40">
        <f t="shared" si="21"/>
        <v>112.58544547812789</v>
      </c>
    </row>
    <row r="34" spans="1:32" x14ac:dyDescent="0.2">
      <c r="A34" t="str">
        <f>$A$16</f>
        <v>Elementary occupations</v>
      </c>
      <c r="B34" s="18">
        <f t="shared" si="8"/>
        <v>11.245955942554176</v>
      </c>
      <c r="C34" s="18">
        <f t="shared" si="8"/>
        <v>10.875687154159955</v>
      </c>
      <c r="D34" s="18">
        <f t="shared" si="8"/>
        <v>10.092789815391532</v>
      </c>
      <c r="E34" s="18">
        <f t="shared" si="8"/>
        <v>9.9637930938184933</v>
      </c>
      <c r="F34" s="18">
        <f t="shared" si="8"/>
        <v>9.2353135585962427</v>
      </c>
      <c r="G34" s="11"/>
      <c r="H34" s="40">
        <f t="shared" si="11"/>
        <v>-3.275393010706968</v>
      </c>
      <c r="I34" s="40">
        <f t="shared" si="12"/>
        <v>46.798588616936293</v>
      </c>
      <c r="J34" s="40">
        <f t="shared" si="13"/>
        <v>43.523195606229322</v>
      </c>
      <c r="L34" t="str">
        <f>$A$16</f>
        <v>Elementary occupations</v>
      </c>
      <c r="M34" s="18">
        <f t="shared" ref="M34:Q34" si="34">M16/M$18*100</f>
        <v>11.183919967337811</v>
      </c>
      <c r="N34" s="18">
        <f t="shared" si="34"/>
        <v>10.684838020995006</v>
      </c>
      <c r="O34" s="18">
        <f t="shared" si="34"/>
        <v>10.121348374312081</v>
      </c>
      <c r="P34" s="18">
        <f t="shared" si="34"/>
        <v>10.181215824626607</v>
      </c>
      <c r="Q34" s="18">
        <f t="shared" si="34"/>
        <v>9.311253909419273</v>
      </c>
      <c r="R34" s="11"/>
      <c r="S34" s="40">
        <f t="shared" si="15"/>
        <v>-2.5203507464715598</v>
      </c>
      <c r="T34" s="40">
        <f t="shared" si="16"/>
        <v>38.462807725196257</v>
      </c>
      <c r="U34" s="40">
        <f t="shared" si="17"/>
        <v>35.942456978724699</v>
      </c>
      <c r="W34" t="str">
        <f>$A$16</f>
        <v>Elementary occupations</v>
      </c>
      <c r="X34" s="18">
        <f t="shared" ref="X34:AB34" si="35">X16/X$18*100</f>
        <v>11.312254276908293</v>
      </c>
      <c r="Y34" s="18">
        <f t="shared" si="35"/>
        <v>11.081853742086038</v>
      </c>
      <c r="Z34" s="18">
        <f t="shared" si="35"/>
        <v>10.062835551978271</v>
      </c>
      <c r="AA34" s="18">
        <f t="shared" si="35"/>
        <v>9.7345877363307096</v>
      </c>
      <c r="AB34" s="18">
        <f t="shared" si="35"/>
        <v>9.1552667386583675</v>
      </c>
      <c r="AC34" s="11"/>
      <c r="AD34" s="40">
        <f t="shared" si="19"/>
        <v>-4.0719403953111559</v>
      </c>
      <c r="AE34" s="40">
        <f t="shared" si="20"/>
        <v>55.592592320386579</v>
      </c>
      <c r="AF34" s="40">
        <f t="shared" si="21"/>
        <v>51.520651925075434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5.7052499761220394</v>
      </c>
      <c r="I36" s="43">
        <f t="shared" si="12"/>
        <v>49.268989248054176</v>
      </c>
      <c r="J36" s="43">
        <f t="shared" si="13"/>
        <v>54.974239224176223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5.9605396973055038</v>
      </c>
      <c r="T36" s="43">
        <f t="shared" ref="T36" si="37">IF(O18&gt;0,(T18/O18)*100,0)</f>
        <v>41.327692421882119</v>
      </c>
      <c r="U36" s="43">
        <f t="shared" ref="U36" si="38">IF(O18&gt;0,(U18/O18)*100,0)</f>
        <v>47.288232119187626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5.437483819702674</v>
      </c>
      <c r="AE36" s="43">
        <f t="shared" ref="AE36" si="40">IF(Z18&gt;0,(AE18/Z18)*100,0)</f>
        <v>57.598390519174337</v>
      </c>
      <c r="AF36" s="43">
        <f t="shared" ref="AF36" si="41">IF(Z18&gt;0,(AF18/Z18)*100,0)</f>
        <v>63.035874338877008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Buckinghamshire Thames Valley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Buckinghamshire Thames Valley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Buckinghamshire Thames Valley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4.0862643755222194</v>
      </c>
      <c r="C46" s="18">
        <f t="shared" si="42"/>
        <v>0.20200741308362691</v>
      </c>
      <c r="D46" s="18">
        <f t="shared" si="42"/>
        <v>0.58639628127914456</v>
      </c>
      <c r="E46" s="18">
        <f t="shared" si="42"/>
        <v>1.052476404239</v>
      </c>
      <c r="F46" s="18">
        <f>IF(F$6-D$6 &lt;&gt; 0,(EXP(LN(F8/D8)/(F$6-D$6))-1)*100,0)</f>
        <v>0.8968768957878348</v>
      </c>
      <c r="H46" s="18">
        <f>IF($F$6-$D$6 &lt;&gt; 0,(EXP(LN(1+(H26/100))/($F$6-$D$6))-1)*100,0)</f>
        <v>0.8968768957878348</v>
      </c>
      <c r="I46" s="18">
        <f>IF($F$6-$D$6 &lt;&gt; 0,(EXP(LN(1+(I26/100))/($F$6-$D$6))-1)*100,0)</f>
        <v>3.0246295969083459</v>
      </c>
      <c r="J46" s="18">
        <f>IF($F$6-$D$6 &lt;&gt; 0,(EXP(LN(1+(J26/100))/($F$6-$D$6))-1)*100,0)</f>
        <v>3.6287349035605709</v>
      </c>
      <c r="L46" t="str">
        <f>$A$8</f>
        <v>Managers, directors and senior officials</v>
      </c>
      <c r="M46" s="18">
        <f t="shared" ref="M46:M54" si="43">IF(N$6-M$6 &lt;&gt; 0,(EXP(LN(N8/M8)/(N$6-M$6))-1)*100,0)</f>
        <v>3.5533284047672753</v>
      </c>
      <c r="N46" s="18">
        <f t="shared" ref="N46:N54" si="44">IF(O$6-N$6 &lt;&gt; 0,(EXP(LN(O8/N8)/(O$6-N$6))-1)*100,0)</f>
        <v>-1.5454512296712464</v>
      </c>
      <c r="O46" s="18">
        <f t="shared" ref="O46:O54" si="45">IF(P$6-O$6 &lt;&gt; 0,(EXP(LN(P8/O8)/(P$6-O$6))-1)*100,0)</f>
        <v>9.2780304671147285E-2</v>
      </c>
      <c r="P46" s="18">
        <f t="shared" ref="P46:P54" si="46">IF(Q$6-P$6 &lt;&gt; 0,(EXP(LN(Q8/P8)/(Q$6-P$6))-1)*100,0)</f>
        <v>0.73527962656629864</v>
      </c>
      <c r="Q46" s="18">
        <f>IF(Q$6-O$6 &lt;&gt; 0,(EXP(LN(Q8/O8)/(Q$6-O$6))-1)*100,0)</f>
        <v>0.52065624091748308</v>
      </c>
      <c r="S46" s="18">
        <f>IF($F$6-$D$6 &lt;&gt; 0,(EXP(LN(1+(S26/100))/($F$6-$D$6))-1)*100,0)</f>
        <v>0.52065624091748308</v>
      </c>
      <c r="T46" s="18">
        <f>IF($F$6-$D$6 &lt;&gt; 0,(EXP(LN(1+(T26/100))/($F$6-$D$6))-1)*100,0)</f>
        <v>2.7000775320577208</v>
      </c>
      <c r="U46" s="18">
        <f>IF($F$6-$D$6 &lt;&gt; 0,(EXP(LN(1+(U26/100))/($F$6-$D$6))-1)*100,0)</f>
        <v>3.0628927426299857</v>
      </c>
      <c r="W46" t="str">
        <f>$A$8</f>
        <v>Managers, directors and senior officials</v>
      </c>
      <c r="X46" s="18">
        <f t="shared" ref="X46:X54" si="47">IF(Y$6-X$6 &lt;&gt; 0,(EXP(LN(Y8/X8)/(Y$6-X$6))-1)*100,0)</f>
        <v>5.0428754006960785</v>
      </c>
      <c r="Y46" s="18">
        <f t="shared" ref="Y46:Y54" si="48">IF(Z$6-Y$6 &lt;&gt; 0,(EXP(LN(Z8/Y8)/(Z$6-Y$6))-1)*100,0)</f>
        <v>3.2287568613654782</v>
      </c>
      <c r="Z46" s="18">
        <f t="shared" ref="Z46:Z54" si="49">IF(AA$6-Z$6 &lt;&gt; 0,(EXP(LN(AA8/Z8)/(AA$6-Z$6))-1)*100,0)</f>
        <v>1.381214828348365</v>
      </c>
      <c r="AA46" s="18">
        <f t="shared" ref="AA46:AA54" si="50">IF(AB$6-AA$6 &lt;&gt; 0,(EXP(LN(AB8/AA8)/(AB$6-AA$6))-1)*100,0)</f>
        <v>1.5269791368929919</v>
      </c>
      <c r="AB46" s="18">
        <f>IF(AB$6-Z$6 &lt;&gt; 0,(EXP(LN(AB8/Z8)/(AB$6-Z$6))-1)*100,0)</f>
        <v>1.4783677625105351</v>
      </c>
      <c r="AD46" s="18">
        <f>IF($F$6-$D$6 &lt;&gt; 0,(EXP(LN(1+(AD26/100))/($F$6-$D$6))-1)*100,0)</f>
        <v>1.4783677625105351</v>
      </c>
      <c r="AE46" s="18">
        <f>IF($F$6-$D$6 &lt;&gt; 0,(EXP(LN(1+(AE26/100))/($F$6-$D$6))-1)*100,0)</f>
        <v>3.5313000271989692</v>
      </c>
      <c r="AF46" s="18">
        <f>IF($F$6-$D$6 &lt;&gt; 0,(EXP(LN(1+(AF26/100))/($F$6-$D$6))-1)*100,0)</f>
        <v>4.4780934140347339</v>
      </c>
    </row>
    <row r="47" spans="1:32" x14ac:dyDescent="0.2">
      <c r="A47" t="str">
        <f>$A$9</f>
        <v>Professional occupations</v>
      </c>
      <c r="B47" s="18">
        <f t="shared" si="42"/>
        <v>3.4401411503477419</v>
      </c>
      <c r="C47" s="18">
        <f t="shared" si="42"/>
        <v>2.6312192329736472</v>
      </c>
      <c r="D47" s="18">
        <f t="shared" si="42"/>
        <v>1.3153259191630129</v>
      </c>
      <c r="E47" s="18">
        <f t="shared" si="42"/>
        <v>0.81732416833306676</v>
      </c>
      <c r="F47" s="18">
        <f>IF(F$6-D$6 &lt;&gt; 0,(EXP(LN(F9/D9)/(F$6-D$6))-1)*100,0)</f>
        <v>0.98305217159921909</v>
      </c>
      <c r="H47" s="18">
        <f t="shared" ref="H47:J56" si="51">IF($F$6-$D$6 &lt;&gt; 0,(EXP(LN(1+(H27/100))/($F$6-$D$6))-1)*100,0)</f>
        <v>0.98305217159921909</v>
      </c>
      <c r="I47" s="18">
        <f t="shared" si="51"/>
        <v>2.7488167096927141</v>
      </c>
      <c r="J47" s="18">
        <f t="shared" si="51"/>
        <v>3.4364705339890556</v>
      </c>
      <c r="L47" t="str">
        <f>$A$9</f>
        <v>Professional occupations</v>
      </c>
      <c r="M47" s="18">
        <f t="shared" si="43"/>
        <v>2.9712258354968712</v>
      </c>
      <c r="N47" s="18">
        <f t="shared" si="44"/>
        <v>1.8526230673537647</v>
      </c>
      <c r="O47" s="18">
        <f t="shared" si="45"/>
        <v>1.2288517023615775</v>
      </c>
      <c r="P47" s="18">
        <f t="shared" si="46"/>
        <v>0.69477668119590774</v>
      </c>
      <c r="Q47" s="18">
        <f>IF(Q$6-O$6 &lt;&gt; 0,(EXP(LN(Q9/O9)/(Q$6-O$6))-1)*100,0)</f>
        <v>0.87248787013216589</v>
      </c>
      <c r="S47" s="18">
        <f t="shared" ref="S47:U47" si="52">IF($F$6-$D$6 &lt;&gt; 0,(EXP(LN(1+(S27/100))/($F$6-$D$6))-1)*100,0)</f>
        <v>0.87248787013216589</v>
      </c>
      <c r="T47" s="18">
        <f t="shared" si="52"/>
        <v>2.2986767019727239</v>
      </c>
      <c r="U47" s="18">
        <f t="shared" si="52"/>
        <v>2.9443405655338761</v>
      </c>
      <c r="W47" t="str">
        <f>$A$9</f>
        <v>Professional occupations</v>
      </c>
      <c r="X47" s="18">
        <f t="shared" si="47"/>
        <v>3.9686149201104248</v>
      </c>
      <c r="Y47" s="18">
        <f t="shared" si="48"/>
        <v>3.4878167021281214</v>
      </c>
      <c r="Z47" s="18">
        <f t="shared" si="49"/>
        <v>1.4086283394634913</v>
      </c>
      <c r="AA47" s="18">
        <f t="shared" si="50"/>
        <v>0.94737175102856952</v>
      </c>
      <c r="AB47" s="18">
        <f>IF(AB$6-Z$6 &lt;&gt; 0,(EXP(LN(AB9/Z9)/(AB$6-Z$6))-1)*100,0)</f>
        <v>1.1008903609947662</v>
      </c>
      <c r="AD47" s="18">
        <f t="shared" ref="AD47:AF47" si="53">IF($F$6-$D$6 &lt;&gt; 0,(EXP(LN(1+(AD27/100))/($F$6-$D$6))-1)*100,0)</f>
        <v>1.1008903609947662</v>
      </c>
      <c r="AE47" s="18">
        <f t="shared" si="53"/>
        <v>3.2069793531216861</v>
      </c>
      <c r="AF47" s="18">
        <f t="shared" si="53"/>
        <v>3.9347997416322888</v>
      </c>
    </row>
    <row r="48" spans="1:32" x14ac:dyDescent="0.2">
      <c r="A48" t="str">
        <f>$A$10</f>
        <v>Associate professional occupations</v>
      </c>
      <c r="B48" s="18">
        <f t="shared" si="42"/>
        <v>1.8643236957499809</v>
      </c>
      <c r="C48" s="18">
        <f t="shared" si="42"/>
        <v>3.5493516789558033</v>
      </c>
      <c r="D48" s="18">
        <f t="shared" si="42"/>
        <v>-0.43771970991514086</v>
      </c>
      <c r="E48" s="18">
        <f t="shared" si="42"/>
        <v>0.59341138508557378</v>
      </c>
      <c r="F48" s="18">
        <f t="shared" ref="F48:F56" si="54">IF(F$6-D$6 &lt;&gt; 0,(EXP(LN(F10/D10)/(F$6-D$6))-1)*100,0)</f>
        <v>0.24851988703851191</v>
      </c>
      <c r="H48" s="18">
        <f t="shared" si="51"/>
        <v>0.24851988703851191</v>
      </c>
      <c r="I48" s="18">
        <f t="shared" si="51"/>
        <v>2.5367815800454663</v>
      </c>
      <c r="J48" s="18">
        <f t="shared" si="51"/>
        <v>2.7127327779324695</v>
      </c>
      <c r="L48" t="str">
        <f>$A$10</f>
        <v>Associate professional occupations</v>
      </c>
      <c r="M48" s="18">
        <f t="shared" si="43"/>
        <v>1.3390624964869868</v>
      </c>
      <c r="N48" s="18">
        <f t="shared" si="44"/>
        <v>2.3333310464728418</v>
      </c>
      <c r="O48" s="18">
        <f t="shared" si="45"/>
        <v>-1.1251409229607656</v>
      </c>
      <c r="P48" s="18">
        <f>IF(Q$6-P$6 &lt;&gt; 0,(EXP(LN(Q10/P10)/(Q$6-P$6))-1)*100,0)</f>
        <v>0.31292156243218905</v>
      </c>
      <c r="Q48" s="18">
        <f t="shared" ref="Q48:Q54" si="55">IF(Q$6-O$6 &lt;&gt; 0,(EXP(LN(Q10/O10)/(Q$6-O$6))-1)*100,0)</f>
        <v>-0.16874165514978445</v>
      </c>
      <c r="S48" s="18">
        <f t="shared" ref="S48:U48" si="56">IF($F$6-$D$6 &lt;&gt; 0,(EXP(LN(1+(S28/100))/($F$6-$D$6))-1)*100,0)</f>
        <v>-0.16874165514978445</v>
      </c>
      <c r="T48" s="18">
        <f t="shared" si="56"/>
        <v>2.0550540907541714</v>
      </c>
      <c r="U48" s="18">
        <f t="shared" si="56"/>
        <v>1.928527568732874</v>
      </c>
      <c r="W48" t="str">
        <f>$A$10</f>
        <v>Associate professional occupations</v>
      </c>
      <c r="X48" s="18">
        <f t="shared" si="47"/>
        <v>2.4560995152387521</v>
      </c>
      <c r="Y48" s="18">
        <f t="shared" si="48"/>
        <v>4.8823277442758162</v>
      </c>
      <c r="Z48" s="18">
        <f t="shared" si="49"/>
        <v>0.27708289120247365</v>
      </c>
      <c r="AA48" s="18">
        <f t="shared" si="50"/>
        <v>0.8661747546610199</v>
      </c>
      <c r="AB48" s="18">
        <f t="shared" ref="AB48:AB54" si="57">IF(AB$6-Z$6 &lt;&gt; 0,(EXP(LN(AB10/Z10)/(AB$6-Z$6))-1)*100,0)</f>
        <v>0.66942727813767977</v>
      </c>
      <c r="AD48" s="18">
        <f t="shared" ref="AD48:AF48" si="58">IF($F$6-$D$6 &lt;&gt; 0,(EXP(LN(1+(AD28/100))/($F$6-$D$6))-1)*100,0)</f>
        <v>0.66942727813767977</v>
      </c>
      <c r="AE48" s="18">
        <f t="shared" si="58"/>
        <v>3.0191878984124232</v>
      </c>
      <c r="AF48" s="18">
        <f t="shared" si="58"/>
        <v>3.4679565111496391</v>
      </c>
    </row>
    <row r="49" spans="1:32" x14ac:dyDescent="0.2">
      <c r="A49" t="str">
        <f>$A$11</f>
        <v>Administrative and secretarial occupations</v>
      </c>
      <c r="B49" s="18">
        <f t="shared" si="42"/>
        <v>-0.29367911483475506</v>
      </c>
      <c r="C49" s="18">
        <f t="shared" si="42"/>
        <v>1.3312596143575606</v>
      </c>
      <c r="D49" s="18">
        <f t="shared" si="42"/>
        <v>-1.4000625685422596</v>
      </c>
      <c r="E49" s="18">
        <f t="shared" si="42"/>
        <v>-1.1408501665895687</v>
      </c>
      <c r="F49" s="18">
        <f t="shared" si="54"/>
        <v>-1.2273299290673001</v>
      </c>
      <c r="H49" s="18">
        <f t="shared" si="51"/>
        <v>-1.2273299290673001</v>
      </c>
      <c r="I49" s="18">
        <f t="shared" si="51"/>
        <v>2.5457339886707953</v>
      </c>
      <c r="J49" s="18">
        <f t="shared" si="51"/>
        <v>1.7064673152456855</v>
      </c>
      <c r="L49" t="str">
        <f>$A$11</f>
        <v>Administrative and secretarial occupations</v>
      </c>
      <c r="M49" s="18">
        <f t="shared" si="43"/>
        <v>-0.85804841085098671</v>
      </c>
      <c r="N49" s="18">
        <f t="shared" si="44"/>
        <v>14.32806717587547</v>
      </c>
      <c r="O49" s="18">
        <f t="shared" si="45"/>
        <v>-0.96909248216040522</v>
      </c>
      <c r="P49" s="18">
        <f t="shared" si="46"/>
        <v>0.70628078086030222</v>
      </c>
      <c r="Q49" s="18">
        <f t="shared" si="55"/>
        <v>0.14469720473295755</v>
      </c>
      <c r="S49" s="18">
        <f t="shared" ref="S49:U49" si="59">IF($F$6-$D$6 &lt;&gt; 0,(EXP(LN(1+(S29/100))/($F$6-$D$6))-1)*100,0)</f>
        <v>0.14469720473295755</v>
      </c>
      <c r="T49" s="18">
        <f t="shared" si="59"/>
        <v>2.0654052355983943</v>
      </c>
      <c r="U49" s="18">
        <f t="shared" si="59"/>
        <v>2.1743774443708785</v>
      </c>
      <c r="W49" t="str">
        <f>$A$11</f>
        <v>Administrative and secretarial occupations</v>
      </c>
      <c r="X49" s="18">
        <f t="shared" si="47"/>
        <v>-0.15067528283250198</v>
      </c>
      <c r="Y49" s="18">
        <f t="shared" si="48"/>
        <v>-1.903884456909577</v>
      </c>
      <c r="Z49" s="18">
        <f t="shared" si="49"/>
        <v>-1.5265116075263041</v>
      </c>
      <c r="AA49" s="18">
        <f t="shared" si="50"/>
        <v>-1.7578287862286768</v>
      </c>
      <c r="AB49" s="18">
        <f t="shared" si="57"/>
        <v>-1.6807834976676594</v>
      </c>
      <c r="AD49" s="18">
        <f t="shared" ref="AD49:AF49" si="60">IF($F$6-$D$6 &lt;&gt; 0,(EXP(LN(1+(AD29/100))/($F$6-$D$6))-1)*100,0)</f>
        <v>-1.6807834976676594</v>
      </c>
      <c r="AE49" s="18">
        <f t="shared" si="60"/>
        <v>2.679377051002918</v>
      </c>
      <c r="AF49" s="18">
        <f t="shared" si="60"/>
        <v>1.5648922788572328</v>
      </c>
    </row>
    <row r="50" spans="1:32" x14ac:dyDescent="0.2">
      <c r="A50" t="str">
        <f>$A$12</f>
        <v>Skilled trades occupations</v>
      </c>
      <c r="B50" s="18">
        <f t="shared" si="42"/>
        <v>2.0926252090965436</v>
      </c>
      <c r="C50" s="18">
        <f t="shared" si="42"/>
        <v>-11.767546298300891</v>
      </c>
      <c r="D50" s="18">
        <f t="shared" si="42"/>
        <v>0.84674470457046791</v>
      </c>
      <c r="E50" s="18">
        <f t="shared" si="42"/>
        <v>-0.12156694606967333</v>
      </c>
      <c r="F50" s="18">
        <f t="shared" si="54"/>
        <v>0.20016610984030514</v>
      </c>
      <c r="H50" s="18">
        <f t="shared" si="51"/>
        <v>0.20016610984030514</v>
      </c>
      <c r="I50" s="18">
        <f t="shared" si="51"/>
        <v>2.4604497810119641</v>
      </c>
      <c r="J50" s="18">
        <f t="shared" si="51"/>
        <v>2.6034870817777334</v>
      </c>
      <c r="L50" t="str">
        <f>$A$12</f>
        <v>Skilled trades occupations</v>
      </c>
      <c r="M50" s="18">
        <f t="shared" si="43"/>
        <v>2.5026058325520406</v>
      </c>
      <c r="N50" s="18">
        <f t="shared" si="44"/>
        <v>-14.005797630798389</v>
      </c>
      <c r="O50" s="18">
        <f t="shared" si="45"/>
        <v>0.47393877596419998</v>
      </c>
      <c r="P50" s="18">
        <f t="shared" si="46"/>
        <v>-0.39314308552298449</v>
      </c>
      <c r="Q50" s="18">
        <f t="shared" si="55"/>
        <v>-0.10495043073334154</v>
      </c>
      <c r="S50" s="18">
        <f t="shared" ref="S50:U50" si="61">IF($F$6-$D$6 &lt;&gt; 0,(EXP(LN(1+(S30/100))/($F$6-$D$6))-1)*100,0)</f>
        <v>-0.10495043073334154</v>
      </c>
      <c r="T50" s="18">
        <f t="shared" si="61"/>
        <v>2.2531307753371754</v>
      </c>
      <c r="U50" s="18">
        <f t="shared" si="61"/>
        <v>2.1764649578311701</v>
      </c>
      <c r="W50" t="str">
        <f>$A$12</f>
        <v>Skilled trades occupations</v>
      </c>
      <c r="X50" s="18">
        <f t="shared" si="47"/>
        <v>-0.81056052432965098</v>
      </c>
      <c r="Y50" s="18">
        <f t="shared" si="48"/>
        <v>5.4477909248630274</v>
      </c>
      <c r="Z50" s="18">
        <f t="shared" si="49"/>
        <v>3.0679103127046803</v>
      </c>
      <c r="AA50" s="18">
        <f t="shared" si="50"/>
        <v>1.2693491300719506</v>
      </c>
      <c r="AB50" s="18">
        <f t="shared" si="57"/>
        <v>1.8653549386982604</v>
      </c>
      <c r="AD50" s="18">
        <f t="shared" ref="AD50:AF50" si="62">IF($F$6-$D$6 &lt;&gt; 0,(EXP(LN(1+(AD30/100))/($F$6-$D$6))-1)*100,0)</f>
        <v>1.8653549386982604</v>
      </c>
      <c r="AE50" s="18">
        <f t="shared" si="62"/>
        <v>3.6422388058620969</v>
      </c>
      <c r="AF50" s="18">
        <f t="shared" si="62"/>
        <v>4.8323249093612963</v>
      </c>
    </row>
    <row r="51" spans="1:32" x14ac:dyDescent="0.2">
      <c r="A51" t="str">
        <f>$A$13</f>
        <v>Caring, leisure and other service occupations</v>
      </c>
      <c r="B51" s="18">
        <f t="shared" si="42"/>
        <v>1.3355792143114886</v>
      </c>
      <c r="C51" s="18">
        <f t="shared" si="42"/>
        <v>-5.0058912306204073</v>
      </c>
      <c r="D51" s="18">
        <f t="shared" si="42"/>
        <v>0.99877683612483725</v>
      </c>
      <c r="E51" s="18">
        <f t="shared" si="42"/>
        <v>0.55611222854996534</v>
      </c>
      <c r="F51" s="18">
        <f t="shared" si="54"/>
        <v>0.70345110542644473</v>
      </c>
      <c r="H51" s="18">
        <f t="shared" si="51"/>
        <v>0.70345110542644473</v>
      </c>
      <c r="I51" s="18">
        <f t="shared" si="51"/>
        <v>3.0762106482116192</v>
      </c>
      <c r="J51" s="18">
        <f t="shared" si="51"/>
        <v>3.5446542721927043</v>
      </c>
      <c r="L51" t="str">
        <f>$A$13</f>
        <v>Caring, leisure and other service occupations</v>
      </c>
      <c r="M51" s="18">
        <f t="shared" si="43"/>
        <v>1.0040946682424945</v>
      </c>
      <c r="N51" s="18">
        <f t="shared" si="44"/>
        <v>-3.8760831096207649</v>
      </c>
      <c r="O51" s="18">
        <f t="shared" si="45"/>
        <v>2.5432947756143465</v>
      </c>
      <c r="P51" s="18">
        <f t="shared" si="46"/>
        <v>1.3466487785748216</v>
      </c>
      <c r="Q51" s="18">
        <f t="shared" si="55"/>
        <v>1.7439710683784249</v>
      </c>
      <c r="S51" s="18">
        <f t="shared" ref="S51:U51" si="63">IF($F$6-$D$6 &lt;&gt; 0,(EXP(LN(1+(S31/100))/($F$6-$D$6))-1)*100,0)</f>
        <v>1.7439710683784249</v>
      </c>
      <c r="T51" s="18">
        <f t="shared" si="63"/>
        <v>2.8099300858696052</v>
      </c>
      <c r="U51" s="18">
        <f t="shared" si="63"/>
        <v>4.0404180328507344</v>
      </c>
      <c r="W51" t="str">
        <f>$A$13</f>
        <v>Caring, leisure and other service occupations</v>
      </c>
      <c r="X51" s="18">
        <f t="shared" si="47"/>
        <v>1.4296435408988062</v>
      </c>
      <c r="Y51" s="18">
        <f t="shared" si="48"/>
        <v>-5.3231392203582306</v>
      </c>
      <c r="Z51" s="18">
        <f t="shared" si="49"/>
        <v>0.54063804599131515</v>
      </c>
      <c r="AA51" s="18">
        <f t="shared" si="50"/>
        <v>0.29537207133993881</v>
      </c>
      <c r="AB51" s="18">
        <f t="shared" si="57"/>
        <v>0.37706084412709728</v>
      </c>
      <c r="AD51" s="18">
        <f t="shared" ref="AD51:AF51" si="64">IF($F$6-$D$6 &lt;&gt; 0,(EXP(LN(1+(AD31/100))/($F$6-$D$6))-1)*100,0)</f>
        <v>0.37706084412709728</v>
      </c>
      <c r="AE51" s="18">
        <f t="shared" si="64"/>
        <v>3.1503921375095612</v>
      </c>
      <c r="AF51" s="18">
        <f t="shared" si="64"/>
        <v>3.3970158543855655</v>
      </c>
    </row>
    <row r="52" spans="1:32" x14ac:dyDescent="0.2">
      <c r="A52" t="str">
        <f>$A$14</f>
        <v>Sales and customer service occupations</v>
      </c>
      <c r="B52" s="18">
        <f t="shared" si="42"/>
        <v>0.39163517348412835</v>
      </c>
      <c r="C52" s="18">
        <f t="shared" si="42"/>
        <v>6.1424600334425428E-2</v>
      </c>
      <c r="D52" s="18">
        <f t="shared" si="42"/>
        <v>-3.6562083412983171E-2</v>
      </c>
      <c r="E52" s="18">
        <f t="shared" si="42"/>
        <v>-5.5338109712543826E-2</v>
      </c>
      <c r="F52" s="18">
        <f t="shared" si="54"/>
        <v>-4.9079826165521201E-2</v>
      </c>
      <c r="H52" s="18">
        <f t="shared" si="51"/>
        <v>-4.9079826165521201E-2</v>
      </c>
      <c r="I52" s="18">
        <f t="shared" si="51"/>
        <v>2.4689273793241373</v>
      </c>
      <c r="J52" s="18">
        <f t="shared" si="51"/>
        <v>2.4340812588488525</v>
      </c>
      <c r="L52" t="str">
        <f>$A$14</f>
        <v>Sales and customer service occupations</v>
      </c>
      <c r="M52" s="18">
        <f t="shared" si="43"/>
        <v>0.77908608380248268</v>
      </c>
      <c r="N52" s="18">
        <f t="shared" si="44"/>
        <v>1.4761231697977717</v>
      </c>
      <c r="O52" s="18">
        <f t="shared" si="45"/>
        <v>0.47881810418486381</v>
      </c>
      <c r="P52" s="18">
        <f t="shared" si="46"/>
        <v>0.30743399045471964</v>
      </c>
      <c r="Q52" s="18">
        <f t="shared" si="55"/>
        <v>0.36452952311329945</v>
      </c>
      <c r="S52" s="18">
        <f t="shared" ref="S52:U52" si="65">IF($F$6-$D$6 &lt;&gt; 0,(EXP(LN(1+(S32/100))/($F$6-$D$6))-1)*100,0)</f>
        <v>0.36452952311329945</v>
      </c>
      <c r="T52" s="18">
        <f t="shared" si="65"/>
        <v>1.9929741372805454</v>
      </c>
      <c r="U52" s="18">
        <f t="shared" si="65"/>
        <v>2.2712976425897313</v>
      </c>
      <c r="W52" t="str">
        <f>$A$14</f>
        <v>Sales and customer service occupations</v>
      </c>
      <c r="X52" s="18">
        <f t="shared" si="47"/>
        <v>0.11240782151080708</v>
      </c>
      <c r="Y52" s="18">
        <f t="shared" si="48"/>
        <v>-0.97517141926581896</v>
      </c>
      <c r="Z52" s="18">
        <f t="shared" si="49"/>
        <v>-0.43065218666086258</v>
      </c>
      <c r="AA52" s="18">
        <f t="shared" si="50"/>
        <v>-0.34895582698138972</v>
      </c>
      <c r="AB52" s="18">
        <f t="shared" si="57"/>
        <v>-0.37619539211817266</v>
      </c>
      <c r="AD52" s="18">
        <f t="shared" ref="AD52:AF52" si="66">IF($F$6-$D$6 &lt;&gt; 0,(EXP(LN(1+(AD32/100))/($F$6-$D$6))-1)*100,0)</f>
        <v>-0.37619539211817266</v>
      </c>
      <c r="AE52" s="18">
        <f t="shared" si="66"/>
        <v>2.8069973735961762</v>
      </c>
      <c r="AF52" s="18">
        <f t="shared" si="66"/>
        <v>2.5539731252455233</v>
      </c>
    </row>
    <row r="53" spans="1:32" x14ac:dyDescent="0.2">
      <c r="A53" t="str">
        <f>$A$15</f>
        <v>Process, plant and machine operatives</v>
      </c>
      <c r="B53" s="18">
        <f t="shared" si="42"/>
        <v>3.4170274909827825</v>
      </c>
      <c r="C53" s="18">
        <f t="shared" si="42"/>
        <v>-15.751880229805238</v>
      </c>
      <c r="D53" s="18">
        <f t="shared" si="42"/>
        <v>2.4545161102447421</v>
      </c>
      <c r="E53" s="18">
        <f t="shared" si="42"/>
        <v>-1.1039651139932438E-2</v>
      </c>
      <c r="F53" s="18">
        <f t="shared" si="54"/>
        <v>0.80414816265905742</v>
      </c>
      <c r="H53" s="18">
        <f t="shared" si="51"/>
        <v>0.80414816265905742</v>
      </c>
      <c r="I53" s="18">
        <f t="shared" si="51"/>
        <v>2.841955388330808</v>
      </c>
      <c r="J53" s="18">
        <f t="shared" si="51"/>
        <v>3.3954652848071198</v>
      </c>
      <c r="L53" t="str">
        <f>$A$15</f>
        <v>Process, plant and machine operatives</v>
      </c>
      <c r="M53" s="18">
        <f t="shared" si="43"/>
        <v>3.7408470290316798</v>
      </c>
      <c r="N53" s="18">
        <f t="shared" si="44"/>
        <v>-15.970373281073957</v>
      </c>
      <c r="O53" s="18">
        <f t="shared" si="45"/>
        <v>1.9890138037658378</v>
      </c>
      <c r="P53" s="18">
        <f t="shared" si="46"/>
        <v>-0.13412881054568615</v>
      </c>
      <c r="Q53" s="18">
        <f t="shared" si="55"/>
        <v>0.56862848293155466</v>
      </c>
      <c r="S53" s="18">
        <f t="shared" ref="S53:U53" si="67">IF($F$6-$D$6 &lt;&gt; 0,(EXP(LN(1+(S33/100))/($F$6-$D$6))-1)*100,0)</f>
        <v>0.56862848293155466</v>
      </c>
      <c r="T53" s="18">
        <f t="shared" si="67"/>
        <v>2.7344828033740054</v>
      </c>
      <c r="U53" s="18">
        <f t="shared" si="67"/>
        <v>3.1293467003413511</v>
      </c>
      <c r="W53" t="str">
        <f>$A$15</f>
        <v>Process, plant and machine operatives</v>
      </c>
      <c r="X53" s="18">
        <f t="shared" si="47"/>
        <v>1.0593301948599976</v>
      </c>
      <c r="Y53" s="18">
        <f t="shared" si="48"/>
        <v>-14.052863091556578</v>
      </c>
      <c r="Z53" s="18">
        <f t="shared" si="49"/>
        <v>5.7434727179042744</v>
      </c>
      <c r="AA53" s="18">
        <f t="shared" si="50"/>
        <v>0.73981233991800011</v>
      </c>
      <c r="AB53" s="18">
        <f t="shared" si="57"/>
        <v>2.3808226001532207</v>
      </c>
      <c r="AD53" s="18">
        <f t="shared" ref="AD53:AF53" si="68">IF($F$6-$D$6 &lt;&gt; 0,(EXP(LN(1+(AD33/100))/($F$6-$D$6))-1)*100,0)</f>
        <v>2.3808226001532207</v>
      </c>
      <c r="AE53" s="18">
        <f t="shared" si="68"/>
        <v>3.6114363459403886</v>
      </c>
      <c r="AF53" s="18">
        <f t="shared" si="68"/>
        <v>5.1563658020507441</v>
      </c>
    </row>
    <row r="54" spans="1:32" x14ac:dyDescent="0.2">
      <c r="A54" t="str">
        <f>$A$16</f>
        <v>Elementary occupations</v>
      </c>
      <c r="B54" s="18">
        <f t="shared" si="42"/>
        <v>1.2439135803438806</v>
      </c>
      <c r="C54" s="18">
        <f t="shared" si="42"/>
        <v>-9.1408961959613784</v>
      </c>
      <c r="D54" s="18">
        <f t="shared" si="42"/>
        <v>0.21622469599309468</v>
      </c>
      <c r="E54" s="18">
        <f t="shared" si="42"/>
        <v>-0.44004805799938707</v>
      </c>
      <c r="F54" s="18">
        <f t="shared" si="54"/>
        <v>-0.22176938476694552</v>
      </c>
      <c r="H54" s="18">
        <f t="shared" si="51"/>
        <v>-0.22176938476694552</v>
      </c>
      <c r="I54" s="18">
        <f t="shared" si="51"/>
        <v>2.5923060723016311</v>
      </c>
      <c r="J54" s="18">
        <f t="shared" si="51"/>
        <v>2.438090180092134</v>
      </c>
      <c r="L54" t="str">
        <f>$A$16</f>
        <v>Elementary occupations</v>
      </c>
      <c r="M54" s="18">
        <f t="shared" si="43"/>
        <v>1.0671456175866512</v>
      </c>
      <c r="N54" s="18">
        <f t="shared" si="44"/>
        <v>-8.5715460910199539</v>
      </c>
      <c r="O54" s="18">
        <f t="shared" si="45"/>
        <v>0.64259467886940147</v>
      </c>
      <c r="P54" s="18">
        <f t="shared" si="46"/>
        <v>-0.57388194484185862</v>
      </c>
      <c r="Q54" s="18">
        <f t="shared" si="55"/>
        <v>-0.17003231682249931</v>
      </c>
      <c r="S54" s="18">
        <f t="shared" ref="S54:U54" si="69">IF($F$6-$D$6 &lt;&gt; 0,(EXP(LN(1+(S34/100))/($F$6-$D$6))-1)*100,0)</f>
        <v>-0.17003231682249931</v>
      </c>
      <c r="T54" s="18">
        <f t="shared" si="69"/>
        <v>2.1932495080624781</v>
      </c>
      <c r="U54" s="18">
        <f t="shared" si="69"/>
        <v>2.0681729861553366</v>
      </c>
      <c r="W54" t="str">
        <f>$A$16</f>
        <v>Elementary occupations</v>
      </c>
      <c r="X54" s="18">
        <f t="shared" si="47"/>
        <v>1.4296832316298858</v>
      </c>
      <c r="Y54" s="18">
        <f t="shared" si="48"/>
        <v>-9.7339075729034992</v>
      </c>
      <c r="Z54" s="18">
        <f t="shared" si="49"/>
        <v>-0.24159061880520971</v>
      </c>
      <c r="AA54" s="18">
        <f t="shared" si="50"/>
        <v>-0.29434105054604309</v>
      </c>
      <c r="AB54" s="18">
        <f t="shared" si="57"/>
        <v>-0.27676067330196785</v>
      </c>
      <c r="AD54" s="18">
        <f t="shared" ref="AD54:AF54" si="70">IF($F$6-$D$6 &lt;&gt; 0,(EXP(LN(1+(AD34/100))/($F$6-$D$6))-1)*100,0)</f>
        <v>-0.27676067330196785</v>
      </c>
      <c r="AE54" s="18">
        <f t="shared" si="70"/>
        <v>2.990996708970739</v>
      </c>
      <c r="AF54" s="18">
        <f t="shared" si="70"/>
        <v>2.8090758622683731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2.0948516243296966</v>
      </c>
      <c r="C56" s="26">
        <f>IF(D$6-C$6 &lt;&gt; 0,(EXP(LN(D18/C18)/(D$6-C$6))-1)*100,0)</f>
        <v>-2.0929588196586191</v>
      </c>
      <c r="D56" s="26">
        <f>IF(E$6-D$6 &lt;&gt; 0,(EXP(LN(E18/D18)/(E$6-D$6))-1)*100,0)</f>
        <v>0.47438206144150286</v>
      </c>
      <c r="E56" s="26">
        <f>IF(F$6-E$6 &lt;&gt; 0,(EXP(LN(F18/E18)/(F$6-E$6))-1)*100,0)</f>
        <v>0.31872037196463143</v>
      </c>
      <c r="F56" s="26">
        <f t="shared" si="54"/>
        <v>0.37058078759095725</v>
      </c>
      <c r="H56" s="26">
        <f t="shared" si="51"/>
        <v>0.37058078759095725</v>
      </c>
      <c r="I56" s="26">
        <f t="shared" ref="I56" si="71">IF($F$6-$D$6 &lt;&gt; 0,(EXP(LN(1+(I36/100))/($F$6-$D$6))-1)*100,0)</f>
        <v>2.7065101891100118</v>
      </c>
      <c r="J56" s="26">
        <f t="shared" ref="J56" si="72">IF($F$6-$D$6 &lt;&gt; 0,(EXP(LN(1+(J36/100))/($F$6-$D$6))-1)*100,0)</f>
        <v>2.963658982459183</v>
      </c>
      <c r="L56" s="24" t="str">
        <f>$A$18</f>
        <v>All occupations</v>
      </c>
      <c r="M56" s="26">
        <f>IF(N$6-M$6 &lt;&gt; 0,(EXP(LN(N18/M18)/(N$6-M$6))-1)*100,0)</f>
        <v>2.2272145109640151</v>
      </c>
      <c r="N56" s="26">
        <f>IF(O$6-N$6 &lt;&gt; 0,(EXP(LN(O18/N18)/(O$6-N$6))-1)*100,0)</f>
        <v>-3.4814152818985034</v>
      </c>
      <c r="O56" s="26">
        <f>IF(P$6-O$6 &lt;&gt; 0,(EXP(LN(P18/O18)/(P$6-O$6))-1)*100,0)</f>
        <v>0.52395585215607721</v>
      </c>
      <c r="P56" s="26">
        <f>IF(Q$6-P$6 &lt;&gt; 0,(EXP(LN(Q18/P18)/(Q$6-P$6))-1)*100,0)</f>
        <v>0.31817683973063282</v>
      </c>
      <c r="Q56" s="26">
        <f t="shared" ref="Q56" si="73">IF(Q$6-O$6 &lt;&gt; 0,(EXP(LN(Q18/O18)/(Q$6-O$6))-1)*100,0)</f>
        <v>0.38672299647239949</v>
      </c>
      <c r="S56" s="26">
        <f t="shared" ref="S56:U56" si="74">IF($F$6-$D$6 &lt;&gt; 0,(EXP(LN(1+(S36/100))/($F$6-$D$6))-1)*100,0)</f>
        <v>0.38672299647239949</v>
      </c>
      <c r="T56" s="26">
        <f t="shared" si="74"/>
        <v>2.3328692438840948</v>
      </c>
      <c r="U56" s="26">
        <f t="shared" si="74"/>
        <v>2.6150835992800214</v>
      </c>
      <c r="W56" s="24" t="str">
        <f>$A$18</f>
        <v>All occupations</v>
      </c>
      <c r="X56" s="26">
        <f>IF(Y$6-X$6 &lt;&gt; 0,(EXP(LN(Y18/X18)/(Y$6-X$6))-1)*100,0)</f>
        <v>1.9528229376456707</v>
      </c>
      <c r="Y56" s="26">
        <f>IF(Z$6-Y$6 &lt;&gt; 0,(EXP(LN(Z18/Y18)/(Z$6-Y$6))-1)*100,0)</f>
        <v>-0.59306554502426279</v>
      </c>
      <c r="Z56" s="26">
        <f>IF(AA$6-Z$6 &lt;&gt; 0,(EXP(LN(AA18/Z18)/(AA$6-Z$6))-1)*100,0)</f>
        <v>0.42228017372385462</v>
      </c>
      <c r="AA56" s="26">
        <f>IF(AB$6-AA$6 &lt;&gt; 0,(EXP(LN(AB18/AA18)/(AB$6-AA$6))-1)*100,0)</f>
        <v>0.31929333073665855</v>
      </c>
      <c r="AB56" s="26">
        <f t="shared" ref="AB56" si="75">IF(AB$6-Z$6 &lt;&gt; 0,(EXP(LN(AB18/Z18)/(AB$6-Z$6))-1)*100,0)</f>
        <v>0.35361053783600216</v>
      </c>
      <c r="AD56" s="26">
        <f t="shared" ref="AD56:AF56" si="76">IF($F$6-$D$6 &lt;&gt; 0,(EXP(LN(1+(AD36/100))/($F$6-$D$6))-1)*100,0)</f>
        <v>0.35361053783600216</v>
      </c>
      <c r="AE56" s="26">
        <f t="shared" si="76"/>
        <v>3.0789814509407876</v>
      </c>
      <c r="AF56" s="26">
        <f t="shared" si="76"/>
        <v>3.3123432039372958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5.3186731964342258</v>
      </c>
      <c r="C64" s="27">
        <f t="shared" si="77"/>
        <v>7.2582585992378768E-2</v>
      </c>
      <c r="D64" s="27">
        <f t="shared" si="77"/>
        <v>1.0680611261259543</v>
      </c>
      <c r="E64" s="27">
        <f t="shared" si="77"/>
        <v>4.0917382490020202</v>
      </c>
      <c r="F64" s="27">
        <f>F8-D8</f>
        <v>5.1597993751279745</v>
      </c>
      <c r="L64" t="str">
        <f>$A$8</f>
        <v>Managers, directors and senior officials</v>
      </c>
      <c r="M64" s="27">
        <f t="shared" ref="M64:M72" si="78">N8-M8</f>
        <v>2.9693152316011755</v>
      </c>
      <c r="N64" s="27">
        <f t="shared" ref="N64:N72" si="79">O8-N8</f>
        <v>-0.35204287748600294</v>
      </c>
      <c r="O64" s="27">
        <f t="shared" ref="O64:O72" si="80">P8-O8</f>
        <v>0.10423359620673267</v>
      </c>
      <c r="P64" s="27">
        <f t="shared" ref="P64:P72" si="81">Q8-P8</f>
        <v>1.7125989196316169</v>
      </c>
      <c r="Q64" s="27">
        <f>Q8-O8</f>
        <v>1.8168325158383496</v>
      </c>
      <c r="W64" t="str">
        <f>$A$8</f>
        <v>Managers, directors and senior officials</v>
      </c>
      <c r="X64" s="27">
        <f t="shared" ref="X64:X72" si="82">Y8-X8</f>
        <v>2.3493579648329721</v>
      </c>
      <c r="Y64" s="27">
        <f t="shared" ref="Y64:Y72" si="83">Z8-Y8</f>
        <v>0.42462546347841368</v>
      </c>
      <c r="Z64" s="27">
        <f t="shared" ref="Z64:Z72" si="84">AA8-Z8</f>
        <v>0.96382752991919141</v>
      </c>
      <c r="AA64" s="27">
        <f t="shared" ref="AA64:AA72" si="85">AB8-AA8</f>
        <v>2.3791393293704566</v>
      </c>
      <c r="AB64" s="27">
        <f>AB8-Z8</f>
        <v>3.342966859289648</v>
      </c>
    </row>
    <row r="65" spans="1:31" x14ac:dyDescent="0.2">
      <c r="A65" t="str">
        <f>$A$9</f>
        <v>Professional occupations</v>
      </c>
      <c r="B65" s="27">
        <f t="shared" si="77"/>
        <v>8.1189877808705546</v>
      </c>
      <c r="C65" s="27">
        <f t="shared" si="77"/>
        <v>1.6882430210253005</v>
      </c>
      <c r="D65" s="27">
        <f t="shared" si="77"/>
        <v>4.4461616442278995</v>
      </c>
      <c r="E65" s="27">
        <f t="shared" si="77"/>
        <v>5.9614846723980719</v>
      </c>
      <c r="F65" s="27">
        <f t="shared" ref="F65:F72" si="86">F9-D9</f>
        <v>10.407646316625971</v>
      </c>
      <c r="L65" t="str">
        <f>$A$9</f>
        <v>Professional occupations</v>
      </c>
      <c r="M65" s="27">
        <f t="shared" si="78"/>
        <v>3.7147033853163229</v>
      </c>
      <c r="N65" s="27">
        <f t="shared" si="79"/>
        <v>0.62269100805772126</v>
      </c>
      <c r="O65" s="27">
        <f t="shared" si="80"/>
        <v>2.1557610884962273</v>
      </c>
      <c r="P65" s="27">
        <f t="shared" si="81"/>
        <v>2.6088051978463511</v>
      </c>
      <c r="Q65" s="27">
        <f t="shared" ref="Q65:Q72" si="87">Q9-O9</f>
        <v>4.7645662863425784</v>
      </c>
      <c r="W65" t="str">
        <f>$A$9</f>
        <v>Professional occupations</v>
      </c>
      <c r="X65" s="27">
        <f t="shared" si="82"/>
        <v>4.4042843955542139</v>
      </c>
      <c r="Y65" s="27">
        <f t="shared" si="83"/>
        <v>1.0655520129675686</v>
      </c>
      <c r="Z65" s="27">
        <f t="shared" si="84"/>
        <v>2.2904005557317433</v>
      </c>
      <c r="AA65" s="27">
        <f t="shared" si="85"/>
        <v>3.3526794745516639</v>
      </c>
      <c r="AB65" s="27">
        <f t="shared" ref="AB65:AB72" si="88">AB9-Z9</f>
        <v>5.6430800302834072</v>
      </c>
    </row>
    <row r="66" spans="1:31" x14ac:dyDescent="0.2">
      <c r="A66" t="str">
        <f>$A$10</f>
        <v>Associate professional occupations</v>
      </c>
      <c r="B66" s="27">
        <f t="shared" si="77"/>
        <v>2.7454617955554497</v>
      </c>
      <c r="C66" s="27">
        <f t="shared" si="77"/>
        <v>1.3681880188105922</v>
      </c>
      <c r="D66" s="27">
        <f t="shared" si="77"/>
        <v>-0.86598081109519143</v>
      </c>
      <c r="E66" s="27">
        <f t="shared" si="77"/>
        <v>2.380125223373426</v>
      </c>
      <c r="F66" s="27">
        <f t="shared" si="86"/>
        <v>1.5141444122782346</v>
      </c>
      <c r="L66" t="str">
        <f>$A$10</f>
        <v>Associate professional occupations</v>
      </c>
      <c r="M66" s="27">
        <f t="shared" si="78"/>
        <v>1.0445193433004363</v>
      </c>
      <c r="N66" s="27">
        <f t="shared" si="79"/>
        <v>0.47035545879276341</v>
      </c>
      <c r="O66" s="27">
        <f t="shared" si="80"/>
        <v>-1.1346743121317395</v>
      </c>
      <c r="P66" s="27">
        <f t="shared" si="81"/>
        <v>0.61866459265646512</v>
      </c>
      <c r="Q66" s="27">
        <f t="shared" si="87"/>
        <v>-0.51600971947527441</v>
      </c>
      <c r="W66" t="str">
        <f>$A$10</f>
        <v>Associate professional occupations</v>
      </c>
      <c r="X66" s="27">
        <f t="shared" si="82"/>
        <v>1.7009424522549601</v>
      </c>
      <c r="Y66" s="27">
        <f t="shared" si="83"/>
        <v>0.8978325600178465</v>
      </c>
      <c r="Z66" s="27">
        <f t="shared" si="84"/>
        <v>0.26869350103653744</v>
      </c>
      <c r="AA66" s="27">
        <f t="shared" si="85"/>
        <v>1.7614606307169964</v>
      </c>
      <c r="AB66" s="27">
        <f t="shared" si="88"/>
        <v>2.0301541317535339</v>
      </c>
    </row>
    <row r="67" spans="1:31" x14ac:dyDescent="0.2">
      <c r="A67" t="str">
        <f>$A$11</f>
        <v>Administrative and secretarial occupations</v>
      </c>
      <c r="B67" s="27">
        <f t="shared" si="77"/>
        <v>-0.33536566985095817</v>
      </c>
      <c r="C67" s="27">
        <f t="shared" si="77"/>
        <v>0.37727036058294061</v>
      </c>
      <c r="D67" s="27">
        <f t="shared" si="77"/>
        <v>-1.9547464441756333</v>
      </c>
      <c r="E67" s="27">
        <f t="shared" si="77"/>
        <v>-2.9010614435164079</v>
      </c>
      <c r="F67" s="27">
        <f t="shared" si="86"/>
        <v>-4.8558078876920412</v>
      </c>
      <c r="L67" t="str">
        <f>$A$11</f>
        <v>Administrative and secretarial occupations</v>
      </c>
      <c r="M67" s="27">
        <f t="shared" si="78"/>
        <v>-0.19808933602323986</v>
      </c>
      <c r="N67" s="27">
        <f t="shared" si="79"/>
        <v>0.80928301360623323</v>
      </c>
      <c r="O67" s="27">
        <f t="shared" si="80"/>
        <v>-0.3068906155554405</v>
      </c>
      <c r="P67" s="27">
        <f t="shared" si="81"/>
        <v>0.44847692335577971</v>
      </c>
      <c r="Q67" s="27">
        <f t="shared" si="87"/>
        <v>0.14158630780033921</v>
      </c>
      <c r="W67" t="str">
        <f>$A$11</f>
        <v>Administrative and secretarial occupations</v>
      </c>
      <c r="X67" s="27">
        <f t="shared" si="82"/>
        <v>-0.13727633382773163</v>
      </c>
      <c r="Y67" s="27">
        <f t="shared" si="83"/>
        <v>-0.43201265302324288</v>
      </c>
      <c r="Z67" s="27">
        <f t="shared" si="84"/>
        <v>-1.6478558286202407</v>
      </c>
      <c r="AA67" s="27">
        <f t="shared" si="85"/>
        <v>-3.349538366872121</v>
      </c>
      <c r="AB67" s="27">
        <f t="shared" si="88"/>
        <v>-4.9973941954923617</v>
      </c>
    </row>
    <row r="68" spans="1:31" x14ac:dyDescent="0.2">
      <c r="A68" t="str">
        <f>$A$12</f>
        <v>Skilled trades occupations</v>
      </c>
      <c r="B68" s="27">
        <f t="shared" si="77"/>
        <v>2.1678904616381587</v>
      </c>
      <c r="C68" s="27">
        <f t="shared" si="77"/>
        <v>-3.2087901739397608</v>
      </c>
      <c r="D68" s="27">
        <f t="shared" si="77"/>
        <v>1.036002724585309</v>
      </c>
      <c r="E68" s="27">
        <f t="shared" si="77"/>
        <v>-0.30341292599543834</v>
      </c>
      <c r="F68" s="27">
        <f t="shared" si="86"/>
        <v>0.73258979858987061</v>
      </c>
      <c r="L68" t="str">
        <f>$A$12</f>
        <v>Skilled trades occupations</v>
      </c>
      <c r="M68" s="27">
        <f t="shared" si="78"/>
        <v>2.2717064774984941</v>
      </c>
      <c r="N68" s="27">
        <f t="shared" si="79"/>
        <v>-3.3797070556358193</v>
      </c>
      <c r="O68" s="27">
        <f t="shared" si="80"/>
        <v>0.49641991451330725</v>
      </c>
      <c r="P68" s="27">
        <f t="shared" si="81"/>
        <v>-0.82070584358497811</v>
      </c>
      <c r="Q68" s="27">
        <f t="shared" si="87"/>
        <v>-0.32428592907167086</v>
      </c>
      <c r="W68" t="str">
        <f>$A$12</f>
        <v>Skilled trades occupations</v>
      </c>
      <c r="X68" s="27">
        <f t="shared" si="82"/>
        <v>-0.10381601586034872</v>
      </c>
      <c r="Y68" s="27">
        <f t="shared" si="83"/>
        <v>0.17091688169606822</v>
      </c>
      <c r="Z68" s="27">
        <f t="shared" si="84"/>
        <v>0.53958281007199949</v>
      </c>
      <c r="AA68" s="27">
        <f t="shared" si="85"/>
        <v>0.51729291758955176</v>
      </c>
      <c r="AB68" s="27">
        <f t="shared" si="88"/>
        <v>1.0568757276615512</v>
      </c>
    </row>
    <row r="69" spans="1:31" x14ac:dyDescent="0.2">
      <c r="A69" t="str">
        <f>$A$13</f>
        <v>Caring, leisure and other service occupations</v>
      </c>
      <c r="B69" s="27">
        <f t="shared" si="77"/>
        <v>1.375051644366895</v>
      </c>
      <c r="C69" s="27">
        <f t="shared" si="77"/>
        <v>-1.3317658789683833</v>
      </c>
      <c r="D69" s="27">
        <f t="shared" si="77"/>
        <v>1.2875281564169008</v>
      </c>
      <c r="E69" s="27">
        <f t="shared" si="77"/>
        <v>1.5145352699612253</v>
      </c>
      <c r="F69" s="27">
        <f t="shared" si="86"/>
        <v>2.8020634263781261</v>
      </c>
      <c r="L69" t="str">
        <f>$A$13</f>
        <v>Caring, leisure and other service occupations</v>
      </c>
      <c r="M69" s="27">
        <f t="shared" si="78"/>
        <v>0.2284937246808143</v>
      </c>
      <c r="N69" s="27">
        <f t="shared" si="79"/>
        <v>-0.22607527226349156</v>
      </c>
      <c r="O69" s="27">
        <f t="shared" si="80"/>
        <v>0.75014734650511894</v>
      </c>
      <c r="P69" s="27">
        <f t="shared" si="81"/>
        <v>0.90979782028801459</v>
      </c>
      <c r="Q69" s="27">
        <f t="shared" si="87"/>
        <v>1.6599451667931335</v>
      </c>
      <c r="W69" t="str">
        <f>$A$13</f>
        <v>Caring, leisure and other service occupations</v>
      </c>
      <c r="X69" s="27">
        <f t="shared" si="82"/>
        <v>1.1465579196860602</v>
      </c>
      <c r="Y69" s="27">
        <f t="shared" si="83"/>
        <v>-1.1056906067048509</v>
      </c>
      <c r="Z69" s="27">
        <f t="shared" si="84"/>
        <v>0.53738080991176318</v>
      </c>
      <c r="AA69" s="27">
        <f t="shared" si="85"/>
        <v>0.60473744967319121</v>
      </c>
      <c r="AB69" s="27">
        <f t="shared" si="88"/>
        <v>1.1421182595849544</v>
      </c>
    </row>
    <row r="70" spans="1:31" x14ac:dyDescent="0.2">
      <c r="A70" t="str">
        <f>$A$14</f>
        <v>Sales and customer service occupations</v>
      </c>
      <c r="B70" s="27">
        <f t="shared" si="77"/>
        <v>0.35389894085386686</v>
      </c>
      <c r="C70" s="27">
        <f t="shared" si="77"/>
        <v>1.4012628055198206E-2</v>
      </c>
      <c r="D70" s="27">
        <f t="shared" si="77"/>
        <v>-4.1699159573155953E-2</v>
      </c>
      <c r="E70" s="27">
        <f t="shared" si="77"/>
        <v>-0.12577459834216498</v>
      </c>
      <c r="F70" s="27">
        <f t="shared" si="86"/>
        <v>-0.16747375791532093</v>
      </c>
      <c r="L70" t="str">
        <f>$A$14</f>
        <v>Sales and customer service occupations</v>
      </c>
      <c r="M70" s="27">
        <f t="shared" si="78"/>
        <v>0.2948675846468074</v>
      </c>
      <c r="N70" s="27">
        <f t="shared" si="79"/>
        <v>0.14240127654361601</v>
      </c>
      <c r="O70" s="27">
        <f t="shared" si="80"/>
        <v>0.23662175152617593</v>
      </c>
      <c r="P70" s="27">
        <f t="shared" si="81"/>
        <v>0.31253276017212528</v>
      </c>
      <c r="Q70" s="27">
        <f t="shared" si="87"/>
        <v>0.54915451169830121</v>
      </c>
      <c r="W70" t="str">
        <f>$A$14</f>
        <v>Sales and customer service occupations</v>
      </c>
      <c r="X70" s="27">
        <f t="shared" si="82"/>
        <v>5.9031356207034591E-2</v>
      </c>
      <c r="Y70" s="27">
        <f t="shared" si="83"/>
        <v>-0.12838864848839648</v>
      </c>
      <c r="Z70" s="27">
        <f t="shared" si="84"/>
        <v>-0.27832091109931056</v>
      </c>
      <c r="AA70" s="27">
        <f t="shared" si="85"/>
        <v>-0.43830735851432756</v>
      </c>
      <c r="AB70" s="27">
        <f t="shared" si="88"/>
        <v>-0.71662826961363812</v>
      </c>
    </row>
    <row r="71" spans="1:31" x14ac:dyDescent="0.2">
      <c r="A71" t="str">
        <f>$A$15</f>
        <v>Process, plant and machine operatives</v>
      </c>
      <c r="B71" s="27">
        <f t="shared" si="77"/>
        <v>1.7183831663826119</v>
      </c>
      <c r="C71" s="27">
        <f t="shared" si="77"/>
        <v>-2.1523737867883419</v>
      </c>
      <c r="D71" s="27">
        <f t="shared" si="77"/>
        <v>1.4838805712806309</v>
      </c>
      <c r="E71" s="27">
        <f t="shared" si="77"/>
        <v>-1.4339719356863512E-2</v>
      </c>
      <c r="F71" s="27">
        <f t="shared" si="86"/>
        <v>1.4695408519237674</v>
      </c>
      <c r="L71" t="str">
        <f>$A$15</f>
        <v>Process, plant and machine operatives</v>
      </c>
      <c r="M71" s="27">
        <f t="shared" si="78"/>
        <v>1.6541194723289347</v>
      </c>
      <c r="N71" s="27">
        <f t="shared" si="79"/>
        <v>-1.9335724063251369</v>
      </c>
      <c r="O71" s="27">
        <f t="shared" si="80"/>
        <v>1.0528362682138113</v>
      </c>
      <c r="P71" s="27">
        <f t="shared" si="81"/>
        <v>-0.149674217532068</v>
      </c>
      <c r="Q71" s="27">
        <f t="shared" si="87"/>
        <v>0.90316205068174327</v>
      </c>
      <c r="W71" t="str">
        <f>$A$15</f>
        <v>Process, plant and machine operatives</v>
      </c>
      <c r="X71" s="27">
        <f t="shared" si="82"/>
        <v>6.4263694053685594E-2</v>
      </c>
      <c r="Y71" s="27">
        <f t="shared" si="83"/>
        <v>-0.21880138046321806</v>
      </c>
      <c r="Z71" s="27">
        <f t="shared" si="84"/>
        <v>0.43104430306681762</v>
      </c>
      <c r="AA71" s="27">
        <f t="shared" si="85"/>
        <v>0.13533449817521048</v>
      </c>
      <c r="AB71" s="27">
        <f t="shared" si="88"/>
        <v>0.56637880124202811</v>
      </c>
    </row>
    <row r="72" spans="1:31" x14ac:dyDescent="0.2">
      <c r="A72" t="str">
        <f>$A$16</f>
        <v>Elementary occupations</v>
      </c>
      <c r="B72" s="27">
        <f t="shared" si="77"/>
        <v>1.5150186837494992</v>
      </c>
      <c r="C72" s="27">
        <f t="shared" si="77"/>
        <v>-2.8703667747702148</v>
      </c>
      <c r="D72" s="27">
        <f t="shared" si="77"/>
        <v>0.30979219220740717</v>
      </c>
      <c r="E72" s="27">
        <f t="shared" si="77"/>
        <v>-1.2442947275238865</v>
      </c>
      <c r="F72" s="27">
        <f t="shared" si="86"/>
        <v>-0.93450253531647931</v>
      </c>
      <c r="L72" t="str">
        <f>$A$16</f>
        <v>Elementary occupations</v>
      </c>
      <c r="M72" s="27">
        <f t="shared" si="78"/>
        <v>0.66597770743228146</v>
      </c>
      <c r="N72" s="27">
        <f t="shared" si="79"/>
        <v>-1.3731867284578616</v>
      </c>
      <c r="O72" s="27">
        <f t="shared" si="80"/>
        <v>0.47669479057151065</v>
      </c>
      <c r="P72" s="27">
        <f t="shared" si="81"/>
        <v>-0.84585322225387216</v>
      </c>
      <c r="Q72" s="27">
        <f t="shared" si="87"/>
        <v>-0.36915843168236151</v>
      </c>
      <c r="W72" t="str">
        <f>$A$16</f>
        <v>Elementary occupations</v>
      </c>
      <c r="X72" s="27">
        <f t="shared" si="82"/>
        <v>0.84904097631721775</v>
      </c>
      <c r="Y72" s="27">
        <f t="shared" si="83"/>
        <v>-1.4971800463123497</v>
      </c>
      <c r="Z72" s="27">
        <f t="shared" si="84"/>
        <v>-0.16690259836411769</v>
      </c>
      <c r="AA72" s="27">
        <f t="shared" si="85"/>
        <v>-0.3984415052700232</v>
      </c>
      <c r="AB72" s="27">
        <f t="shared" si="88"/>
        <v>-0.56534410363414089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22.978000000000293</v>
      </c>
      <c r="C74" s="29">
        <f t="shared" ref="C74" si="89">D18-C18</f>
        <v>-6.0430000000003474</v>
      </c>
      <c r="D74" s="29">
        <f>E18-D18</f>
        <v>6.7690000000001191</v>
      </c>
      <c r="E74" s="29">
        <f>F18-E18</f>
        <v>9.3590000000000373</v>
      </c>
      <c r="F74" s="29">
        <f>F18-D18</f>
        <v>16.128000000000156</v>
      </c>
      <c r="L74" s="24" t="str">
        <f>$A$18</f>
        <v>All occupations</v>
      </c>
      <c r="M74" s="29">
        <f>N18-M18</f>
        <v>12.645613590782034</v>
      </c>
      <c r="N74" s="29">
        <f t="shared" ref="N74" si="90">O18-N18</f>
        <v>-5.2198535831679749</v>
      </c>
      <c r="O74" s="29">
        <f>P18-O18</f>
        <v>3.8311498283457013</v>
      </c>
      <c r="P74" s="29">
        <f>Q18-P18</f>
        <v>4.7946429305794425</v>
      </c>
      <c r="Q74" s="29">
        <f>Q18-O18</f>
        <v>8.6257927589251437</v>
      </c>
      <c r="W74" s="24" t="str">
        <f>$A$18</f>
        <v>All occupations</v>
      </c>
      <c r="X74" s="29">
        <f>Y18-X18</f>
        <v>10.33238640921806</v>
      </c>
      <c r="Y74" s="29">
        <f t="shared" ref="Y74" si="91">Z18-Y18</f>
        <v>-0.82314641683214518</v>
      </c>
      <c r="Z74" s="29">
        <f>AA18-Z18</f>
        <v>2.937850171654361</v>
      </c>
      <c r="AA74" s="29">
        <f>AB18-AA18</f>
        <v>4.5643570694205948</v>
      </c>
      <c r="AB74" s="29">
        <f>AB18-Z18</f>
        <v>7.5022072410749558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30.611981468367027</v>
      </c>
      <c r="C80" s="11">
        <f t="shared" si="92"/>
        <v>35.930654664801253</v>
      </c>
      <c r="D80" s="11">
        <f t="shared" si="92"/>
        <v>36.003237250793632</v>
      </c>
      <c r="E80" s="11">
        <f t="shared" si="92"/>
        <v>37.071298376919586</v>
      </c>
      <c r="F80" s="11">
        <f t="shared" si="92"/>
        <v>41.163036625921606</v>
      </c>
      <c r="H80" s="40">
        <f>IF(D$6-B$6 &lt;&gt; 0,(EXP(LN(D8/B8)/(D$6-B$6))-1)*100,0)</f>
        <v>3.2975502444031024</v>
      </c>
      <c r="I80" s="40">
        <f t="shared" ref="I80:I88" si="93">F46</f>
        <v>0.8968768957878348</v>
      </c>
      <c r="L80" t="str">
        <f t="shared" ref="L80:Q88" si="94">L8</f>
        <v>Managers, directors and senior officials</v>
      </c>
      <c r="M80" s="11">
        <f t="shared" si="94"/>
        <v>19.809978655329825</v>
      </c>
      <c r="N80" s="11">
        <f t="shared" si="94"/>
        <v>22.779293886931001</v>
      </c>
      <c r="O80" s="11">
        <f t="shared" si="94"/>
        <v>22.427251009444998</v>
      </c>
      <c r="P80" s="11">
        <f t="shared" si="94"/>
        <v>22.53148460565173</v>
      </c>
      <c r="Q80" s="11">
        <f t="shared" si="94"/>
        <v>24.244083525283347</v>
      </c>
      <c r="S80" s="40">
        <f t="shared" ref="S80:S88" si="95">IF(O$6-M$6 &lt;&gt; 0,(EXP(LN(O8/M8)/(O$6-M$6))-1)*100,0)</f>
        <v>2.5128734999922075</v>
      </c>
      <c r="T80" s="40">
        <f t="shared" ref="T80:T88" si="96">Q46</f>
        <v>0.52065624091748308</v>
      </c>
      <c r="W80" t="str">
        <f t="shared" ref="W80:AB88" si="97">W8</f>
        <v>Managers, directors and senior officials</v>
      </c>
      <c r="X80" s="11">
        <f t="shared" si="97"/>
        <v>10.802002813037257</v>
      </c>
      <c r="Y80" s="11">
        <f t="shared" si="97"/>
        <v>13.151360777870229</v>
      </c>
      <c r="Z80" s="11">
        <f t="shared" si="97"/>
        <v>13.575986241348643</v>
      </c>
      <c r="AA80" s="11">
        <f t="shared" si="97"/>
        <v>14.539813771267834</v>
      </c>
      <c r="AB80" s="11">
        <f t="shared" si="97"/>
        <v>16.918953100638291</v>
      </c>
      <c r="AD80" s="40">
        <f t="shared" ref="AD80:AD88" si="98">IF(Z$6-X$6 &lt;&gt; 0,(EXP(LN(Z8/X8)/(Z$6-X$6))-1)*100,0)</f>
        <v>4.6775189777219284</v>
      </c>
      <c r="AE80" s="40">
        <f t="shared" ref="AE80:AE88" si="99">AB46</f>
        <v>1.4783677625105351</v>
      </c>
    </row>
    <row r="81" spans="1:31" x14ac:dyDescent="0.2">
      <c r="A81" t="str">
        <f t="shared" si="92"/>
        <v>Professional occupations</v>
      </c>
      <c r="B81" s="11">
        <f t="shared" si="92"/>
        <v>56.043017416900554</v>
      </c>
      <c r="C81" s="11">
        <f t="shared" si="92"/>
        <v>64.162005197771109</v>
      </c>
      <c r="D81" s="11">
        <f t="shared" si="92"/>
        <v>65.850248218796409</v>
      </c>
      <c r="E81" s="11">
        <f t="shared" si="92"/>
        <v>70.296409863024309</v>
      </c>
      <c r="F81" s="11">
        <f t="shared" si="92"/>
        <v>76.25789453542238</v>
      </c>
      <c r="H81" s="40">
        <f t="shared" ref="H81:H88" si="100">IF(D$6-B$6 &lt;&gt; 0,(EXP(LN(D9/B9)/(D$6-B$6))-1)*100,0)</f>
        <v>3.2778483051659091</v>
      </c>
      <c r="I81" s="40">
        <f t="shared" si="93"/>
        <v>0.98305217159921909</v>
      </c>
      <c r="L81" t="str">
        <f t="shared" si="94"/>
        <v>Professional occupations</v>
      </c>
      <c r="M81" s="11">
        <f t="shared" si="94"/>
        <v>29.896613402785281</v>
      </c>
      <c r="N81" s="11">
        <f t="shared" si="94"/>
        <v>33.611316788101604</v>
      </c>
      <c r="O81" s="11">
        <f t="shared" si="94"/>
        <v>34.234007796159325</v>
      </c>
      <c r="P81" s="11">
        <f t="shared" si="94"/>
        <v>36.389768884655552</v>
      </c>
      <c r="Q81" s="11">
        <f t="shared" si="94"/>
        <v>38.998574082501904</v>
      </c>
      <c r="S81" s="40">
        <f t="shared" si="95"/>
        <v>2.7465267635209178</v>
      </c>
      <c r="T81" s="40">
        <f t="shared" si="96"/>
        <v>0.87248787013216589</v>
      </c>
      <c r="W81" t="str">
        <f t="shared" si="97"/>
        <v>Professional occupations</v>
      </c>
      <c r="X81" s="11">
        <f t="shared" si="97"/>
        <v>26.146404014115237</v>
      </c>
      <c r="Y81" s="11">
        <f t="shared" si="97"/>
        <v>30.550688409669451</v>
      </c>
      <c r="Z81" s="11">
        <f t="shared" si="97"/>
        <v>31.61624042263702</v>
      </c>
      <c r="AA81" s="11">
        <f t="shared" si="97"/>
        <v>33.906640978368763</v>
      </c>
      <c r="AB81" s="11">
        <f t="shared" si="97"/>
        <v>37.259320452920427</v>
      </c>
      <c r="AD81" s="40">
        <f t="shared" si="98"/>
        <v>3.8722769069758689</v>
      </c>
      <c r="AE81" s="40">
        <f t="shared" si="99"/>
        <v>1.1008903609947662</v>
      </c>
    </row>
    <row r="82" spans="1:31" x14ac:dyDescent="0.2">
      <c r="A82" t="str">
        <f t="shared" si="92"/>
        <v>Associate professional occupations</v>
      </c>
      <c r="B82" s="11">
        <f t="shared" si="92"/>
        <v>35.802085547318818</v>
      </c>
      <c r="C82" s="11">
        <f t="shared" si="92"/>
        <v>38.547547342874267</v>
      </c>
      <c r="D82" s="11">
        <f t="shared" si="92"/>
        <v>39.91573536168486</v>
      </c>
      <c r="E82" s="11">
        <f t="shared" si="92"/>
        <v>39.049754550589668</v>
      </c>
      <c r="F82" s="11">
        <f t="shared" si="92"/>
        <v>41.429879773963094</v>
      </c>
      <c r="H82" s="40">
        <f t="shared" si="100"/>
        <v>2.1991212879799438</v>
      </c>
      <c r="I82" s="40">
        <f t="shared" si="93"/>
        <v>0.24851988703851191</v>
      </c>
      <c r="L82" t="str">
        <f t="shared" si="94"/>
        <v>Associate professional occupations</v>
      </c>
      <c r="M82" s="11">
        <f t="shared" si="94"/>
        <v>19.113591504441128</v>
      </c>
      <c r="N82" s="11">
        <f t="shared" si="94"/>
        <v>20.158110847741565</v>
      </c>
      <c r="O82" s="11">
        <f t="shared" si="94"/>
        <v>20.628466306534328</v>
      </c>
      <c r="P82" s="11">
        <f t="shared" si="94"/>
        <v>19.493791994402589</v>
      </c>
      <c r="Q82" s="11">
        <f t="shared" si="94"/>
        <v>20.112456587059054</v>
      </c>
      <c r="S82" s="40">
        <f t="shared" si="95"/>
        <v>1.5371403634084402</v>
      </c>
      <c r="T82" s="40">
        <f t="shared" si="96"/>
        <v>-0.16874165514978445</v>
      </c>
      <c r="W82" t="str">
        <f t="shared" si="97"/>
        <v>Associate professional occupations</v>
      </c>
      <c r="X82" s="11">
        <f t="shared" si="97"/>
        <v>16.688494042877718</v>
      </c>
      <c r="Y82" s="11">
        <f t="shared" si="97"/>
        <v>18.389436495132678</v>
      </c>
      <c r="Z82" s="11">
        <f t="shared" si="97"/>
        <v>19.287269055150524</v>
      </c>
      <c r="AA82" s="11">
        <f t="shared" si="97"/>
        <v>19.555962556187062</v>
      </c>
      <c r="AB82" s="11">
        <f t="shared" si="97"/>
        <v>21.317423186904058</v>
      </c>
      <c r="AD82" s="40">
        <f t="shared" si="98"/>
        <v>2.9368130295428285</v>
      </c>
      <c r="AE82" s="40">
        <f t="shared" si="99"/>
        <v>0.66942727813767977</v>
      </c>
    </row>
    <row r="83" spans="1:31" x14ac:dyDescent="0.2">
      <c r="A83" t="str">
        <f t="shared" si="92"/>
        <v>Administrative and secretarial occupations</v>
      </c>
      <c r="B83" s="11">
        <f t="shared" si="92"/>
        <v>28.674718604027078</v>
      </c>
      <c r="C83" s="11">
        <f t="shared" si="92"/>
        <v>28.339352934176119</v>
      </c>
      <c r="D83" s="11">
        <f t="shared" si="92"/>
        <v>28.71662329475906</v>
      </c>
      <c r="E83" s="11">
        <f t="shared" si="92"/>
        <v>26.761876850583427</v>
      </c>
      <c r="F83" s="11">
        <f t="shared" si="92"/>
        <v>23.860815407067019</v>
      </c>
      <c r="H83" s="40">
        <f t="shared" si="100"/>
        <v>2.9210551132607954E-2</v>
      </c>
      <c r="I83" s="40">
        <f t="shared" si="93"/>
        <v>-1.2273299290673001</v>
      </c>
      <c r="L83" t="str">
        <f t="shared" si="94"/>
        <v>Administrative and secretarial occupations</v>
      </c>
      <c r="M83" s="11">
        <f t="shared" si="94"/>
        <v>5.8463250936615356</v>
      </c>
      <c r="N83" s="11">
        <f t="shared" si="94"/>
        <v>5.6482357576382958</v>
      </c>
      <c r="O83" s="11">
        <f t="shared" si="94"/>
        <v>6.457518771244529</v>
      </c>
      <c r="P83" s="11">
        <f t="shared" si="94"/>
        <v>6.1506281556890885</v>
      </c>
      <c r="Q83" s="11">
        <f t="shared" si="94"/>
        <v>6.5991050790448682</v>
      </c>
      <c r="S83" s="40">
        <f t="shared" si="95"/>
        <v>2.0085426875866341</v>
      </c>
      <c r="T83" s="40">
        <f t="shared" si="96"/>
        <v>0.14469720473295755</v>
      </c>
      <c r="W83" t="str">
        <f t="shared" si="97"/>
        <v>Administrative and secretarial occupations</v>
      </c>
      <c r="X83" s="11">
        <f t="shared" si="97"/>
        <v>22.828393510365519</v>
      </c>
      <c r="Y83" s="11">
        <f t="shared" si="97"/>
        <v>22.691117176537787</v>
      </c>
      <c r="Z83" s="11">
        <f t="shared" si="97"/>
        <v>22.259104523514544</v>
      </c>
      <c r="AA83" s="11">
        <f t="shared" si="97"/>
        <v>20.611248694894304</v>
      </c>
      <c r="AB83" s="11">
        <f t="shared" si="97"/>
        <v>17.261710328022183</v>
      </c>
      <c r="AD83" s="40">
        <f t="shared" si="98"/>
        <v>-0.50380609037654622</v>
      </c>
      <c r="AE83" s="40">
        <f t="shared" si="99"/>
        <v>-1.6807834976676594</v>
      </c>
    </row>
    <row r="84" spans="1:31" x14ac:dyDescent="0.2">
      <c r="A84" t="str">
        <f t="shared" si="92"/>
        <v>Skilled trades occupations</v>
      </c>
      <c r="B84" s="11">
        <f t="shared" si="92"/>
        <v>25.100242525466179</v>
      </c>
      <c r="C84" s="11">
        <f t="shared" si="92"/>
        <v>27.268132987104337</v>
      </c>
      <c r="D84" s="11">
        <f t="shared" si="92"/>
        <v>24.059342813164577</v>
      </c>
      <c r="E84" s="11">
        <f t="shared" si="92"/>
        <v>25.095345537749886</v>
      </c>
      <c r="F84" s="11">
        <f t="shared" si="92"/>
        <v>24.791932611754447</v>
      </c>
      <c r="H84" s="40">
        <f t="shared" si="100"/>
        <v>-0.84350462292415163</v>
      </c>
      <c r="I84" s="40">
        <f t="shared" si="93"/>
        <v>0.20016610984030514</v>
      </c>
      <c r="L84" t="str">
        <f t="shared" si="94"/>
        <v>Skilled trades occupations</v>
      </c>
      <c r="M84" s="11">
        <f t="shared" si="94"/>
        <v>21.859065255229755</v>
      </c>
      <c r="N84" s="11">
        <f t="shared" si="94"/>
        <v>24.130771732728249</v>
      </c>
      <c r="O84" s="11">
        <f t="shared" si="94"/>
        <v>20.75106467709243</v>
      </c>
      <c r="P84" s="11">
        <f t="shared" si="94"/>
        <v>21.247484591605737</v>
      </c>
      <c r="Q84" s="11">
        <f t="shared" si="94"/>
        <v>20.426778748020759</v>
      </c>
      <c r="S84" s="40">
        <f t="shared" si="95"/>
        <v>-1.0349702639103175</v>
      </c>
      <c r="T84" s="40">
        <f t="shared" si="96"/>
        <v>-0.10495043073334154</v>
      </c>
      <c r="W84" t="str">
        <f t="shared" si="97"/>
        <v>Skilled trades occupations</v>
      </c>
      <c r="X84" s="11">
        <f t="shared" si="97"/>
        <v>3.2411772702364212</v>
      </c>
      <c r="Y84" s="11">
        <f t="shared" si="97"/>
        <v>3.1373612543760725</v>
      </c>
      <c r="Z84" s="11">
        <f t="shared" si="97"/>
        <v>3.3082781360721407</v>
      </c>
      <c r="AA84" s="11">
        <f t="shared" si="97"/>
        <v>3.8478609461441402</v>
      </c>
      <c r="AB84" s="11">
        <f t="shared" si="97"/>
        <v>4.365153863733692</v>
      </c>
      <c r="AD84" s="40">
        <f t="shared" si="98"/>
        <v>0.41066562252554117</v>
      </c>
      <c r="AE84" s="40">
        <f t="shared" si="99"/>
        <v>1.8653549386982604</v>
      </c>
    </row>
    <row r="85" spans="1:31" x14ac:dyDescent="0.2">
      <c r="A85" t="str">
        <f t="shared" si="92"/>
        <v>Caring, leisure and other service occupations</v>
      </c>
      <c r="B85" s="11">
        <f t="shared" si="92"/>
        <v>25.228919908633284</v>
      </c>
      <c r="C85" s="11">
        <f t="shared" si="92"/>
        <v>26.603971553000179</v>
      </c>
      <c r="D85" s="11">
        <f t="shared" si="92"/>
        <v>25.272205674031795</v>
      </c>
      <c r="E85" s="11">
        <f t="shared" si="92"/>
        <v>26.559733830448696</v>
      </c>
      <c r="F85" s="11">
        <f t="shared" si="92"/>
        <v>28.074269100409921</v>
      </c>
      <c r="H85" s="40">
        <f t="shared" si="100"/>
        <v>3.4290876974463202E-2</v>
      </c>
      <c r="I85" s="40">
        <f t="shared" si="93"/>
        <v>0.70345110542644473</v>
      </c>
      <c r="L85" t="str">
        <f t="shared" si="94"/>
        <v>Caring, leisure and other service occupations</v>
      </c>
      <c r="M85" s="11">
        <f t="shared" si="94"/>
        <v>5.604076575536789</v>
      </c>
      <c r="N85" s="11">
        <f t="shared" si="94"/>
        <v>5.8325703002176033</v>
      </c>
      <c r="O85" s="11">
        <f t="shared" si="94"/>
        <v>5.6064950279541117</v>
      </c>
      <c r="P85" s="11">
        <f t="shared" si="94"/>
        <v>6.3566423744592306</v>
      </c>
      <c r="Q85" s="11">
        <f t="shared" si="94"/>
        <v>7.2664401947472452</v>
      </c>
      <c r="S85" s="40">
        <f t="shared" si="95"/>
        <v>8.6295574918127116E-3</v>
      </c>
      <c r="T85" s="40">
        <f t="shared" si="96"/>
        <v>1.7439710683784249</v>
      </c>
      <c r="W85" t="str">
        <f t="shared" si="97"/>
        <v>Caring, leisure and other service occupations</v>
      </c>
      <c r="X85" s="11">
        <f t="shared" si="97"/>
        <v>19.624843333096518</v>
      </c>
      <c r="Y85" s="11">
        <f t="shared" si="97"/>
        <v>20.771401252782578</v>
      </c>
      <c r="Z85" s="11">
        <f t="shared" si="97"/>
        <v>19.665710646077727</v>
      </c>
      <c r="AA85" s="11">
        <f t="shared" si="97"/>
        <v>20.20309145598949</v>
      </c>
      <c r="AB85" s="11">
        <f t="shared" si="97"/>
        <v>20.807828905662682</v>
      </c>
      <c r="AD85" s="40">
        <f>IF(Z$6-X$6 &lt;&gt; 0,(EXP(LN(Z13/X13)/(Z$6-X$6))-1)*100,0)</f>
        <v>4.1613900781944935E-2</v>
      </c>
      <c r="AE85" s="40">
        <f t="shared" si="99"/>
        <v>0.37706084412709728</v>
      </c>
    </row>
    <row r="86" spans="1:31" x14ac:dyDescent="0.2">
      <c r="A86" t="str">
        <f t="shared" si="92"/>
        <v>Sales and customer service occupations</v>
      </c>
      <c r="B86" s="11">
        <f t="shared" si="92"/>
        <v>22.458830778028947</v>
      </c>
      <c r="C86" s="11">
        <f t="shared" si="92"/>
        <v>22.812729718882814</v>
      </c>
      <c r="D86" s="11">
        <f t="shared" si="92"/>
        <v>22.826742346938012</v>
      </c>
      <c r="E86" s="11">
        <f t="shared" si="92"/>
        <v>22.785043187364856</v>
      </c>
      <c r="F86" s="11">
        <f t="shared" si="92"/>
        <v>22.659268589022691</v>
      </c>
      <c r="H86" s="40">
        <f t="shared" si="100"/>
        <v>0.32550599605347674</v>
      </c>
      <c r="I86" s="40">
        <f t="shared" si="93"/>
        <v>-4.9079826165521201E-2</v>
      </c>
      <c r="L86" t="str">
        <f t="shared" si="94"/>
        <v>Sales and customer service occupations</v>
      </c>
      <c r="M86" s="11">
        <f t="shared" si="94"/>
        <v>9.3521103544045499</v>
      </c>
      <c r="N86" s="11">
        <f t="shared" si="94"/>
        <v>9.6469779390513573</v>
      </c>
      <c r="O86" s="11">
        <f t="shared" si="94"/>
        <v>9.7893792155949733</v>
      </c>
      <c r="P86" s="11">
        <f t="shared" si="94"/>
        <v>10.026000967121149</v>
      </c>
      <c r="Q86" s="11">
        <f t="shared" si="94"/>
        <v>10.338533727293274</v>
      </c>
      <c r="S86" s="40">
        <f t="shared" si="95"/>
        <v>0.9181094100876086</v>
      </c>
      <c r="T86" s="40">
        <f t="shared" si="96"/>
        <v>0.36452952311329945</v>
      </c>
      <c r="W86" t="str">
        <f t="shared" si="97"/>
        <v>Sales and customer service occupations</v>
      </c>
      <c r="X86" s="11">
        <f t="shared" si="97"/>
        <v>13.106720423624415</v>
      </c>
      <c r="Y86" s="11">
        <f t="shared" si="97"/>
        <v>13.165751779831449</v>
      </c>
      <c r="Z86" s="11">
        <f t="shared" si="97"/>
        <v>13.037363131343053</v>
      </c>
      <c r="AA86" s="11">
        <f t="shared" si="97"/>
        <v>12.759042220243742</v>
      </c>
      <c r="AB86" s="11">
        <f t="shared" si="97"/>
        <v>12.320734861729415</v>
      </c>
      <c r="AD86" s="40">
        <f t="shared" si="98"/>
        <v>-0.10605943524719663</v>
      </c>
      <c r="AE86" s="40">
        <f t="shared" si="99"/>
        <v>-0.37619539211817266</v>
      </c>
    </row>
    <row r="87" spans="1:31" x14ac:dyDescent="0.2">
      <c r="A87" t="str">
        <f t="shared" si="92"/>
        <v>Process, plant and machine operatives</v>
      </c>
      <c r="B87" s="11">
        <f t="shared" si="92"/>
        <v>11.945850914801454</v>
      </c>
      <c r="C87" s="11">
        <f t="shared" si="92"/>
        <v>13.664234081184066</v>
      </c>
      <c r="D87" s="11">
        <f t="shared" si="92"/>
        <v>11.511860294395724</v>
      </c>
      <c r="E87" s="11">
        <f t="shared" si="92"/>
        <v>12.995740865676355</v>
      </c>
      <c r="F87" s="11">
        <f t="shared" si="92"/>
        <v>12.981401146319492</v>
      </c>
      <c r="H87" s="40">
        <f t="shared" si="100"/>
        <v>-0.73739143874632651</v>
      </c>
      <c r="I87" s="40">
        <f t="shared" si="93"/>
        <v>0.80414816265905742</v>
      </c>
      <c r="L87" t="str">
        <f t="shared" si="94"/>
        <v>Process, plant and machine operatives</v>
      </c>
      <c r="M87" s="11">
        <f t="shared" si="94"/>
        <v>10.45312669089356</v>
      </c>
      <c r="N87" s="11">
        <f t="shared" si="94"/>
        <v>12.107246163222495</v>
      </c>
      <c r="O87" s="11">
        <f t="shared" si="94"/>
        <v>10.173673756897358</v>
      </c>
      <c r="P87" s="11">
        <f t="shared" si="94"/>
        <v>11.226510025111169</v>
      </c>
      <c r="Q87" s="11">
        <f t="shared" si="94"/>
        <v>11.076835807579101</v>
      </c>
      <c r="S87" s="40">
        <f t="shared" si="95"/>
        <v>-0.54048925228197264</v>
      </c>
      <c r="T87" s="40">
        <f t="shared" si="96"/>
        <v>0.56862848293155466</v>
      </c>
      <c r="W87" t="str">
        <f t="shared" si="97"/>
        <v>Process, plant and machine operatives</v>
      </c>
      <c r="X87" s="11">
        <f t="shared" si="97"/>
        <v>1.4927242239078944</v>
      </c>
      <c r="Y87" s="11">
        <f t="shared" si="97"/>
        <v>1.55698791796158</v>
      </c>
      <c r="Z87" s="11">
        <f t="shared" si="97"/>
        <v>1.3381865374983619</v>
      </c>
      <c r="AA87" s="11">
        <f t="shared" si="97"/>
        <v>1.7692308405651795</v>
      </c>
      <c r="AB87" s="11">
        <f t="shared" si="97"/>
        <v>1.90456533874039</v>
      </c>
      <c r="AD87" s="40">
        <f t="shared" si="98"/>
        <v>-2.1620340444662434</v>
      </c>
      <c r="AE87" s="40">
        <f t="shared" si="99"/>
        <v>2.3808226001532207</v>
      </c>
    </row>
    <row r="88" spans="1:31" x14ac:dyDescent="0.2">
      <c r="A88" t="str">
        <f t="shared" si="92"/>
        <v>Elementary occupations</v>
      </c>
      <c r="B88" s="11">
        <f t="shared" si="92"/>
        <v>29.886352836456567</v>
      </c>
      <c r="C88" s="11">
        <f t="shared" si="92"/>
        <v>31.401371520206066</v>
      </c>
      <c r="D88" s="11">
        <f t="shared" si="92"/>
        <v>28.531004745435851</v>
      </c>
      <c r="E88" s="11">
        <f t="shared" si="92"/>
        <v>28.840796937643258</v>
      </c>
      <c r="F88" s="11">
        <f t="shared" si="92"/>
        <v>27.596502210119372</v>
      </c>
      <c r="H88" s="40">
        <f t="shared" si="100"/>
        <v>-0.92391676766024888</v>
      </c>
      <c r="I88" s="40">
        <f t="shared" si="93"/>
        <v>-0.22176938476694552</v>
      </c>
      <c r="L88" t="str">
        <f t="shared" si="94"/>
        <v>Elementary occupations</v>
      </c>
      <c r="M88" s="11">
        <f t="shared" si="94"/>
        <v>15.354314476453792</v>
      </c>
      <c r="N88" s="11">
        <f t="shared" si="94"/>
        <v>16.020292183886074</v>
      </c>
      <c r="O88" s="11">
        <f t="shared" si="94"/>
        <v>14.647105455428212</v>
      </c>
      <c r="P88" s="11">
        <f t="shared" si="94"/>
        <v>15.123800245999723</v>
      </c>
      <c r="Q88" s="11">
        <f t="shared" si="94"/>
        <v>14.277947023745851</v>
      </c>
      <c r="S88" s="40">
        <f t="shared" si="95"/>
        <v>-0.93864242642914819</v>
      </c>
      <c r="T88" s="40">
        <f t="shared" si="96"/>
        <v>-0.17003231682249931</v>
      </c>
      <c r="W88" t="str">
        <f t="shared" si="97"/>
        <v>Elementary occupations</v>
      </c>
      <c r="X88" s="11">
        <f t="shared" si="97"/>
        <v>14.532038360002797</v>
      </c>
      <c r="Y88" s="11">
        <f t="shared" si="97"/>
        <v>15.381079336320015</v>
      </c>
      <c r="Z88" s="11">
        <f t="shared" si="97"/>
        <v>13.883899290007665</v>
      </c>
      <c r="AA88" s="11">
        <f t="shared" si="97"/>
        <v>13.716996691643548</v>
      </c>
      <c r="AB88" s="11">
        <f t="shared" si="97"/>
        <v>13.318555186373525</v>
      </c>
      <c r="AD88" s="40">
        <f t="shared" si="98"/>
        <v>-0.90836738289077346</v>
      </c>
      <c r="AE88" s="40">
        <f t="shared" si="99"/>
        <v>-0.27676067330196785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265.75199999999995</v>
      </c>
      <c r="C90" s="34">
        <f t="shared" si="101"/>
        <v>288.73000000000025</v>
      </c>
      <c r="D90" s="34">
        <f t="shared" si="101"/>
        <v>282.6869999999999</v>
      </c>
      <c r="E90" s="34">
        <f t="shared" si="101"/>
        <v>289.45600000000002</v>
      </c>
      <c r="F90" s="34">
        <f t="shared" si="101"/>
        <v>298.81500000000005</v>
      </c>
      <c r="H90" s="43">
        <f>IF(D$6-B$6 &lt;&gt; 0,(EXP(LN(D18/B18)/(D$6-B$6))-1)*100,0)</f>
        <v>1.2431989711301883</v>
      </c>
      <c r="I90" s="43">
        <f>F56</f>
        <v>0.37058078759095725</v>
      </c>
      <c r="L90" s="24" t="str">
        <f t="shared" ref="L90:Q90" si="102">L18</f>
        <v>All occupations</v>
      </c>
      <c r="M90" s="34">
        <f t="shared" si="102"/>
        <v>137.2892020087362</v>
      </c>
      <c r="N90" s="34">
        <f t="shared" si="102"/>
        <v>149.93481559951823</v>
      </c>
      <c r="O90" s="34">
        <f t="shared" si="102"/>
        <v>144.71496201635026</v>
      </c>
      <c r="P90" s="34">
        <f t="shared" si="102"/>
        <v>148.54611184469596</v>
      </c>
      <c r="Q90" s="34">
        <f t="shared" si="102"/>
        <v>153.3407547752754</v>
      </c>
      <c r="S90" s="43">
        <f>IF(O$6-M$6 &lt;&gt; 0,(EXP(LN(O18/M18)/(O$6-M$6))-1)*100,0)</f>
        <v>1.0590964209657772</v>
      </c>
      <c r="T90" s="43">
        <f>Q56</f>
        <v>0.38672299647239949</v>
      </c>
      <c r="W90" s="24" t="str">
        <f t="shared" ref="W90:AB90" si="103">W18</f>
        <v>All occupations</v>
      </c>
      <c r="X90" s="34">
        <f t="shared" si="103"/>
        <v>128.46279799126378</v>
      </c>
      <c r="Y90" s="34">
        <f t="shared" si="103"/>
        <v>138.79518440048184</v>
      </c>
      <c r="Z90" s="34">
        <f t="shared" si="103"/>
        <v>137.9720379836497</v>
      </c>
      <c r="AA90" s="34">
        <f t="shared" si="103"/>
        <v>140.90988815530406</v>
      </c>
      <c r="AB90" s="34">
        <f t="shared" si="103"/>
        <v>145.47424522472465</v>
      </c>
      <c r="AD90" s="43">
        <f>IF(Z$6-X$6 &lt;&gt; 0,(EXP(LN(Z18/X18)/(Z$6-X$6))-1)*100,0)</f>
        <v>1.4384817627711488</v>
      </c>
      <c r="AE90" s="43">
        <f>AB56</f>
        <v>0.35361053783600216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Buckinghamshire Thames Valley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Buckinghamshire Thames Valley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Buckinghamshire Thames Valley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20.900947161793692</v>
      </c>
      <c r="C8" s="11">
        <v>25.531731903473592</v>
      </c>
      <c r="D8" s="11">
        <v>25.712630879523442</v>
      </c>
      <c r="E8" s="11">
        <v>24.11509453733515</v>
      </c>
      <c r="F8" s="11">
        <v>26.197740539875181</v>
      </c>
      <c r="G8" s="10"/>
      <c r="H8" s="11">
        <f>F8-D8</f>
        <v>0.48510966035173908</v>
      </c>
      <c r="I8" s="11">
        <f>'RD T1'!E7</f>
        <v>12.688848966616483</v>
      </c>
      <c r="J8" s="11">
        <f>SUM(H8:I8)</f>
        <v>13.173958626968222</v>
      </c>
      <c r="L8" s="10" t="str">
        <f>name!D4</f>
        <v>11 Corporate managers and directors</v>
      </c>
      <c r="M8" s="11">
        <v>14.23798320820182</v>
      </c>
      <c r="N8" s="11">
        <v>16.782751616787859</v>
      </c>
      <c r="O8" s="11">
        <v>16.767146187535538</v>
      </c>
      <c r="P8" s="11">
        <v>15.240695597404804</v>
      </c>
      <c r="Q8" s="11">
        <v>15.9457068531087</v>
      </c>
      <c r="R8" s="10"/>
      <c r="S8" s="11">
        <f>Q8-O8</f>
        <v>-0.82143933442683803</v>
      </c>
      <c r="T8" s="11">
        <f>'RD T1'!T7</f>
        <v>7.2362150735113397</v>
      </c>
      <c r="U8" s="11">
        <f>SUM(S8:T8)</f>
        <v>6.4147757390845017</v>
      </c>
      <c r="W8" s="10" t="str">
        <f>name!D4</f>
        <v>11 Corporate managers and directors</v>
      </c>
      <c r="X8" s="11">
        <v>6.6629639535919019</v>
      </c>
      <c r="Y8" s="11">
        <v>8.7489802866857254</v>
      </c>
      <c r="Z8" s="11">
        <v>8.9454846919879127</v>
      </c>
      <c r="AA8" s="11">
        <v>8.8743989399303285</v>
      </c>
      <c r="AB8" s="11">
        <v>10.25203368676649</v>
      </c>
      <c r="AC8" s="10"/>
      <c r="AD8" s="11">
        <f>AB8-Z8</f>
        <v>1.3065489947785771</v>
      </c>
      <c r="AE8" s="11">
        <f>'RD T1'!T36</f>
        <v>5.452633893105145</v>
      </c>
      <c r="AF8" s="11">
        <f>SUM(AD8:AE8)</f>
        <v>6.7591828878837221</v>
      </c>
    </row>
    <row r="9" spans="1:32" x14ac:dyDescent="0.2">
      <c r="A9" s="10" t="str">
        <f>name!D5</f>
        <v>12 Other managers and proprietors</v>
      </c>
      <c r="B9" s="11">
        <v>9.7110343065733336</v>
      </c>
      <c r="C9" s="11">
        <v>10.398922761327659</v>
      </c>
      <c r="D9" s="11">
        <v>10.290606371270194</v>
      </c>
      <c r="E9" s="11">
        <v>12.956203839584436</v>
      </c>
      <c r="F9" s="11">
        <v>14.965296086046422</v>
      </c>
      <c r="H9" s="11">
        <f t="shared" ref="H9:H32" si="2">F9-D9</f>
        <v>4.6746897147762283</v>
      </c>
      <c r="I9" s="11">
        <f>'RD T1'!E8</f>
        <v>7.6013136840169606</v>
      </c>
      <c r="J9" s="11">
        <f>SUM(H9:I9)</f>
        <v>12.27600339879319</v>
      </c>
      <c r="L9" s="10" t="str">
        <f>name!D5</f>
        <v>12 Other managers and proprietors</v>
      </c>
      <c r="M9" s="11">
        <v>5.571995447128006</v>
      </c>
      <c r="N9" s="11">
        <v>5.9965422701431423</v>
      </c>
      <c r="O9" s="11">
        <v>5.6601048219094592</v>
      </c>
      <c r="P9" s="11">
        <v>7.2907890082469269</v>
      </c>
      <c r="Q9" s="11">
        <v>8.2983766721746477</v>
      </c>
      <c r="S9" s="11">
        <f t="shared" ref="S9:S32" si="3">Q9-O9</f>
        <v>2.6382718502651885</v>
      </c>
      <c r="T9" s="11">
        <f>'RD T1'!T8</f>
        <v>3.7820279719164951</v>
      </c>
      <c r="U9" s="11">
        <f>SUM(S9:T9)</f>
        <v>6.4202998221816836</v>
      </c>
      <c r="W9" s="10" t="str">
        <f>name!D5</f>
        <v>12 Other managers and proprietors</v>
      </c>
      <c r="X9" s="11">
        <v>4.1390388594453551</v>
      </c>
      <c r="Y9" s="11">
        <v>4.4023804911845037</v>
      </c>
      <c r="Z9" s="11">
        <v>4.63050154936073</v>
      </c>
      <c r="AA9" s="11">
        <v>5.6654148313375048</v>
      </c>
      <c r="AB9" s="11">
        <v>6.6669194138718018</v>
      </c>
      <c r="AD9" s="11">
        <f t="shared" ref="AD9:AD32" si="4">AB9-Z9</f>
        <v>2.0364178645110718</v>
      </c>
      <c r="AE9" s="11">
        <f>'RD T1'!T37</f>
        <v>3.8192857121004655</v>
      </c>
      <c r="AF9" s="11">
        <f>SUM(AD9:AE9)</f>
        <v>5.8557035766115373</v>
      </c>
    </row>
    <row r="10" spans="1:32" x14ac:dyDescent="0.2">
      <c r="A10" s="10" t="str">
        <f>name!D6</f>
        <v>21 Science, research, engineering and technology professionals</v>
      </c>
      <c r="B10" s="11">
        <v>17.747369988322959</v>
      </c>
      <c r="C10" s="11">
        <v>20.25620538923776</v>
      </c>
      <c r="D10" s="11">
        <v>20.841021545713033</v>
      </c>
      <c r="E10" s="11">
        <v>21.931380033587029</v>
      </c>
      <c r="F10" s="11">
        <v>23.867665345860733</v>
      </c>
      <c r="G10" s="11"/>
      <c r="H10" s="11">
        <f t="shared" si="2"/>
        <v>3.0266438001476992</v>
      </c>
      <c r="I10" s="11">
        <f>'RD T1'!E9</f>
        <v>8.4099311260662315</v>
      </c>
      <c r="J10" s="11">
        <f t="shared" ref="J10:J32" si="5">SUM(H10:I10)</f>
        <v>11.436574926213931</v>
      </c>
      <c r="L10" s="10" t="str">
        <f>name!D6</f>
        <v>21 Science, research, engineering and technology professionals</v>
      </c>
      <c r="M10" s="11">
        <v>14.021180704753551</v>
      </c>
      <c r="N10" s="11">
        <v>16.152023641341689</v>
      </c>
      <c r="O10" s="11">
        <v>15.939166448617922</v>
      </c>
      <c r="P10" s="11">
        <v>16.207052083167476</v>
      </c>
      <c r="Q10" s="11">
        <v>17.188678777920565</v>
      </c>
      <c r="R10" s="11"/>
      <c r="S10" s="11">
        <f t="shared" si="3"/>
        <v>1.2495123293026431</v>
      </c>
      <c r="T10" s="11">
        <f>'RD T1'!T9</f>
        <v>5.3775503978956856</v>
      </c>
      <c r="U10" s="11">
        <f t="shared" ref="U10:U32" si="6">SUM(S10:T10)</f>
        <v>6.6270627271983287</v>
      </c>
      <c r="W10" s="10" t="str">
        <f>name!D6</f>
        <v>21 Science, research, engineering and technology professionals</v>
      </c>
      <c r="X10" s="11">
        <v>3.7261892835693851</v>
      </c>
      <c r="Y10" s="11">
        <v>4.1041817478960265</v>
      </c>
      <c r="Z10" s="11">
        <v>4.9018550970950834</v>
      </c>
      <c r="AA10" s="11">
        <v>5.7243279504195765</v>
      </c>
      <c r="AB10" s="11">
        <v>6.6789865679401181</v>
      </c>
      <c r="AC10" s="11"/>
      <c r="AD10" s="11">
        <f t="shared" si="4"/>
        <v>1.7771314708450348</v>
      </c>
      <c r="AE10" s="11">
        <f>'RD T1'!T38</f>
        <v>3.0323807281705455</v>
      </c>
      <c r="AF10" s="11">
        <f t="shared" ref="AF10:AF32" si="7">SUM(AD10:AE10)</f>
        <v>4.8095121990155807</v>
      </c>
    </row>
    <row r="11" spans="1:32" x14ac:dyDescent="0.2">
      <c r="A11" s="10" t="str">
        <f>name!D7</f>
        <v>22 Health professionals</v>
      </c>
      <c r="B11" s="11">
        <v>8.877530759480166</v>
      </c>
      <c r="C11" s="11">
        <v>10.901019432141011</v>
      </c>
      <c r="D11" s="11">
        <v>10.856706732129261</v>
      </c>
      <c r="E11" s="11">
        <v>11.390246689290777</v>
      </c>
      <c r="F11" s="11">
        <v>11.903632870071997</v>
      </c>
      <c r="G11" s="11"/>
      <c r="H11" s="11">
        <f t="shared" si="2"/>
        <v>1.0469261379427355</v>
      </c>
      <c r="I11" s="11">
        <f>'RD T1'!E10</f>
        <v>6.146073961707156</v>
      </c>
      <c r="J11" s="11">
        <f t="shared" si="5"/>
        <v>7.1930000996498915</v>
      </c>
      <c r="L11" s="10" t="str">
        <f>name!D7</f>
        <v>22 Health professionals</v>
      </c>
      <c r="M11" s="11">
        <v>1.9037829590653337</v>
      </c>
      <c r="N11" s="11">
        <v>2.3136866060116201</v>
      </c>
      <c r="O11" s="11">
        <v>2.4929733242256211</v>
      </c>
      <c r="P11" s="11">
        <v>2.5988512835566882</v>
      </c>
      <c r="Q11" s="11">
        <v>2.7290615934697193</v>
      </c>
      <c r="R11" s="11"/>
      <c r="S11" s="11">
        <f t="shared" si="3"/>
        <v>0.2360882692440982</v>
      </c>
      <c r="T11" s="11">
        <f>'RD T1'!T10</f>
        <v>0.97936695735025281</v>
      </c>
      <c r="U11" s="11">
        <f t="shared" si="6"/>
        <v>1.215455226594351</v>
      </c>
      <c r="W11" s="10" t="str">
        <f>name!D7</f>
        <v>22 Health professionals</v>
      </c>
      <c r="X11" s="11">
        <v>6.9737478004148326</v>
      </c>
      <c r="Y11" s="11">
        <v>8.5873328261293977</v>
      </c>
      <c r="Z11" s="11">
        <v>8.3637334079036325</v>
      </c>
      <c r="AA11" s="11">
        <v>8.7913954057340824</v>
      </c>
      <c r="AB11" s="11">
        <v>9.174571276602272</v>
      </c>
      <c r="AC11" s="11"/>
      <c r="AD11" s="11">
        <f t="shared" si="4"/>
        <v>0.8108378686986395</v>
      </c>
      <c r="AE11" s="11">
        <f>'RD T1'!T39</f>
        <v>5.1667070043569021</v>
      </c>
      <c r="AF11" s="11">
        <f t="shared" si="7"/>
        <v>5.9775448730555416</v>
      </c>
    </row>
    <row r="12" spans="1:32" x14ac:dyDescent="0.2">
      <c r="A12" s="10" t="str">
        <f>name!D8</f>
        <v>23 Teaching and other educational professionals</v>
      </c>
      <c r="B12" s="11">
        <v>12.341708184875412</v>
      </c>
      <c r="C12" s="11">
        <v>13.137807181938273</v>
      </c>
      <c r="D12" s="11">
        <v>13.217041074308536</v>
      </c>
      <c r="E12" s="11">
        <v>13.631608420989497</v>
      </c>
      <c r="F12" s="11">
        <v>14.634559061629085</v>
      </c>
      <c r="G12" s="11"/>
      <c r="H12" s="11">
        <f t="shared" si="2"/>
        <v>1.417517987320549</v>
      </c>
      <c r="I12" s="11">
        <f>'RD T1'!E11</f>
        <v>7.1635855256482017</v>
      </c>
      <c r="J12" s="11">
        <f t="shared" si="5"/>
        <v>8.5811035129687507</v>
      </c>
      <c r="L12" s="10" t="str">
        <f>name!D8</f>
        <v>23 Teaching and other educational professionals</v>
      </c>
      <c r="M12" s="11">
        <v>3.8649289137087517</v>
      </c>
      <c r="N12" s="11">
        <v>3.9086528291364648</v>
      </c>
      <c r="O12" s="11">
        <v>4.1501765136199147</v>
      </c>
      <c r="P12" s="11">
        <v>4.4521242295495753</v>
      </c>
      <c r="Q12" s="11">
        <v>4.7698218200258253</v>
      </c>
      <c r="R12" s="11"/>
      <c r="S12" s="11">
        <f t="shared" si="3"/>
        <v>0.61964530640591065</v>
      </c>
      <c r="T12" s="11">
        <f>'RD T1'!T11</f>
        <v>1.9381177418371922</v>
      </c>
      <c r="U12" s="11">
        <f t="shared" si="6"/>
        <v>2.5577630482431029</v>
      </c>
      <c r="W12" s="10" t="str">
        <f>name!D8</f>
        <v>23 Teaching and other educational professionals</v>
      </c>
      <c r="X12" s="11">
        <v>8.4767792711666665</v>
      </c>
      <c r="Y12" s="11">
        <v>9.2291543528018014</v>
      </c>
      <c r="Z12" s="11">
        <v>9.066864560688602</v>
      </c>
      <c r="AA12" s="11">
        <v>9.179484191439915</v>
      </c>
      <c r="AB12" s="11">
        <v>9.8647372416032582</v>
      </c>
      <c r="AC12" s="11"/>
      <c r="AD12" s="11">
        <f t="shared" si="4"/>
        <v>0.79787268091465613</v>
      </c>
      <c r="AE12" s="11">
        <f>'RD T1'!T40</f>
        <v>5.22546778381101</v>
      </c>
      <c r="AF12" s="11">
        <f t="shared" si="7"/>
        <v>6.0233404647256661</v>
      </c>
    </row>
    <row r="13" spans="1:32" x14ac:dyDescent="0.2">
      <c r="A13" s="10" t="str">
        <f>name!D9</f>
        <v>24 Business, media and public service professionals</v>
      </c>
      <c r="B13" s="11">
        <v>17.076408484222011</v>
      </c>
      <c r="C13" s="11">
        <v>19.866973194454069</v>
      </c>
      <c r="D13" s="11">
        <v>20.935478866645582</v>
      </c>
      <c r="E13" s="11">
        <v>23.343174719156998</v>
      </c>
      <c r="F13" s="11">
        <v>25.852037257860562</v>
      </c>
      <c r="G13" s="11"/>
      <c r="H13" s="11">
        <f t="shared" si="2"/>
        <v>4.9165583912149806</v>
      </c>
      <c r="I13" s="11">
        <f>'RD T1'!E12</f>
        <v>11.333249440683531</v>
      </c>
      <c r="J13" s="11">
        <f t="shared" si="5"/>
        <v>16.249807831898512</v>
      </c>
      <c r="L13" s="10" t="str">
        <f>name!D9</f>
        <v>24 Business, media and public service professionals</v>
      </c>
      <c r="M13" s="11">
        <v>10.106720825257646</v>
      </c>
      <c r="N13" s="11">
        <v>11.236953711611836</v>
      </c>
      <c r="O13" s="11">
        <v>11.651691509695869</v>
      </c>
      <c r="P13" s="11">
        <v>13.131741288381811</v>
      </c>
      <c r="Q13" s="11">
        <v>14.311011891085794</v>
      </c>
      <c r="R13" s="11"/>
      <c r="S13" s="11">
        <f t="shared" si="3"/>
        <v>2.6593203813899251</v>
      </c>
      <c r="T13" s="11">
        <f>'RD T1'!T12</f>
        <v>5.6111674293640341</v>
      </c>
      <c r="U13" s="11">
        <f t="shared" si="6"/>
        <v>8.2704878107539592</v>
      </c>
      <c r="W13" s="10" t="str">
        <f>name!D9</f>
        <v>24 Business, media and public service professionals</v>
      </c>
      <c r="X13" s="11">
        <v>6.9696876589643537</v>
      </c>
      <c r="Y13" s="11">
        <v>8.6300194828422256</v>
      </c>
      <c r="Z13" s="11">
        <v>9.2837873569497038</v>
      </c>
      <c r="AA13" s="11">
        <v>10.211433430775189</v>
      </c>
      <c r="AB13" s="11">
        <v>11.541025366774779</v>
      </c>
      <c r="AC13" s="11"/>
      <c r="AD13" s="11">
        <f t="shared" si="4"/>
        <v>2.2572380098250751</v>
      </c>
      <c r="AE13" s="11">
        <f>'RD T1'!T41</f>
        <v>5.7220820113194995</v>
      </c>
      <c r="AF13" s="11">
        <f t="shared" si="7"/>
        <v>7.9793200211445745</v>
      </c>
    </row>
    <row r="14" spans="1:32" x14ac:dyDescent="0.2">
      <c r="A14" s="10" t="str">
        <f>name!D10</f>
        <v>31 Science, engineering and technology associate professionals</v>
      </c>
      <c r="B14" s="11">
        <v>4.439433097785134</v>
      </c>
      <c r="C14" s="11">
        <v>5.2687998289743216</v>
      </c>
      <c r="D14" s="11">
        <v>5.6663800788471264</v>
      </c>
      <c r="E14" s="11">
        <v>4.9972295045726147</v>
      </c>
      <c r="F14" s="11">
        <v>5.3283333918402525</v>
      </c>
      <c r="G14" s="11"/>
      <c r="H14" s="11">
        <f t="shared" si="2"/>
        <v>-0.3380466870068739</v>
      </c>
      <c r="I14" s="11">
        <f>'RD T1'!E13</f>
        <v>2.1408589748925246</v>
      </c>
      <c r="J14" s="11">
        <f t="shared" si="5"/>
        <v>1.8028122878856507</v>
      </c>
      <c r="L14" s="10" t="str">
        <f>name!D10</f>
        <v>31 Science, engineering and technology associate professionals</v>
      </c>
      <c r="M14" s="11">
        <v>3.0399799096407611</v>
      </c>
      <c r="N14" s="11">
        <v>3.80417732674599</v>
      </c>
      <c r="O14" s="11">
        <v>3.9020243716333614</v>
      </c>
      <c r="P14" s="11">
        <v>3.1880920606350669</v>
      </c>
      <c r="Q14" s="11">
        <v>3.2059063234637843</v>
      </c>
      <c r="R14" s="11"/>
      <c r="S14" s="11">
        <f t="shared" si="3"/>
        <v>-0.69611804816957701</v>
      </c>
      <c r="T14" s="11">
        <f>'RD T1'!T13</f>
        <v>1.1846051764113164</v>
      </c>
      <c r="U14" s="11">
        <f t="shared" si="6"/>
        <v>0.48848712824173934</v>
      </c>
      <c r="W14" s="10" t="str">
        <f>name!D10</f>
        <v>31 Science, engineering and technology associate professionals</v>
      </c>
      <c r="X14" s="11">
        <v>1.3994531881443686</v>
      </c>
      <c r="Y14" s="11">
        <v>1.4646225022283226</v>
      </c>
      <c r="Z14" s="11">
        <v>1.7643557072137606</v>
      </c>
      <c r="AA14" s="11">
        <v>1.8091374439375503</v>
      </c>
      <c r="AB14" s="11">
        <v>2.1224270683764699</v>
      </c>
      <c r="AC14" s="11"/>
      <c r="AD14" s="11">
        <f t="shared" si="4"/>
        <v>0.35807136116270932</v>
      </c>
      <c r="AE14" s="11">
        <f>'RD T1'!T42</f>
        <v>0.95625379848120773</v>
      </c>
      <c r="AF14" s="11">
        <f t="shared" si="7"/>
        <v>1.3143251596439169</v>
      </c>
    </row>
    <row r="15" spans="1:32" x14ac:dyDescent="0.2">
      <c r="A15" s="10" t="str">
        <f>name!D11</f>
        <v>32 Health and social care associate professionals</v>
      </c>
      <c r="B15" s="11">
        <v>3.969414833703758</v>
      </c>
      <c r="C15" s="11">
        <v>4.6418698797265412</v>
      </c>
      <c r="D15" s="11">
        <v>4.7501619746031913</v>
      </c>
      <c r="E15" s="11">
        <v>4.6968511282287251</v>
      </c>
      <c r="F15" s="11">
        <v>4.9698386342876546</v>
      </c>
      <c r="G15" s="11"/>
      <c r="H15" s="11">
        <f t="shared" si="2"/>
        <v>0.21967665968446326</v>
      </c>
      <c r="I15" s="11">
        <f>'RD T1'!E14</f>
        <v>2.7337497108488478</v>
      </c>
      <c r="J15" s="11">
        <f t="shared" si="5"/>
        <v>2.953426370533311</v>
      </c>
      <c r="L15" s="10" t="str">
        <f>name!D11</f>
        <v>32 Health and social care associate professionals</v>
      </c>
      <c r="M15" s="11">
        <v>0.81142000159589101</v>
      </c>
      <c r="N15" s="11">
        <v>0.84941738408654499</v>
      </c>
      <c r="O15" s="11">
        <v>0.96927343733802174</v>
      </c>
      <c r="P15" s="11">
        <v>0.85763156720225697</v>
      </c>
      <c r="Q15" s="11">
        <v>0.89084181463892398</v>
      </c>
      <c r="R15" s="11"/>
      <c r="S15" s="11">
        <f t="shared" si="3"/>
        <v>-7.8431622699097758E-2</v>
      </c>
      <c r="T15" s="11">
        <f>'RD T1'!T14</f>
        <v>0.40176116950621793</v>
      </c>
      <c r="U15" s="11">
        <f t="shared" si="6"/>
        <v>0.32332954680712017</v>
      </c>
      <c r="W15" s="10" t="str">
        <f>name!D11</f>
        <v>32 Health and social care associate professionals</v>
      </c>
      <c r="X15" s="11">
        <v>3.1579948321078679</v>
      </c>
      <c r="Y15" s="11">
        <v>3.7924524956399894</v>
      </c>
      <c r="Z15" s="11">
        <v>3.7808885372651666</v>
      </c>
      <c r="AA15" s="11">
        <v>3.839219561026467</v>
      </c>
      <c r="AB15" s="11">
        <v>4.0789968196487232</v>
      </c>
      <c r="AC15" s="11"/>
      <c r="AD15" s="11">
        <f t="shared" si="4"/>
        <v>0.29810828238355658</v>
      </c>
      <c r="AE15" s="11">
        <f>'RD T1'!T43</f>
        <v>2.3319885413426302</v>
      </c>
      <c r="AF15" s="11">
        <f t="shared" si="7"/>
        <v>2.6300968237261868</v>
      </c>
    </row>
    <row r="16" spans="1:32" x14ac:dyDescent="0.2">
      <c r="A16" s="10" t="str">
        <f>name!D12</f>
        <v>33 Protective service occupations</v>
      </c>
      <c r="B16" s="11">
        <v>3.157862297743756</v>
      </c>
      <c r="C16" s="11">
        <v>3.092742634662816</v>
      </c>
      <c r="D16" s="11">
        <v>3.2318448165515608</v>
      </c>
      <c r="E16" s="11">
        <v>3.8758417938971625</v>
      </c>
      <c r="F16" s="11">
        <v>4.4214592744618084</v>
      </c>
      <c r="G16" s="11"/>
      <c r="H16" s="11">
        <f t="shared" si="2"/>
        <v>1.1896144579102477</v>
      </c>
      <c r="I16" s="11">
        <f>'RD T1'!E15</f>
        <v>1.3876121331677604</v>
      </c>
      <c r="J16" s="11">
        <f t="shared" si="5"/>
        <v>2.5772265910780083</v>
      </c>
      <c r="L16" s="10" t="str">
        <f>name!D12</f>
        <v>33 Protective service occupations</v>
      </c>
      <c r="M16" s="11">
        <v>2.4497441498253516</v>
      </c>
      <c r="N16" s="11">
        <v>2.3172082523659263</v>
      </c>
      <c r="O16" s="11">
        <v>2.376856442288374</v>
      </c>
      <c r="P16" s="11">
        <v>2.7271385958730474</v>
      </c>
      <c r="Q16" s="11">
        <v>2.9234362810171071</v>
      </c>
      <c r="R16" s="11"/>
      <c r="S16" s="11">
        <f t="shared" si="3"/>
        <v>0.54657983872873306</v>
      </c>
      <c r="T16" s="11">
        <f>'RD T1'!T15</f>
        <v>0.77388262953590181</v>
      </c>
      <c r="U16" s="11">
        <f t="shared" si="6"/>
        <v>1.3204624682646349</v>
      </c>
      <c r="W16" s="10" t="str">
        <f>name!D12</f>
        <v>33 Protective service occupations</v>
      </c>
      <c r="X16" s="11">
        <v>0.70811814791840311</v>
      </c>
      <c r="Y16" s="11">
        <v>0.77553438229688998</v>
      </c>
      <c r="Z16" s="11">
        <v>0.85498837426318686</v>
      </c>
      <c r="AA16" s="11">
        <v>1.1487031980241125</v>
      </c>
      <c r="AB16" s="11">
        <v>1.4980229934446905</v>
      </c>
      <c r="AC16" s="11"/>
      <c r="AD16" s="11">
        <f t="shared" si="4"/>
        <v>0.64303461918150362</v>
      </c>
      <c r="AE16" s="11">
        <f>'RD T1'!T44</f>
        <v>0.61372950363185852</v>
      </c>
      <c r="AF16" s="11">
        <f t="shared" si="7"/>
        <v>1.2567641228133621</v>
      </c>
    </row>
    <row r="17" spans="1:32" x14ac:dyDescent="0.2">
      <c r="A17" s="10" t="str">
        <f>name!D13</f>
        <v>34 Culture, media and sports occupations</v>
      </c>
      <c r="B17" s="11">
        <v>6.8366842407669619</v>
      </c>
      <c r="C17" s="11">
        <v>6.4363978370869592</v>
      </c>
      <c r="D17" s="11">
        <v>6.8310318171997402</v>
      </c>
      <c r="E17" s="11">
        <v>6.7024082707192632</v>
      </c>
      <c r="F17" s="11">
        <v>7.251952951172485</v>
      </c>
      <c r="G17" s="11"/>
      <c r="H17" s="11">
        <f t="shared" si="2"/>
        <v>0.42092113397274478</v>
      </c>
      <c r="I17" s="11">
        <f>'RD T1'!E16</f>
        <v>3.2127485283732469</v>
      </c>
      <c r="J17" s="11">
        <f t="shared" si="5"/>
        <v>3.6336696623459916</v>
      </c>
      <c r="L17" s="10" t="str">
        <f>name!D13</f>
        <v>34 Culture, media and sports occupations</v>
      </c>
      <c r="M17" s="11">
        <v>3.6845026546199389</v>
      </c>
      <c r="N17" s="11">
        <v>3.3180999235287394</v>
      </c>
      <c r="O17" s="11">
        <v>3.3085732914930541</v>
      </c>
      <c r="P17" s="11">
        <v>3.2961048785703277</v>
      </c>
      <c r="Q17" s="11">
        <v>3.6683715530467049</v>
      </c>
      <c r="R17" s="11"/>
      <c r="S17" s="11">
        <f t="shared" si="3"/>
        <v>0.3597982615536508</v>
      </c>
      <c r="T17" s="11">
        <f>'RD T1'!T16</f>
        <v>1.3692928453710624</v>
      </c>
      <c r="U17" s="11">
        <f t="shared" si="6"/>
        <v>1.7290911069247132</v>
      </c>
      <c r="W17" s="10" t="str">
        <f>name!D13</f>
        <v>34 Culture, media and sports occupations</v>
      </c>
      <c r="X17" s="11">
        <v>3.1521815861470266</v>
      </c>
      <c r="Y17" s="11">
        <v>3.1182979135582198</v>
      </c>
      <c r="Z17" s="11">
        <v>3.5224585257066843</v>
      </c>
      <c r="AA17" s="11">
        <v>3.4063033921489394</v>
      </c>
      <c r="AB17" s="11">
        <v>3.583581398125776</v>
      </c>
      <c r="AC17" s="11"/>
      <c r="AD17" s="11">
        <f t="shared" si="4"/>
        <v>6.1122872419091756E-2</v>
      </c>
      <c r="AE17" s="11">
        <f>'RD T1'!T45</f>
        <v>1.8434556830021855</v>
      </c>
      <c r="AF17" s="11">
        <f t="shared" si="7"/>
        <v>1.9045785554212773</v>
      </c>
    </row>
    <row r="18" spans="1:32" x14ac:dyDescent="0.2">
      <c r="A18" s="10" t="str">
        <f>name!D14</f>
        <v>35 Business and public service associate professionals</v>
      </c>
      <c r="B18" s="11">
        <v>17.398691077319206</v>
      </c>
      <c r="C18" s="11">
        <v>19.107737162423632</v>
      </c>
      <c r="D18" s="11">
        <v>19.436316674483241</v>
      </c>
      <c r="E18" s="11">
        <v>18.777423853171904</v>
      </c>
      <c r="F18" s="11">
        <v>19.458295522200892</v>
      </c>
      <c r="G18" s="11"/>
      <c r="H18" s="11">
        <f t="shared" si="2"/>
        <v>2.1978847717651462E-2</v>
      </c>
      <c r="I18" s="11">
        <f>'RD T1'!E17</f>
        <v>8.731136037724383</v>
      </c>
      <c r="J18" s="11">
        <f t="shared" si="5"/>
        <v>8.7531148854420344</v>
      </c>
      <c r="L18" s="10" t="str">
        <f>name!D14</f>
        <v>35 Business and public service associate professionals</v>
      </c>
      <c r="M18" s="11">
        <v>9.1279447887591854</v>
      </c>
      <c r="N18" s="11">
        <v>9.8692079610143644</v>
      </c>
      <c r="O18" s="11">
        <v>10.071738763781516</v>
      </c>
      <c r="P18" s="11">
        <v>9.4248248921218902</v>
      </c>
      <c r="Q18" s="11">
        <v>9.4239006148925331</v>
      </c>
      <c r="R18" s="11"/>
      <c r="S18" s="11">
        <f t="shared" si="3"/>
        <v>-0.64783814888898306</v>
      </c>
      <c r="T18" s="11">
        <f>'RD T1'!T17</f>
        <v>3.6308189208998112</v>
      </c>
      <c r="U18" s="11">
        <f t="shared" si="6"/>
        <v>2.9829807720108281</v>
      </c>
      <c r="W18" s="10" t="str">
        <f>name!D14</f>
        <v>35 Business and public service associate professionals</v>
      </c>
      <c r="X18" s="11">
        <v>8.2707462885600513</v>
      </c>
      <c r="Y18" s="11">
        <v>9.2385292014092553</v>
      </c>
      <c r="Z18" s="11">
        <v>9.364577910701728</v>
      </c>
      <c r="AA18" s="11">
        <v>9.3525989610499938</v>
      </c>
      <c r="AB18" s="11">
        <v>10.0343949073084</v>
      </c>
      <c r="AC18" s="11"/>
      <c r="AD18" s="11">
        <f t="shared" si="4"/>
        <v>0.66981699660667182</v>
      </c>
      <c r="AE18" s="11">
        <f>'RD T1'!T46</f>
        <v>5.1003171168245718</v>
      </c>
      <c r="AF18" s="11">
        <f t="shared" si="7"/>
        <v>5.7701341134312436</v>
      </c>
    </row>
    <row r="19" spans="1:32" x14ac:dyDescent="0.2">
      <c r="A19" s="10" t="str">
        <f>name!D15</f>
        <v>41 Administrative occupations</v>
      </c>
      <c r="B19" s="11">
        <v>22.033147595606255</v>
      </c>
      <c r="C19" s="11">
        <v>22.229920403236001</v>
      </c>
      <c r="D19" s="11">
        <v>22.751581561315799</v>
      </c>
      <c r="E19" s="11">
        <v>20.704243617273814</v>
      </c>
      <c r="F19" s="11">
        <v>19.078304983261191</v>
      </c>
      <c r="G19" s="11"/>
      <c r="H19" s="11">
        <f t="shared" si="2"/>
        <v>-3.6732765780546082</v>
      </c>
      <c r="I19" s="11">
        <f>'RD T1'!E18</f>
        <v>10.16299153722839</v>
      </c>
      <c r="J19" s="11">
        <f t="shared" si="5"/>
        <v>6.4897149591737815</v>
      </c>
      <c r="L19" s="10" t="str">
        <f>name!D15</f>
        <v>41 Administrative occupations</v>
      </c>
      <c r="M19" s="11">
        <v>5.5343218787770514</v>
      </c>
      <c r="N19" s="11">
        <v>5.3876901503162253</v>
      </c>
      <c r="O19" s="11">
        <v>6.2224292059596253</v>
      </c>
      <c r="P19" s="11">
        <v>5.8347224773213382</v>
      </c>
      <c r="Q19" s="11">
        <v>6.2381776087518599</v>
      </c>
      <c r="R19" s="11"/>
      <c r="S19" s="11">
        <f t="shared" si="3"/>
        <v>1.574840279223455E-2</v>
      </c>
      <c r="T19" s="11">
        <f>'RD T1'!T18</f>
        <v>2.2136909002659362</v>
      </c>
      <c r="U19" s="11">
        <f t="shared" si="6"/>
        <v>2.2294393030581707</v>
      </c>
      <c r="W19" s="10" t="str">
        <f>name!D15</f>
        <v>41 Administrative occupations</v>
      </c>
      <c r="X19" s="11">
        <v>16.498825716829185</v>
      </c>
      <c r="Y19" s="11">
        <v>16.842230252919737</v>
      </c>
      <c r="Z19" s="11">
        <v>16.529152355356185</v>
      </c>
      <c r="AA19" s="11">
        <v>14.869521139952441</v>
      </c>
      <c r="AB19" s="11">
        <v>12.840127374509361</v>
      </c>
      <c r="AC19" s="11"/>
      <c r="AD19" s="11">
        <f t="shared" si="4"/>
        <v>-3.6890249808468241</v>
      </c>
      <c r="AE19" s="11">
        <f>'RD T1'!T47</f>
        <v>7.9493006369624544</v>
      </c>
      <c r="AF19" s="11">
        <f t="shared" si="7"/>
        <v>4.2602756561156303</v>
      </c>
    </row>
    <row r="20" spans="1:32" x14ac:dyDescent="0.2">
      <c r="A20" s="10" t="str">
        <f>name!D16</f>
        <v>42 Secretarial and related occupations</v>
      </c>
      <c r="B20" s="11">
        <v>6.6415710084208204</v>
      </c>
      <c r="C20" s="11">
        <v>6.1094325309401203</v>
      </c>
      <c r="D20" s="11">
        <v>5.9650417334432628</v>
      </c>
      <c r="E20" s="11">
        <v>6.0576332333096117</v>
      </c>
      <c r="F20" s="11">
        <v>4.7825104238058271</v>
      </c>
      <c r="G20" s="11"/>
      <c r="H20" s="11">
        <f t="shared" si="2"/>
        <v>-1.1825313096374357</v>
      </c>
      <c r="I20" s="11">
        <f>'RD T1'!E19</f>
        <v>2.9898433299327536</v>
      </c>
      <c r="J20" s="11">
        <f t="shared" si="5"/>
        <v>1.8073120202953179</v>
      </c>
      <c r="L20" s="10" t="str">
        <f>name!D16</f>
        <v>42 Secretarial and related occupations</v>
      </c>
      <c r="M20" s="11">
        <v>0.31200321488448407</v>
      </c>
      <c r="N20" s="11">
        <v>0.26054560732207083</v>
      </c>
      <c r="O20" s="11">
        <v>0.23508956528490382</v>
      </c>
      <c r="P20" s="11">
        <v>0.31590567836775013</v>
      </c>
      <c r="Q20" s="11">
        <v>0.36092747029300792</v>
      </c>
      <c r="R20" s="11"/>
      <c r="S20" s="11">
        <f t="shared" si="3"/>
        <v>0.1258379050081041</v>
      </c>
      <c r="T20" s="11">
        <f>'RD T1'!T19</f>
        <v>0.10373002236873322</v>
      </c>
      <c r="U20" s="11">
        <f t="shared" si="6"/>
        <v>0.22956792737683732</v>
      </c>
      <c r="W20" s="10" t="str">
        <f>name!D16</f>
        <v>42 Secretarial and related occupations</v>
      </c>
      <c r="X20" s="11">
        <v>6.3295677935363335</v>
      </c>
      <c r="Y20" s="11">
        <v>5.848886923618049</v>
      </c>
      <c r="Z20" s="11">
        <v>5.7299521681583601</v>
      </c>
      <c r="AA20" s="11">
        <v>5.7417275549418623</v>
      </c>
      <c r="AB20" s="11">
        <v>4.4215829535128197</v>
      </c>
      <c r="AC20" s="11"/>
      <c r="AD20" s="11">
        <f t="shared" si="4"/>
        <v>-1.3083692146455403</v>
      </c>
      <c r="AE20" s="11">
        <f>'RD T1'!T48</f>
        <v>2.8861133075640204</v>
      </c>
      <c r="AF20" s="11">
        <f t="shared" si="7"/>
        <v>1.5777440929184801</v>
      </c>
    </row>
    <row r="21" spans="1:32" x14ac:dyDescent="0.2">
      <c r="A21" s="10" t="str">
        <f>name!D17</f>
        <v>51 Skilled agricultural and related trades</v>
      </c>
      <c r="B21" s="11">
        <v>2.6006862534796711</v>
      </c>
      <c r="C21" s="11">
        <v>3.0740920643969396</v>
      </c>
      <c r="D21" s="11">
        <v>2.4006299924304089</v>
      </c>
      <c r="E21" s="11">
        <v>2.5542839115247213</v>
      </c>
      <c r="F21" s="11">
        <v>2.9686524840309212</v>
      </c>
      <c r="G21" s="11"/>
      <c r="H21" s="11">
        <f t="shared" si="2"/>
        <v>0.56802249160051232</v>
      </c>
      <c r="I21" s="11">
        <f>'RD T1'!E20</f>
        <v>1.4970662397387673</v>
      </c>
      <c r="J21" s="11">
        <f t="shared" si="5"/>
        <v>2.0650887313392796</v>
      </c>
      <c r="L21" s="10" t="str">
        <f>name!D17</f>
        <v>51 Skilled agricultural and related trades</v>
      </c>
      <c r="M21" s="11">
        <v>1.9978723053222176</v>
      </c>
      <c r="N21" s="11">
        <v>2.6127925768629652</v>
      </c>
      <c r="O21" s="11">
        <v>1.804747597719397</v>
      </c>
      <c r="P21" s="11">
        <v>1.8495204914043413</v>
      </c>
      <c r="Q21" s="11">
        <v>2.0936520921569484</v>
      </c>
      <c r="R21" s="11"/>
      <c r="S21" s="11">
        <f t="shared" si="3"/>
        <v>0.2889044944375514</v>
      </c>
      <c r="T21" s="11">
        <f>'RD T1'!T20</f>
        <v>0.98495925243605964</v>
      </c>
      <c r="U21" s="11">
        <f t="shared" si="6"/>
        <v>1.2738637468736109</v>
      </c>
      <c r="W21" s="10" t="str">
        <f>name!D17</f>
        <v>51 Skilled agricultural and related trades</v>
      </c>
      <c r="X21" s="11">
        <v>0.60281394815745659</v>
      </c>
      <c r="Y21" s="11">
        <v>0.46129948753397526</v>
      </c>
      <c r="Z21" s="11">
        <v>0.59588239471101445</v>
      </c>
      <c r="AA21" s="11">
        <v>0.70476342012037452</v>
      </c>
      <c r="AB21" s="11">
        <v>0.87500039187397372</v>
      </c>
      <c r="AC21" s="11"/>
      <c r="AD21" s="11">
        <f t="shared" si="4"/>
        <v>0.27911799716295926</v>
      </c>
      <c r="AE21" s="11">
        <f>'RD T1'!T49</f>
        <v>0.51210698730270809</v>
      </c>
      <c r="AF21" s="11">
        <f t="shared" si="7"/>
        <v>0.79122498446566736</v>
      </c>
    </row>
    <row r="22" spans="1:32" x14ac:dyDescent="0.2">
      <c r="A22" s="10" t="str">
        <f>name!D18</f>
        <v>52 Skilled metal, electrical and electronic trades</v>
      </c>
      <c r="B22" s="11">
        <v>8.9744752119237852</v>
      </c>
      <c r="C22" s="11">
        <v>10.073057370429153</v>
      </c>
      <c r="D22" s="11">
        <v>8.7527252151712283</v>
      </c>
      <c r="E22" s="11">
        <v>8.9464171474958469</v>
      </c>
      <c r="F22" s="11">
        <v>8.680061094370263</v>
      </c>
      <c r="G22" s="11"/>
      <c r="H22" s="11">
        <f t="shared" si="2"/>
        <v>-7.2664120800965293E-2</v>
      </c>
      <c r="I22" s="11">
        <f>'RD T1'!E21</f>
        <v>3.3918757211740806</v>
      </c>
      <c r="J22" s="11">
        <f t="shared" si="5"/>
        <v>3.3192116003731154</v>
      </c>
      <c r="L22" s="10" t="str">
        <f>name!D18</f>
        <v>52 Skilled metal, electrical and electronic trades</v>
      </c>
      <c r="M22" s="11">
        <v>8.7648759512598193</v>
      </c>
      <c r="N22" s="11">
        <v>9.6922425571226896</v>
      </c>
      <c r="O22" s="11">
        <v>8.4706376313068397</v>
      </c>
      <c r="P22" s="11">
        <v>8.3108773528647379</v>
      </c>
      <c r="Q22" s="11">
        <v>7.8584019767028996</v>
      </c>
      <c r="R22" s="11"/>
      <c r="S22" s="11">
        <f t="shared" si="3"/>
        <v>-0.61223565460394003</v>
      </c>
      <c r="T22" s="11">
        <f>'RD T1'!T21</f>
        <v>3.0255228233647844</v>
      </c>
      <c r="U22" s="11">
        <f t="shared" si="6"/>
        <v>2.4132871687608444</v>
      </c>
      <c r="W22" s="10" t="str">
        <f>name!D18</f>
        <v>52 Skilled metal, electrical and electronic trades</v>
      </c>
      <c r="X22" s="11">
        <v>0.20959926066396278</v>
      </c>
      <c r="Y22" s="11">
        <v>0.38081481330646</v>
      </c>
      <c r="Z22" s="11">
        <v>0.28208758386437888</v>
      </c>
      <c r="AA22" s="11">
        <v>0.63553979463110211</v>
      </c>
      <c r="AB22" s="11">
        <v>0.82165911766735444</v>
      </c>
      <c r="AC22" s="11"/>
      <c r="AD22" s="11">
        <f t="shared" si="4"/>
        <v>0.53957153380297562</v>
      </c>
      <c r="AE22" s="11">
        <f>'RD T1'!T50</f>
        <v>0.36635289780929642</v>
      </c>
      <c r="AF22" s="11">
        <f t="shared" si="7"/>
        <v>0.9059244316122721</v>
      </c>
    </row>
    <row r="23" spans="1:32" x14ac:dyDescent="0.2">
      <c r="A23" s="10" t="str">
        <f>name!D19</f>
        <v>53 Skilled construction and building trades</v>
      </c>
      <c r="B23" s="11">
        <v>7.5637401221279346</v>
      </c>
      <c r="C23" s="11">
        <v>8.506001650628308</v>
      </c>
      <c r="D23" s="11">
        <v>7.671416344721993</v>
      </c>
      <c r="E23" s="11">
        <v>8.2002999531887646</v>
      </c>
      <c r="F23" s="11">
        <v>7.6232940224429822</v>
      </c>
      <c r="G23" s="11"/>
      <c r="H23" s="11">
        <f t="shared" si="2"/>
        <v>-4.812232227901081E-2</v>
      </c>
      <c r="I23" s="11">
        <f>'RD T1'!E22</f>
        <v>3.3289321726072569</v>
      </c>
      <c r="J23" s="11">
        <f t="shared" si="5"/>
        <v>3.2808098503282461</v>
      </c>
      <c r="L23" s="10" t="str">
        <f>name!D19</f>
        <v>53 Skilled construction and building trades</v>
      </c>
      <c r="M23" s="11">
        <v>7.437791103059304</v>
      </c>
      <c r="N23" s="11">
        <v>8.3374709425886024</v>
      </c>
      <c r="O23" s="11">
        <v>7.5166072051520789</v>
      </c>
      <c r="P23" s="11">
        <v>8.058489522903983</v>
      </c>
      <c r="Q23" s="11">
        <v>7.446580162438738</v>
      </c>
      <c r="R23" s="11"/>
      <c r="S23" s="11">
        <f t="shared" si="3"/>
        <v>-7.0027042713340926E-2</v>
      </c>
      <c r="T23" s="11">
        <f>'RD T1'!T22</f>
        <v>3.2474784101456762</v>
      </c>
      <c r="U23" s="11">
        <f t="shared" si="6"/>
        <v>3.1774513674323352</v>
      </c>
      <c r="W23" s="10" t="str">
        <f>name!D19</f>
        <v>53 Skilled construction and building trades</v>
      </c>
      <c r="X23" s="11">
        <v>0.12594901906863359</v>
      </c>
      <c r="Y23" s="11">
        <v>0.16853070803970488</v>
      </c>
      <c r="Z23" s="11">
        <v>0.15480913956991477</v>
      </c>
      <c r="AA23" s="11">
        <v>0.14181043028478921</v>
      </c>
      <c r="AB23" s="11">
        <v>0.17671386000424941</v>
      </c>
      <c r="AC23" s="11"/>
      <c r="AD23" s="11">
        <f t="shared" si="4"/>
        <v>2.190472043433464E-2</v>
      </c>
      <c r="AE23" s="11">
        <f>'RD T1'!T51</f>
        <v>8.145376246158037E-2</v>
      </c>
      <c r="AF23" s="11">
        <f t="shared" si="7"/>
        <v>0.10335848289591501</v>
      </c>
    </row>
    <row r="24" spans="1:32" x14ac:dyDescent="0.2">
      <c r="A24" s="10" t="str">
        <f>name!D20</f>
        <v>54 Textiles, printing and other skilled trades</v>
      </c>
      <c r="B24" s="11">
        <v>5.9613409379347901</v>
      </c>
      <c r="C24" s="11">
        <v>5.6149819016499363</v>
      </c>
      <c r="D24" s="11">
        <v>5.2345712608409478</v>
      </c>
      <c r="E24" s="11">
        <v>5.3943445255405553</v>
      </c>
      <c r="F24" s="11">
        <v>5.5199250109102831</v>
      </c>
      <c r="G24" s="11"/>
      <c r="H24" s="11">
        <f t="shared" si="2"/>
        <v>0.28535375006933528</v>
      </c>
      <c r="I24" s="11">
        <f>'RD T1'!E23</f>
        <v>2.366751188266746</v>
      </c>
      <c r="J24" s="11">
        <f t="shared" si="5"/>
        <v>2.6521049383360813</v>
      </c>
      <c r="L24" s="10" t="str">
        <f>name!D20</f>
        <v>54 Textiles, printing and other skilled trades</v>
      </c>
      <c r="M24" s="11">
        <v>3.6585258955884137</v>
      </c>
      <c r="N24" s="11">
        <v>3.4882656561539918</v>
      </c>
      <c r="O24" s="11">
        <v>2.959072242914115</v>
      </c>
      <c r="P24" s="11">
        <v>3.0285972244326773</v>
      </c>
      <c r="Q24" s="11">
        <v>3.028144516722171</v>
      </c>
      <c r="R24" s="11"/>
      <c r="S24" s="11">
        <f t="shared" si="3"/>
        <v>6.9072273808056028E-2</v>
      </c>
      <c r="T24" s="11">
        <f>'RD T1'!T23</f>
        <v>0.97706207730356587</v>
      </c>
      <c r="U24" s="11">
        <f t="shared" si="6"/>
        <v>1.0461343511116219</v>
      </c>
      <c r="W24" s="10" t="str">
        <f>name!D20</f>
        <v>54 Textiles, printing and other skilled trades</v>
      </c>
      <c r="X24" s="11">
        <v>2.302815042346368</v>
      </c>
      <c r="Y24" s="11">
        <v>2.1267162454959325</v>
      </c>
      <c r="Z24" s="11">
        <v>2.2754990179268324</v>
      </c>
      <c r="AA24" s="11">
        <v>2.3657473011078745</v>
      </c>
      <c r="AB24" s="11">
        <v>2.4917804941881148</v>
      </c>
      <c r="AC24" s="11"/>
      <c r="AD24" s="11">
        <f t="shared" si="4"/>
        <v>0.21628147626128236</v>
      </c>
      <c r="AE24" s="11">
        <f>'RD T1'!T52</f>
        <v>1.3896891109631804</v>
      </c>
      <c r="AF24" s="11">
        <f t="shared" si="7"/>
        <v>1.6059705872244627</v>
      </c>
    </row>
    <row r="25" spans="1:32" x14ac:dyDescent="0.2">
      <c r="A25" s="10" t="str">
        <f>name!D21</f>
        <v>61 Caring personal service occupations</v>
      </c>
      <c r="B25" s="11">
        <v>18.190001581061221</v>
      </c>
      <c r="C25" s="11">
        <v>19.341082027389735</v>
      </c>
      <c r="D25" s="11">
        <v>18.534764238320935</v>
      </c>
      <c r="E25" s="11">
        <v>19.801028693298331</v>
      </c>
      <c r="F25" s="11">
        <v>21.156179492060478</v>
      </c>
      <c r="G25" s="11"/>
      <c r="H25" s="11">
        <f t="shared" si="2"/>
        <v>2.6214152537395421</v>
      </c>
      <c r="I25" s="11">
        <f>'RD T1'!E24</f>
        <v>11.097436814512792</v>
      </c>
      <c r="J25" s="11">
        <f t="shared" si="5"/>
        <v>13.718852068252334</v>
      </c>
      <c r="L25" s="10" t="str">
        <f>name!D21</f>
        <v>61 Caring personal service occupations</v>
      </c>
      <c r="M25" s="11">
        <v>3.4312922386874685</v>
      </c>
      <c r="N25" s="11">
        <v>3.5002083836160844</v>
      </c>
      <c r="O25" s="11">
        <v>3.4805771891081774</v>
      </c>
      <c r="P25" s="11">
        <v>4.2254615923306265</v>
      </c>
      <c r="Q25" s="11">
        <v>4.8935691250326521</v>
      </c>
      <c r="R25" s="11"/>
      <c r="S25" s="11">
        <f t="shared" si="3"/>
        <v>1.4129919359244747</v>
      </c>
      <c r="T25" s="11">
        <f>'RD T1'!T24</f>
        <v>1.9306265729560101</v>
      </c>
      <c r="U25" s="11">
        <f t="shared" si="6"/>
        <v>3.3436185088804846</v>
      </c>
      <c r="W25" s="10" t="str">
        <f>name!D21</f>
        <v>61 Caring personal service occupations</v>
      </c>
      <c r="X25" s="11">
        <v>14.758709342373773</v>
      </c>
      <c r="Y25" s="11">
        <v>15.84087364377365</v>
      </c>
      <c r="Z25" s="11">
        <v>15.0541870492128</v>
      </c>
      <c r="AA25" s="11">
        <v>15.575567100967726</v>
      </c>
      <c r="AB25" s="11">
        <v>16.262610367027829</v>
      </c>
      <c r="AC25" s="11"/>
      <c r="AD25" s="11">
        <f t="shared" si="4"/>
        <v>1.2084233178150292</v>
      </c>
      <c r="AE25" s="11">
        <f>'RD T1'!T53</f>
        <v>9.1668102415567798</v>
      </c>
      <c r="AF25" s="11">
        <f t="shared" si="7"/>
        <v>10.375233559371809</v>
      </c>
    </row>
    <row r="26" spans="1:32" x14ac:dyDescent="0.2">
      <c r="A26" s="10" t="str">
        <f>name!D22</f>
        <v>62 Leisure, travel and related personal service occupations</v>
      </c>
      <c r="B26" s="11">
        <v>6.7531960069055792</v>
      </c>
      <c r="C26" s="11">
        <v>7.0154747088398359</v>
      </c>
      <c r="D26" s="11">
        <v>6.4288632992072285</v>
      </c>
      <c r="E26" s="11">
        <v>6.5099430490265373</v>
      </c>
      <c r="F26" s="11">
        <v>6.6562671235207729</v>
      </c>
      <c r="G26" s="11"/>
      <c r="H26" s="11">
        <f t="shared" si="2"/>
        <v>0.22740382431354433</v>
      </c>
      <c r="I26" s="11">
        <f>'RD T1'!E25</f>
        <v>3.3189606789001038</v>
      </c>
      <c r="J26" s="11">
        <f t="shared" si="5"/>
        <v>3.5463645032136482</v>
      </c>
      <c r="L26" s="10" t="str">
        <f>name!D22</f>
        <v>62 Leisure, travel and related personal service occupations</v>
      </c>
      <c r="M26" s="11">
        <v>1.9571061543398092</v>
      </c>
      <c r="N26" s="11">
        <v>2.1690129639677478</v>
      </c>
      <c r="O26" s="11">
        <v>1.8910135886362502</v>
      </c>
      <c r="P26" s="11">
        <v>1.9788698194437502</v>
      </c>
      <c r="Q26" s="11">
        <v>2.2056146772817229</v>
      </c>
      <c r="R26" s="11"/>
      <c r="S26" s="11">
        <f t="shared" si="3"/>
        <v>0.31460108864547265</v>
      </c>
      <c r="T26" s="11">
        <f>'RD T1'!T25</f>
        <v>0.89268724789727361</v>
      </c>
      <c r="U26" s="11">
        <f t="shared" si="6"/>
        <v>1.2072883365427463</v>
      </c>
      <c r="W26" s="10" t="str">
        <f>name!D22</f>
        <v>62 Leisure, travel and related personal service occupations</v>
      </c>
      <c r="X26" s="11">
        <v>4.796089852565772</v>
      </c>
      <c r="Y26" s="11">
        <v>4.8464617448720935</v>
      </c>
      <c r="Z26" s="11">
        <v>4.5378497105709812</v>
      </c>
      <c r="AA26" s="11">
        <v>4.5310732295827885</v>
      </c>
      <c r="AB26" s="11">
        <v>4.4506524462390491</v>
      </c>
      <c r="AC26" s="11"/>
      <c r="AD26" s="11">
        <f t="shared" si="4"/>
        <v>-8.7197264331932089E-2</v>
      </c>
      <c r="AE26" s="11">
        <f>'RD T1'!T54</f>
        <v>2.4262734310028296</v>
      </c>
      <c r="AF26" s="11">
        <f t="shared" si="7"/>
        <v>2.3390761666708975</v>
      </c>
    </row>
    <row r="27" spans="1:32" x14ac:dyDescent="0.2">
      <c r="A27" s="10" t="str">
        <f>name!D23</f>
        <v>63 Community and civil enforcement occupations</v>
      </c>
      <c r="B27" s="11">
        <v>0.28572232066648451</v>
      </c>
      <c r="C27" s="11">
        <v>0.24741481677060656</v>
      </c>
      <c r="D27" s="11">
        <v>0.30857813650363142</v>
      </c>
      <c r="E27" s="11">
        <v>0.24876208812382763</v>
      </c>
      <c r="F27" s="11">
        <v>0.2618224848286701</v>
      </c>
      <c r="G27" s="11"/>
      <c r="H27" s="11">
        <f t="shared" si="2"/>
        <v>-4.6755651674961318E-2</v>
      </c>
      <c r="I27" s="11">
        <f>'RD T1'!E26</f>
        <v>0.12393012751766486</v>
      </c>
      <c r="J27" s="11">
        <f t="shared" si="5"/>
        <v>7.7174475842703538E-2</v>
      </c>
      <c r="L27" s="10" t="str">
        <f>name!D23</f>
        <v>63 Community and civil enforcement occupations</v>
      </c>
      <c r="M27" s="11">
        <v>0.21567818250951096</v>
      </c>
      <c r="N27" s="11">
        <v>0.16334895263377089</v>
      </c>
      <c r="O27" s="11">
        <v>0.23490425020968395</v>
      </c>
      <c r="P27" s="11">
        <v>0.15231096268485417</v>
      </c>
      <c r="Q27" s="11">
        <v>0.16725639243286999</v>
      </c>
      <c r="R27" s="11"/>
      <c r="S27" s="11">
        <f t="shared" si="3"/>
        <v>-6.7647857776813952E-2</v>
      </c>
      <c r="T27" s="11">
        <f>'RD T1'!T26</f>
        <v>6.6247782246826065E-2</v>
      </c>
      <c r="U27" s="11">
        <f t="shared" si="6"/>
        <v>-1.4000755299878875E-3</v>
      </c>
      <c r="W27" s="10" t="str">
        <f>name!D23</f>
        <v>63 Community and civil enforcement occupations</v>
      </c>
      <c r="X27" s="11">
        <v>7.0044138156973232E-2</v>
      </c>
      <c r="Y27" s="11">
        <v>8.4065864136835686E-2</v>
      </c>
      <c r="Z27" s="11">
        <v>7.3673886293947624E-2</v>
      </c>
      <c r="AA27" s="11">
        <v>9.6451125438973176E-2</v>
      </c>
      <c r="AB27" s="11">
        <v>9.4566092395800341E-2</v>
      </c>
      <c r="AC27" s="11"/>
      <c r="AD27" s="11">
        <f t="shared" si="4"/>
        <v>2.0892206101852717E-2</v>
      </c>
      <c r="AE27" s="11">
        <f>'RD T1'!T55</f>
        <v>5.7682345270838792E-2</v>
      </c>
      <c r="AF27" s="11">
        <f t="shared" si="7"/>
        <v>7.8574551372691509E-2</v>
      </c>
    </row>
    <row r="28" spans="1:32" x14ac:dyDescent="0.2">
      <c r="A28" s="10" t="str">
        <f>name!D24</f>
        <v>71 Sales occupations</v>
      </c>
      <c r="B28" s="11">
        <v>18.518962054534434</v>
      </c>
      <c r="C28" s="11">
        <v>18.382932484578777</v>
      </c>
      <c r="D28" s="11">
        <v>18.33416591623671</v>
      </c>
      <c r="E28" s="11">
        <v>17.054992142467253</v>
      </c>
      <c r="F28" s="11">
        <v>16.172805200168501</v>
      </c>
      <c r="G28" s="11"/>
      <c r="H28" s="11">
        <f t="shared" si="2"/>
        <v>-2.1613607160682093</v>
      </c>
      <c r="I28" s="11">
        <f>'RD T1'!E27</f>
        <v>7.4085604398805103</v>
      </c>
      <c r="J28" s="11">
        <f t="shared" si="5"/>
        <v>5.2471997238123009</v>
      </c>
      <c r="L28" s="10" t="str">
        <f>name!D24</f>
        <v>71 Sales occupations</v>
      </c>
      <c r="M28" s="11">
        <v>7.9458188495247741</v>
      </c>
      <c r="N28" s="11">
        <v>8.2892156257116589</v>
      </c>
      <c r="O28" s="11">
        <v>8.2415514586145768</v>
      </c>
      <c r="P28" s="11">
        <v>7.8905485675528535</v>
      </c>
      <c r="Q28" s="11">
        <v>7.8138725321810547</v>
      </c>
      <c r="R28" s="11"/>
      <c r="S28" s="11">
        <f t="shared" si="3"/>
        <v>-0.42767892643352212</v>
      </c>
      <c r="T28" s="11">
        <f>'RD T1'!T27</f>
        <v>2.6263438845577549</v>
      </c>
      <c r="U28" s="11">
        <f t="shared" si="6"/>
        <v>2.1986649581242328</v>
      </c>
      <c r="W28" s="10" t="str">
        <f>name!D24</f>
        <v>71 Sales occupations</v>
      </c>
      <c r="X28" s="11">
        <v>10.573143205009679</v>
      </c>
      <c r="Y28" s="11">
        <v>10.093716858867104</v>
      </c>
      <c r="Z28" s="11">
        <v>10.092614457622135</v>
      </c>
      <c r="AA28" s="11">
        <v>9.1644435749144293</v>
      </c>
      <c r="AB28" s="11">
        <v>8.3589326679874443</v>
      </c>
      <c r="AC28" s="11"/>
      <c r="AD28" s="11">
        <f t="shared" si="4"/>
        <v>-1.7336817896346908</v>
      </c>
      <c r="AE28" s="11">
        <f>'RD T1'!T56</f>
        <v>4.782216555322754</v>
      </c>
      <c r="AF28" s="11">
        <f t="shared" si="7"/>
        <v>3.0485347656880633</v>
      </c>
    </row>
    <row r="29" spans="1:32" x14ac:dyDescent="0.2">
      <c r="A29" s="10" t="str">
        <f>name!D25</f>
        <v>72 Customer service occupations</v>
      </c>
      <c r="B29" s="11">
        <v>3.9398687234945124</v>
      </c>
      <c r="C29" s="11">
        <v>4.4297972343040364</v>
      </c>
      <c r="D29" s="11">
        <v>4.4925764307013036</v>
      </c>
      <c r="E29" s="11">
        <v>5.7300510448976034</v>
      </c>
      <c r="F29" s="11">
        <v>6.4864633888541894</v>
      </c>
      <c r="G29" s="11"/>
      <c r="H29" s="11">
        <f t="shared" si="2"/>
        <v>1.9938869581528857</v>
      </c>
      <c r="I29" s="11">
        <f>'RD T1'!E28</f>
        <v>2.6746143568765923</v>
      </c>
      <c r="J29" s="11">
        <f t="shared" si="5"/>
        <v>4.6685013150294781</v>
      </c>
      <c r="L29" s="10" t="str">
        <f>name!D25</f>
        <v>72 Customer service occupations</v>
      </c>
      <c r="M29" s="11">
        <v>1.4062915048797759</v>
      </c>
      <c r="N29" s="11">
        <v>1.3577623133396979</v>
      </c>
      <c r="O29" s="11">
        <v>1.547827756980396</v>
      </c>
      <c r="P29" s="11">
        <v>2.1354523995682948</v>
      </c>
      <c r="Q29" s="11">
        <v>2.5246611951122202</v>
      </c>
      <c r="R29" s="11"/>
      <c r="S29" s="11">
        <f t="shared" si="3"/>
        <v>0.97683343813182422</v>
      </c>
      <c r="T29" s="11">
        <f>'RD T1'!T28</f>
        <v>0.74588616794880436</v>
      </c>
      <c r="U29" s="11">
        <f t="shared" si="6"/>
        <v>1.7227196060806285</v>
      </c>
      <c r="W29" s="10" t="str">
        <f>name!D25</f>
        <v>72 Customer service occupations</v>
      </c>
      <c r="X29" s="11">
        <v>2.5335772186147367</v>
      </c>
      <c r="Y29" s="11">
        <v>3.0720349209643456</v>
      </c>
      <c r="Z29" s="11">
        <v>2.9447486737209179</v>
      </c>
      <c r="AA29" s="11">
        <v>3.5945986453293139</v>
      </c>
      <c r="AB29" s="11">
        <v>3.9618021937419705</v>
      </c>
      <c r="AC29" s="11"/>
      <c r="AD29" s="11">
        <f t="shared" si="4"/>
        <v>1.0170535200210526</v>
      </c>
      <c r="AE29" s="11">
        <f>'RD T1'!T57</f>
        <v>1.9287281889277876</v>
      </c>
      <c r="AF29" s="11">
        <f t="shared" si="7"/>
        <v>2.9457817089488403</v>
      </c>
    </row>
    <row r="30" spans="1:32" x14ac:dyDescent="0.2">
      <c r="A30" s="10" t="str">
        <f>name!D26</f>
        <v>81 Process, plant and machine operatives</v>
      </c>
      <c r="B30" s="11">
        <v>4.1596470713836391</v>
      </c>
      <c r="C30" s="11">
        <v>4.6277191206445218</v>
      </c>
      <c r="D30" s="11">
        <v>4.0396505270565646</v>
      </c>
      <c r="E30" s="11">
        <v>4.917820337365777</v>
      </c>
      <c r="F30" s="11">
        <v>4.854400412794976</v>
      </c>
      <c r="G30" s="11"/>
      <c r="H30" s="11">
        <f t="shared" si="2"/>
        <v>0.81474988573841145</v>
      </c>
      <c r="I30" s="11">
        <f>'RD T1'!E29</f>
        <v>1.8268181145583751</v>
      </c>
      <c r="J30" s="11">
        <f t="shared" si="5"/>
        <v>2.6415680002967865</v>
      </c>
      <c r="L30" s="10" t="str">
        <f>name!D26</f>
        <v>81 Process, plant and machine operatives</v>
      </c>
      <c r="M30" s="11">
        <v>3.4300946927930349</v>
      </c>
      <c r="N30" s="11">
        <v>3.8405450947720237</v>
      </c>
      <c r="O30" s="11">
        <v>3.3536416213218252</v>
      </c>
      <c r="P30" s="11">
        <v>4.1071036062638209</v>
      </c>
      <c r="Q30" s="11">
        <v>4.049629068234136</v>
      </c>
      <c r="R30" s="11"/>
      <c r="S30" s="11">
        <f t="shared" si="3"/>
        <v>0.69598744691231085</v>
      </c>
      <c r="T30" s="11">
        <f>'RD T1'!T29</f>
        <v>1.454036091925861</v>
      </c>
      <c r="U30" s="11">
        <f t="shared" si="6"/>
        <v>2.1500235388381719</v>
      </c>
      <c r="W30" s="10" t="str">
        <f>name!D26</f>
        <v>81 Process, plant and machine operatives</v>
      </c>
      <c r="X30" s="11">
        <v>0.72955237859060673</v>
      </c>
      <c r="Y30" s="11">
        <v>0.78717402587250263</v>
      </c>
      <c r="Z30" s="11">
        <v>0.68600890573474294</v>
      </c>
      <c r="AA30" s="11">
        <v>0.81071673110195563</v>
      </c>
      <c r="AB30" s="11">
        <v>0.80477134456083621</v>
      </c>
      <c r="AC30" s="11"/>
      <c r="AD30" s="11">
        <f t="shared" si="4"/>
        <v>0.11876243882609328</v>
      </c>
      <c r="AE30" s="11">
        <f>'RD T1'!T58</f>
        <v>0.37278202263251398</v>
      </c>
      <c r="AF30" s="11">
        <f t="shared" si="7"/>
        <v>0.49154446145860725</v>
      </c>
    </row>
    <row r="31" spans="1:32" x14ac:dyDescent="0.2">
      <c r="A31" s="10" t="str">
        <f>name!D27</f>
        <v>82 Transport and mobile machine drivers and operatives</v>
      </c>
      <c r="B31" s="11">
        <v>7.7862038434178151</v>
      </c>
      <c r="C31" s="11">
        <v>9.0365149605395434</v>
      </c>
      <c r="D31" s="11">
        <v>7.4722097673391588</v>
      </c>
      <c r="E31" s="11">
        <v>8.0779205283105782</v>
      </c>
      <c r="F31" s="11">
        <v>8.1270007335245147</v>
      </c>
      <c r="G31" s="11"/>
      <c r="H31" s="11">
        <f t="shared" si="2"/>
        <v>0.65479096618535593</v>
      </c>
      <c r="I31" s="11">
        <f>'RD T1'!E30</f>
        <v>4.1880312856124213</v>
      </c>
      <c r="J31" s="11">
        <f t="shared" si="5"/>
        <v>4.8428222517977773</v>
      </c>
      <c r="L31" s="10" t="str">
        <f>name!D27</f>
        <v>82 Transport and mobile machine drivers and operatives</v>
      </c>
      <c r="M31" s="11">
        <v>7.0230319981005254</v>
      </c>
      <c r="N31" s="11">
        <v>8.2667010684504714</v>
      </c>
      <c r="O31" s="11">
        <v>6.8200321355755325</v>
      </c>
      <c r="P31" s="11">
        <v>7.1194064188473485</v>
      </c>
      <c r="Q31" s="11">
        <v>7.0272067393449662</v>
      </c>
      <c r="R31" s="11"/>
      <c r="S31" s="11">
        <f t="shared" si="3"/>
        <v>0.20717460376943375</v>
      </c>
      <c r="T31" s="11">
        <f>'RD T1'!T30</f>
        <v>3.6205888349160982</v>
      </c>
      <c r="U31" s="11">
        <f t="shared" si="6"/>
        <v>3.8277634386855319</v>
      </c>
      <c r="W31" s="10" t="str">
        <f>name!D27</f>
        <v>82 Transport and mobile machine drivers and operatives</v>
      </c>
      <c r="X31" s="11">
        <v>0.76317184531728777</v>
      </c>
      <c r="Y31" s="11">
        <v>0.76981389208907747</v>
      </c>
      <c r="Z31" s="11">
        <v>0.65217763176361898</v>
      </c>
      <c r="AA31" s="11">
        <v>0.95851410946322391</v>
      </c>
      <c r="AB31" s="11">
        <v>1.0997939941795538</v>
      </c>
      <c r="AC31" s="11"/>
      <c r="AD31" s="11">
        <f t="shared" si="4"/>
        <v>0.44761636241593483</v>
      </c>
      <c r="AE31" s="11">
        <f>'RD T1'!T59</f>
        <v>0.5674424506963236</v>
      </c>
      <c r="AF31" s="11">
        <f t="shared" si="7"/>
        <v>1.0150588131122584</v>
      </c>
    </row>
    <row r="32" spans="1:32" x14ac:dyDescent="0.2">
      <c r="A32" s="10" t="str">
        <f>name!D28</f>
        <v>91 Elementary trades and related occupations</v>
      </c>
      <c r="B32" s="11">
        <v>3.6213553917073211</v>
      </c>
      <c r="C32" s="11">
        <v>3.5229000716758567</v>
      </c>
      <c r="D32" s="11">
        <v>3.1233632028907956</v>
      </c>
      <c r="E32" s="11">
        <v>2.6691216366114086</v>
      </c>
      <c r="F32" s="11">
        <v>2.569145961668569</v>
      </c>
      <c r="G32" s="11"/>
      <c r="H32" s="11">
        <f t="shared" si="2"/>
        <v>-0.5542172412222266</v>
      </c>
      <c r="I32" s="11">
        <f>'RD T1'!E31</f>
        <v>0.98877011179009755</v>
      </c>
      <c r="J32" s="11">
        <f t="shared" si="5"/>
        <v>0.43455287056787095</v>
      </c>
      <c r="L32" s="10" t="str">
        <f>name!D28</f>
        <v>91 Elementary trades and related occupations</v>
      </c>
      <c r="M32" s="11">
        <v>2.8842273517300807</v>
      </c>
      <c r="N32" s="11">
        <v>2.8962443352299241</v>
      </c>
      <c r="O32" s="11">
        <v>2.5774366978588756</v>
      </c>
      <c r="P32" s="11">
        <v>2.1844399528515104</v>
      </c>
      <c r="Q32" s="11">
        <v>2.106047352349488</v>
      </c>
      <c r="R32" s="11"/>
      <c r="S32" s="11">
        <f t="shared" si="3"/>
        <v>-0.4713893455093876</v>
      </c>
      <c r="T32" s="11">
        <f>'RD T1'!T31</f>
        <v>0.71591553165213295</v>
      </c>
      <c r="U32" s="11">
        <f t="shared" si="6"/>
        <v>0.24452618614274535</v>
      </c>
      <c r="W32" s="10" t="str">
        <f>name!D28</f>
        <v>91 Elementary trades and related occupations</v>
      </c>
      <c r="X32" s="11">
        <v>0.73712803997723553</v>
      </c>
      <c r="Y32" s="11">
        <v>0.62665573644593298</v>
      </c>
      <c r="Z32" s="11">
        <v>0.54592650503191986</v>
      </c>
      <c r="AA32" s="11">
        <v>0.48468168375989362</v>
      </c>
      <c r="AB32" s="11">
        <v>0.46309860931907937</v>
      </c>
      <c r="AC32" s="11"/>
      <c r="AD32" s="11">
        <f t="shared" si="4"/>
        <v>-8.2827895712840494E-2</v>
      </c>
      <c r="AE32" s="11">
        <f>'RD T1'!T60</f>
        <v>0.27285458013796465</v>
      </c>
      <c r="AF32" s="11">
        <f t="shared" si="7"/>
        <v>0.19002668442512416</v>
      </c>
    </row>
    <row r="33" spans="1:32" x14ac:dyDescent="0.2">
      <c r="A33" s="10" t="str">
        <f>name!D29</f>
        <v>92 Elementary administration and service occupations</v>
      </c>
      <c r="B33" s="11">
        <v>26.264997444749245</v>
      </c>
      <c r="C33" s="11">
        <v>27.87847144853021</v>
      </c>
      <c r="D33" s="11">
        <v>25.407641542545054</v>
      </c>
      <c r="E33" s="11">
        <v>26.171675301031851</v>
      </c>
      <c r="F33" s="11">
        <v>25.027356248450804</v>
      </c>
      <c r="G33" s="11"/>
      <c r="H33" s="11">
        <f t="shared" ref="H33" si="8">F33-D33</f>
        <v>-0.38028529409425005</v>
      </c>
      <c r="I33" s="11">
        <f>'RD T1'!E32</f>
        <v>12.363337427304998</v>
      </c>
      <c r="J33" s="11">
        <f>SUM(H33:I33)</f>
        <v>11.983052133210748</v>
      </c>
      <c r="L33" s="10" t="str">
        <f>name!D29</f>
        <v>92 Elementary administration and service occupations</v>
      </c>
      <c r="M33" s="11">
        <v>12.470087124723712</v>
      </c>
      <c r="N33" s="11">
        <v>13.124047848656151</v>
      </c>
      <c r="O33" s="11">
        <v>12.069668757569337</v>
      </c>
      <c r="P33" s="11">
        <v>12.939360293148212</v>
      </c>
      <c r="Q33" s="11">
        <v>12.171899671396362</v>
      </c>
      <c r="R33" s="11"/>
      <c r="S33" s="11">
        <f t="shared" ref="S33" si="9">Q33-O33</f>
        <v>0.1022309138270252</v>
      </c>
      <c r="T33" s="11">
        <f>'RD T1'!T32</f>
        <v>4.9177724769759523</v>
      </c>
      <c r="U33" s="11">
        <f t="shared" ref="U33" si="10">SUM(S33:T33)</f>
        <v>5.0200033908029775</v>
      </c>
      <c r="W33" s="10" t="str">
        <f>name!D29</f>
        <v>92 Elementary administration and service occupations</v>
      </c>
      <c r="X33" s="11">
        <v>13.794910320025561</v>
      </c>
      <c r="Y33" s="11">
        <v>14.754423599874082</v>
      </c>
      <c r="Z33" s="11">
        <v>13.337972784975745</v>
      </c>
      <c r="AA33" s="11">
        <v>13.232315007883654</v>
      </c>
      <c r="AB33" s="11">
        <v>12.855456577054445</v>
      </c>
      <c r="AC33" s="11"/>
      <c r="AD33" s="11">
        <f t="shared" ref="AD33" si="11">AB33-Z33</f>
        <v>-0.48251620792130012</v>
      </c>
      <c r="AE33" s="11">
        <f>'RD T1'!T61</f>
        <v>7.445564950329044</v>
      </c>
      <c r="AF33" s="11">
        <f t="shared" ref="AF33" si="12">SUM(AD33:AE33)</f>
        <v>6.9630487424077439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265.75199999999984</v>
      </c>
      <c r="C35" s="34">
        <f>SUM(C8:C33)</f>
        <v>288.73000000000025</v>
      </c>
      <c r="D35" s="34">
        <f>SUM(D8:D33)</f>
        <v>282.68699999999984</v>
      </c>
      <c r="E35" s="34">
        <f>SUM(E8:E33)</f>
        <v>289.45600000000002</v>
      </c>
      <c r="F35" s="34">
        <f>SUM(F8:F33)</f>
        <v>298.81500000000005</v>
      </c>
      <c r="G35" s="11"/>
      <c r="H35" s="34">
        <f>F35-D35</f>
        <v>16.128000000000213</v>
      </c>
      <c r="I35" s="34">
        <f>SUM(I8:I33)</f>
        <v>139.2770276356469</v>
      </c>
      <c r="J35" s="34">
        <f>SUM(J8:J33)</f>
        <v>155.40502763564695</v>
      </c>
      <c r="L35" s="231" t="str">
        <f>name!D3</f>
        <v>All occupations</v>
      </c>
      <c r="M35" s="34">
        <f>SUM(M8:M33)</f>
        <v>137.2892020087362</v>
      </c>
      <c r="N35" s="34">
        <f>SUM(N8:N33)</f>
        <v>149.93481559951826</v>
      </c>
      <c r="O35" s="34">
        <f>SUM(O8:O33)</f>
        <v>144.71496201635028</v>
      </c>
      <c r="P35" s="34">
        <f>SUM(P8:P33)</f>
        <v>148.54611184469596</v>
      </c>
      <c r="Q35" s="34">
        <f>SUM(Q8:Q33)</f>
        <v>153.34075477527537</v>
      </c>
      <c r="R35" s="11"/>
      <c r="S35" s="34">
        <f>Q35-O35</f>
        <v>8.6257927589250869</v>
      </c>
      <c r="T35" s="34">
        <f>SUM(T8:T33)</f>
        <v>59.807354390560789</v>
      </c>
      <c r="U35" s="34">
        <f>SUM(U8:U33)</f>
        <v>68.433147149485904</v>
      </c>
      <c r="W35" s="231" t="str">
        <f>name!D3</f>
        <v>All occupations</v>
      </c>
      <c r="X35" s="34">
        <f>SUM(X8:X33)</f>
        <v>128.46279799126378</v>
      </c>
      <c r="Y35" s="34">
        <f>SUM(Y8:Y33)</f>
        <v>138.79518440048182</v>
      </c>
      <c r="Z35" s="34">
        <f>SUM(Z8:Z33)</f>
        <v>137.97203798364967</v>
      </c>
      <c r="AA35" s="34">
        <f>SUM(AA8:AA33)</f>
        <v>140.90988815530406</v>
      </c>
      <c r="AB35" s="34">
        <f>SUM(AB8:AB33)</f>
        <v>145.47424522472465</v>
      </c>
      <c r="AC35" s="11"/>
      <c r="AD35" s="34">
        <f t="shared" ref="AD35" si="13">AB35-Z35</f>
        <v>7.5022072410749843</v>
      </c>
      <c r="AE35" s="34">
        <f>SUM(AE8:AE33)</f>
        <v>79.469673245086085</v>
      </c>
      <c r="AF35" s="34">
        <f>SUM(AF8:AF33)</f>
        <v>86.971880486161069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Buckinghamshire Thames Valley (Continued)</v>
      </c>
      <c r="L38" s="19" t="str">
        <f>CONCATENATE(L$1," (Continued)")</f>
        <v>Occupation Table 2.1  Males: Employment Change by Occupation (SOC 2020) and Replacement Demand, 2015-2035, Buckinghamshire Thames Valley (Continued)</v>
      </c>
      <c r="W38" s="19" t="str">
        <f>CONCATENATE(W$1," (Continued)")</f>
        <v>Occupation Table 2.2  Females: Employment Change by Occupation (SOC 2020) and Replacement Demand, 2015-2035, Buckinghamshire Thames Valley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7.8648315579162924</v>
      </c>
      <c r="C45" s="173">
        <f t="shared" si="20"/>
        <v>8.8427707212529256</v>
      </c>
      <c r="D45" s="173">
        <f t="shared" si="20"/>
        <v>9.0957953070086202</v>
      </c>
      <c r="E45" s="173">
        <f t="shared" si="20"/>
        <v>8.3311779812251761</v>
      </c>
      <c r="F45" s="173">
        <f t="shared" si="20"/>
        <v>8.7672106620735821</v>
      </c>
      <c r="H45" s="68">
        <f t="shared" ref="H45:H70" si="21">IF(D8&gt;0,(H8/D8)*100,0)</f>
        <v>1.8866589833794949</v>
      </c>
      <c r="I45" s="69">
        <f t="shared" ref="I45:I70" si="22">IF(D8&gt;0,I8/D8*100,0)</f>
        <v>49.348699579090514</v>
      </c>
      <c r="J45" s="69">
        <f t="shared" ref="J45:J70" si="23">IF(D8&gt;0,(J8/D8)*100,0)</f>
        <v>51.235358562470012</v>
      </c>
      <c r="L45" t="str">
        <f t="shared" ref="L45:L70" si="24">L8</f>
        <v>11 Corporate managers and directors</v>
      </c>
      <c r="M45" s="173">
        <f t="shared" ref="M45:Q45" si="25">M8/M$35*100</f>
        <v>10.37079610040694</v>
      </c>
      <c r="N45" s="173">
        <f t="shared" si="25"/>
        <v>11.193365296566773</v>
      </c>
      <c r="O45" s="173">
        <f t="shared" si="25"/>
        <v>11.586325252008939</v>
      </c>
      <c r="P45" s="173">
        <f t="shared" si="25"/>
        <v>10.259908797437161</v>
      </c>
      <c r="Q45" s="173">
        <f t="shared" si="25"/>
        <v>10.398870721927464</v>
      </c>
      <c r="S45" s="68">
        <f t="shared" ref="S45:S70" si="26">IF(O8&gt;0,(S8/O8)*100,0)</f>
        <v>-4.8991004506031235</v>
      </c>
      <c r="T45" s="69">
        <f t="shared" ref="T45:T70" si="27">IF(O8&gt;0,T8/O8*100,0)</f>
        <v>43.157106120364361</v>
      </c>
      <c r="U45" s="69">
        <f t="shared" ref="U45:U70" si="28">IF(O8&gt;0,(U8/O8)*100,0)</f>
        <v>38.258005669761239</v>
      </c>
      <c r="W45" t="str">
        <f t="shared" ref="W45:W70" si="29">W8</f>
        <v>11 Corporate managers and directors</v>
      </c>
      <c r="X45" s="173">
        <f t="shared" ref="X45:AB45" si="30">X8/X$35*100</f>
        <v>5.1866875529560099</v>
      </c>
      <c r="Y45" s="173">
        <f t="shared" si="30"/>
        <v>6.3035186159206207</v>
      </c>
      <c r="Z45" s="173">
        <f t="shared" si="30"/>
        <v>6.4835490021883961</v>
      </c>
      <c r="AA45" s="173">
        <f t="shared" si="30"/>
        <v>6.2979249051346891</v>
      </c>
      <c r="AB45" s="173">
        <f t="shared" si="30"/>
        <v>7.0473186995604804</v>
      </c>
      <c r="AD45" s="68">
        <f t="shared" ref="AD45:AD70" si="31">IF(Z8&gt;0,(AD8/Z8)*100,0)</f>
        <v>14.605681410967</v>
      </c>
      <c r="AE45" s="69">
        <f t="shared" ref="AE45:AE70" si="32">IF(Z8&gt;0,AE8/Z8*100,0)</f>
        <v>60.954035257461626</v>
      </c>
      <c r="AF45" s="69">
        <f t="shared" ref="AF45:AF70" si="33">IF(Z8&gt;0,(AF8/Z8)*100,0)</f>
        <v>75.559716668428621</v>
      </c>
    </row>
    <row r="46" spans="1:32" x14ac:dyDescent="0.2">
      <c r="A46" t="str">
        <f t="shared" si="19"/>
        <v>12 Other managers and proprietors</v>
      </c>
      <c r="B46" s="173">
        <f t="shared" si="20"/>
        <v>3.6541716738061574</v>
      </c>
      <c r="C46" s="173">
        <f t="shared" si="20"/>
        <v>3.6016079940870886</v>
      </c>
      <c r="D46" s="173">
        <f t="shared" si="20"/>
        <v>3.6402828468483515</v>
      </c>
      <c r="E46" s="173">
        <f t="shared" si="20"/>
        <v>4.4760529543641985</v>
      </c>
      <c r="F46" s="173">
        <f t="shared" si="20"/>
        <v>5.0082144758617941</v>
      </c>
      <c r="H46" s="68">
        <f t="shared" si="21"/>
        <v>45.426766374304727</v>
      </c>
      <c r="I46" s="69">
        <f t="shared" si="22"/>
        <v>73.866528460739417</v>
      </c>
      <c r="J46" s="69">
        <f t="shared" si="23"/>
        <v>119.29329483504414</v>
      </c>
      <c r="L46" t="str">
        <f t="shared" si="24"/>
        <v>12 Other managers and proprietors</v>
      </c>
      <c r="M46" s="173">
        <f t="shared" ref="M46:Q46" si="34">M9/M$35*100</f>
        <v>4.0585824417374354</v>
      </c>
      <c r="N46" s="173">
        <f t="shared" si="34"/>
        <v>3.9994328509798156</v>
      </c>
      <c r="O46" s="173">
        <f t="shared" si="34"/>
        <v>3.9112091403997087</v>
      </c>
      <c r="P46" s="173">
        <f t="shared" si="34"/>
        <v>4.9080981775338568</v>
      </c>
      <c r="Q46" s="173">
        <f t="shared" si="34"/>
        <v>5.4117228549814573</v>
      </c>
      <c r="S46" s="68">
        <f t="shared" si="26"/>
        <v>46.611713621500684</v>
      </c>
      <c r="T46" s="69">
        <f t="shared" si="27"/>
        <v>66.819044715864692</v>
      </c>
      <c r="U46" s="69">
        <f t="shared" si="28"/>
        <v>113.43075833736538</v>
      </c>
      <c r="W46" t="str">
        <f t="shared" si="29"/>
        <v>12 Other managers and proprietors</v>
      </c>
      <c r="X46" s="173">
        <f t="shared" ref="X46:AB46" si="35">X9/X$35*100</f>
        <v>3.2219747072042089</v>
      </c>
      <c r="Y46" s="173">
        <f t="shared" si="35"/>
        <v>3.1718539156818335</v>
      </c>
      <c r="Z46" s="173">
        <f t="shared" si="35"/>
        <v>3.3561159326424281</v>
      </c>
      <c r="AA46" s="173">
        <f t="shared" si="35"/>
        <v>4.0205942290532217</v>
      </c>
      <c r="AB46" s="173">
        <f t="shared" si="35"/>
        <v>4.5828864095998068</v>
      </c>
      <c r="AD46" s="68">
        <f t="shared" si="31"/>
        <v>43.978343227035786</v>
      </c>
      <c r="AE46" s="69">
        <f t="shared" si="32"/>
        <v>82.481037343087422</v>
      </c>
      <c r="AF46" s="69">
        <f t="shared" si="33"/>
        <v>126.4593805701232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6.6781698682692774</v>
      </c>
      <c r="C47" s="173">
        <f t="shared" si="20"/>
        <v>7.0156219960647466</v>
      </c>
      <c r="D47" s="173">
        <f t="shared" si="20"/>
        <v>7.372472574159068</v>
      </c>
      <c r="E47" s="173">
        <f t="shared" si="20"/>
        <v>7.5767577917151581</v>
      </c>
      <c r="F47" s="173">
        <f t="shared" si="20"/>
        <v>7.9874388320066689</v>
      </c>
      <c r="H47" s="68">
        <f t="shared" si="21"/>
        <v>14.52253093020901</v>
      </c>
      <c r="I47" s="69">
        <f t="shared" si="22"/>
        <v>40.352777850259173</v>
      </c>
      <c r="J47" s="69">
        <f t="shared" si="23"/>
        <v>54.875308780468188</v>
      </c>
      <c r="L47" t="str">
        <f t="shared" si="24"/>
        <v>21 Science, research, engineering and technology professionals</v>
      </c>
      <c r="M47" s="173">
        <f t="shared" ref="M47:Q47" si="36">M10/M$35*100</f>
        <v>10.212879454176836</v>
      </c>
      <c r="N47" s="173">
        <f t="shared" si="36"/>
        <v>10.772697172939722</v>
      </c>
      <c r="O47" s="173">
        <f t="shared" si="36"/>
        <v>11.014180031237593</v>
      </c>
      <c r="P47" s="173">
        <f t="shared" si="36"/>
        <v>10.910451900694545</v>
      </c>
      <c r="Q47" s="173">
        <f t="shared" si="36"/>
        <v>11.209465352580919</v>
      </c>
      <c r="S47" s="68">
        <f t="shared" si="26"/>
        <v>7.83925767593065</v>
      </c>
      <c r="T47" s="69">
        <f t="shared" si="27"/>
        <v>33.737965001061717</v>
      </c>
      <c r="U47" s="69">
        <f t="shared" si="28"/>
        <v>41.577222676992363</v>
      </c>
      <c r="W47" t="str">
        <f t="shared" si="29"/>
        <v>21 Science, research, engineering and technology professionals</v>
      </c>
      <c r="X47" s="173">
        <f t="shared" ref="X47:AB47" si="37">X10/X$35*100</f>
        <v>2.9005979488495863</v>
      </c>
      <c r="Y47" s="173">
        <f t="shared" si="37"/>
        <v>2.9570058684844249</v>
      </c>
      <c r="Z47" s="173">
        <f t="shared" si="37"/>
        <v>3.5527887887515117</v>
      </c>
      <c r="AA47" s="173">
        <f t="shared" si="37"/>
        <v>4.0624033028189617</v>
      </c>
      <c r="AB47" s="173">
        <f t="shared" si="37"/>
        <v>4.5911814545747269</v>
      </c>
      <c r="AD47" s="68">
        <f t="shared" si="31"/>
        <v>36.254263654145774</v>
      </c>
      <c r="AE47" s="69">
        <f t="shared" si="32"/>
        <v>61.861900609171052</v>
      </c>
      <c r="AF47" s="69">
        <f t="shared" si="33"/>
        <v>98.116164263316833</v>
      </c>
    </row>
    <row r="48" spans="1:32" x14ac:dyDescent="0.2">
      <c r="A48" t="str">
        <f t="shared" si="19"/>
        <v>22 Health professionals</v>
      </c>
      <c r="B48" s="173">
        <f t="shared" si="20"/>
        <v>3.3405320597700761</v>
      </c>
      <c r="C48" s="173">
        <f t="shared" si="20"/>
        <v>3.7755063319159774</v>
      </c>
      <c r="D48" s="173">
        <f t="shared" si="20"/>
        <v>3.840539795650054</v>
      </c>
      <c r="E48" s="173">
        <f t="shared" si="20"/>
        <v>3.9350528886223728</v>
      </c>
      <c r="F48" s="173">
        <f t="shared" si="20"/>
        <v>3.9836128942897759</v>
      </c>
      <c r="H48" s="68">
        <f t="shared" si="21"/>
        <v>9.6431281029676317</v>
      </c>
      <c r="I48" s="69">
        <f t="shared" si="22"/>
        <v>56.610849987487533</v>
      </c>
      <c r="J48" s="69">
        <f t="shared" si="23"/>
        <v>66.253978090455163</v>
      </c>
      <c r="L48" t="str">
        <f t="shared" si="24"/>
        <v>22 Health professionals</v>
      </c>
      <c r="M48" s="173">
        <f t="shared" ref="M48:Q48" si="38">M11/M$35*100</f>
        <v>1.3866953345276121</v>
      </c>
      <c r="N48" s="173">
        <f t="shared" si="38"/>
        <v>1.5431283233052202</v>
      </c>
      <c r="O48" s="173">
        <f t="shared" si="38"/>
        <v>1.7226783530122878</v>
      </c>
      <c r="P48" s="173">
        <f t="shared" si="38"/>
        <v>1.7495249463505118</v>
      </c>
      <c r="Q48" s="173">
        <f t="shared" si="38"/>
        <v>1.7797366378359269</v>
      </c>
      <c r="S48" s="68">
        <f t="shared" si="26"/>
        <v>9.4701482342348378</v>
      </c>
      <c r="T48" s="69">
        <f t="shared" si="27"/>
        <v>39.285095746239818</v>
      </c>
      <c r="U48" s="69">
        <f t="shared" si="28"/>
        <v>48.755243980474653</v>
      </c>
      <c r="W48" t="str">
        <f t="shared" si="29"/>
        <v>22 Health professionals</v>
      </c>
      <c r="X48" s="173">
        <f t="shared" ref="X48:AB48" si="39">X11/X$35*100</f>
        <v>5.4286127263778639</v>
      </c>
      <c r="Y48" s="173">
        <f t="shared" si="39"/>
        <v>6.1870538687793175</v>
      </c>
      <c r="Z48" s="173">
        <f t="shared" si="39"/>
        <v>6.0619046657082603</v>
      </c>
      <c r="AA48" s="173">
        <f t="shared" si="39"/>
        <v>6.2390195044684384</v>
      </c>
      <c r="AB48" s="173">
        <f t="shared" si="39"/>
        <v>6.3066636038768538</v>
      </c>
      <c r="AD48" s="68">
        <f t="shared" si="31"/>
        <v>9.6946881153864481</v>
      </c>
      <c r="AE48" s="69">
        <f t="shared" si="32"/>
        <v>61.775127833156695</v>
      </c>
      <c r="AF48" s="69">
        <f t="shared" si="33"/>
        <v>71.469815948543143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4.6440697284970271</v>
      </c>
      <c r="C49" s="173">
        <f t="shared" si="20"/>
        <v>4.5502050988599256</v>
      </c>
      <c r="D49" s="173">
        <f t="shared" si="20"/>
        <v>4.6755036751985566</v>
      </c>
      <c r="E49" s="173">
        <f t="shared" si="20"/>
        <v>4.7093887917298298</v>
      </c>
      <c r="F49" s="173">
        <f t="shared" si="20"/>
        <v>4.8975316037110197</v>
      </c>
      <c r="H49" s="68">
        <f t="shared" si="21"/>
        <v>10.724926852772969</v>
      </c>
      <c r="I49" s="69">
        <f t="shared" si="22"/>
        <v>54.199616127189586</v>
      </c>
      <c r="J49" s="69">
        <f t="shared" si="23"/>
        <v>64.924542979962567</v>
      </c>
      <c r="L49" t="str">
        <f t="shared" si="24"/>
        <v>23 Teaching and other educational professionals</v>
      </c>
      <c r="M49" s="173">
        <f t="shared" ref="M49:Q49" si="40">M12/M$35*100</f>
        <v>2.8151732672048109</v>
      </c>
      <c r="N49" s="173">
        <f t="shared" si="40"/>
        <v>2.6069014147965666</v>
      </c>
      <c r="O49" s="173">
        <f t="shared" si="40"/>
        <v>2.8678282160976667</v>
      </c>
      <c r="P49" s="173">
        <f t="shared" si="40"/>
        <v>2.9971327921421755</v>
      </c>
      <c r="Q49" s="173">
        <f t="shared" si="40"/>
        <v>3.1106028055073263</v>
      </c>
      <c r="S49" s="68">
        <f t="shared" si="26"/>
        <v>14.930577154306057</v>
      </c>
      <c r="T49" s="69">
        <f t="shared" si="27"/>
        <v>46.699646038589933</v>
      </c>
      <c r="U49" s="69">
        <f t="shared" si="28"/>
        <v>61.630223192895997</v>
      </c>
      <c r="W49" t="str">
        <f t="shared" si="29"/>
        <v>23 Teaching and other educational professionals</v>
      </c>
      <c r="X49" s="173">
        <f t="shared" ref="X49:AB49" si="41">X12/X$35*100</f>
        <v>6.5986257529149706</v>
      </c>
      <c r="Y49" s="173">
        <f t="shared" si="41"/>
        <v>6.6494773523062971</v>
      </c>
      <c r="Z49" s="173">
        <f t="shared" si="41"/>
        <v>6.5715232544170057</v>
      </c>
      <c r="AA49" s="173">
        <f t="shared" si="41"/>
        <v>6.5144357941173947</v>
      </c>
      <c r="AB49" s="173">
        <f t="shared" si="41"/>
        <v>6.7810884506494471</v>
      </c>
      <c r="AD49" s="68">
        <f t="shared" si="31"/>
        <v>8.7998742627524145</v>
      </c>
      <c r="AE49" s="69">
        <f t="shared" si="32"/>
        <v>57.632577930712479</v>
      </c>
      <c r="AF49" s="69">
        <f t="shared" si="33"/>
        <v>66.432452193464883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6.4256933096353066</v>
      </c>
      <c r="C50" s="173">
        <f t="shared" si="20"/>
        <v>6.8808136301922396</v>
      </c>
      <c r="D50" s="173">
        <f t="shared" si="20"/>
        <v>7.4058866755972481</v>
      </c>
      <c r="E50" s="173">
        <f t="shared" si="20"/>
        <v>8.0644984796158994</v>
      </c>
      <c r="F50" s="173">
        <f t="shared" si="20"/>
        <v>8.6515192536721912</v>
      </c>
      <c r="H50" s="68">
        <f t="shared" si="21"/>
        <v>23.484336912149857</v>
      </c>
      <c r="I50" s="69">
        <f t="shared" si="22"/>
        <v>54.134178219059848</v>
      </c>
      <c r="J50" s="69">
        <f t="shared" si="23"/>
        <v>77.618515131209705</v>
      </c>
      <c r="L50" t="str">
        <f t="shared" si="24"/>
        <v>24 Business, media and public service professionals</v>
      </c>
      <c r="M50" s="173">
        <f t="shared" ref="M50:Q50" si="42">M13/M$35*100</f>
        <v>7.3616283563324378</v>
      </c>
      <c r="N50" s="173">
        <f t="shared" si="42"/>
        <v>7.4945593301199489</v>
      </c>
      <c r="O50" s="173">
        <f t="shared" si="42"/>
        <v>8.0514767425219169</v>
      </c>
      <c r="P50" s="173">
        <f t="shared" si="42"/>
        <v>8.8401783966657881</v>
      </c>
      <c r="Q50" s="173">
        <f t="shared" si="42"/>
        <v>9.3328169096721432</v>
      </c>
      <c r="S50" s="68">
        <f t="shared" si="26"/>
        <v>22.823470559420418</v>
      </c>
      <c r="T50" s="69">
        <f t="shared" si="27"/>
        <v>48.157535107196601</v>
      </c>
      <c r="U50" s="69">
        <f t="shared" si="28"/>
        <v>70.981005666617023</v>
      </c>
      <c r="W50" t="str">
        <f t="shared" si="29"/>
        <v>24 Business, media and public service professionals</v>
      </c>
      <c r="X50" s="173">
        <f t="shared" ref="X50:AB50" si="43">X13/X$35*100</f>
        <v>5.4254521682131918</v>
      </c>
      <c r="Y50" s="173">
        <f t="shared" si="43"/>
        <v>6.2178090112557731</v>
      </c>
      <c r="Z50" s="173">
        <f t="shared" si="43"/>
        <v>6.7287455433903753</v>
      </c>
      <c r="AA50" s="173">
        <f t="shared" si="43"/>
        <v>7.2467827236656674</v>
      </c>
      <c r="AB50" s="173">
        <f t="shared" si="43"/>
        <v>7.9333804749744647</v>
      </c>
      <c r="AD50" s="68">
        <f t="shared" si="31"/>
        <v>24.313762509169713</v>
      </c>
      <c r="AE50" s="69">
        <f t="shared" si="32"/>
        <v>61.635211916352596</v>
      </c>
      <c r="AF50" s="69">
        <f t="shared" si="33"/>
        <v>85.948974425522309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1.6705172859602699</v>
      </c>
      <c r="C51" s="173">
        <f t="shared" si="20"/>
        <v>1.8248189758509048</v>
      </c>
      <c r="D51" s="173">
        <f t="shared" si="20"/>
        <v>2.0044714043614067</v>
      </c>
      <c r="E51" s="173">
        <f t="shared" si="20"/>
        <v>1.7264211156696061</v>
      </c>
      <c r="F51" s="173">
        <f t="shared" si="20"/>
        <v>1.7831545912488502</v>
      </c>
      <c r="H51" s="68">
        <f t="shared" si="21"/>
        <v>-5.9658314885868435</v>
      </c>
      <c r="I51" s="69">
        <f t="shared" si="22"/>
        <v>37.781775050432209</v>
      </c>
      <c r="J51" s="69">
        <f t="shared" si="23"/>
        <v>31.815943561845366</v>
      </c>
      <c r="L51" t="str">
        <f t="shared" si="24"/>
        <v>31 Science, engineering and technology associate professionals</v>
      </c>
      <c r="M51" s="173">
        <f t="shared" ref="M51:Q51" si="44">M14/M$35*100</f>
        <v>2.2142891539622442</v>
      </c>
      <c r="N51" s="173">
        <f t="shared" si="44"/>
        <v>2.5372207992752638</v>
      </c>
      <c r="O51" s="173">
        <f t="shared" si="44"/>
        <v>2.6963517229078913</v>
      </c>
      <c r="P51" s="173">
        <f t="shared" si="44"/>
        <v>2.14619690885494</v>
      </c>
      <c r="Q51" s="173">
        <f t="shared" si="44"/>
        <v>2.0907072801109647</v>
      </c>
      <c r="S51" s="68">
        <f t="shared" si="26"/>
        <v>-17.839920560982726</v>
      </c>
      <c r="T51" s="69">
        <f t="shared" si="27"/>
        <v>30.35873340574366</v>
      </c>
      <c r="U51" s="69">
        <f t="shared" si="28"/>
        <v>12.518812844760935</v>
      </c>
      <c r="W51" t="str">
        <f t="shared" si="29"/>
        <v>31 Science, engineering and technology associate professionals</v>
      </c>
      <c r="X51" s="173">
        <f t="shared" ref="X51:AB51" si="45">X14/X$35*100</f>
        <v>1.0893840162500117</v>
      </c>
      <c r="Y51" s="173">
        <f t="shared" si="45"/>
        <v>1.0552401429161098</v>
      </c>
      <c r="Z51" s="173">
        <f t="shared" si="45"/>
        <v>1.2787777385899344</v>
      </c>
      <c r="AA51" s="173">
        <f t="shared" si="45"/>
        <v>1.2838967283428731</v>
      </c>
      <c r="AB51" s="173">
        <f t="shared" si="45"/>
        <v>1.4589710124275279</v>
      </c>
      <c r="AD51" s="68">
        <f t="shared" si="31"/>
        <v>20.294737603006897</v>
      </c>
      <c r="AE51" s="69">
        <f t="shared" si="32"/>
        <v>54.198469989439204</v>
      </c>
      <c r="AF51" s="69">
        <f t="shared" si="33"/>
        <v>74.493207592446083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1.4936537951562963</v>
      </c>
      <c r="C52" s="173">
        <f t="shared" si="20"/>
        <v>1.6076853391495645</v>
      </c>
      <c r="D52" s="173">
        <f t="shared" si="20"/>
        <v>1.6803609556163508</v>
      </c>
      <c r="E52" s="173">
        <f t="shared" si="20"/>
        <v>1.6226477005930866</v>
      </c>
      <c r="F52" s="173">
        <f t="shared" si="20"/>
        <v>1.6631824487685201</v>
      </c>
      <c r="H52" s="68">
        <f t="shared" si="21"/>
        <v>4.6246140838768799</v>
      </c>
      <c r="I52" s="69">
        <f t="shared" si="22"/>
        <v>57.550663018753454</v>
      </c>
      <c r="J52" s="69">
        <f t="shared" si="23"/>
        <v>62.175277102630332</v>
      </c>
      <c r="L52" t="str">
        <f t="shared" si="24"/>
        <v>32 Health and social care associate professionals</v>
      </c>
      <c r="M52" s="173">
        <f t="shared" ref="M52:Q52" si="46">M15/M$35*100</f>
        <v>0.59102973119783853</v>
      </c>
      <c r="N52" s="173">
        <f t="shared" si="46"/>
        <v>0.56652444643369027</v>
      </c>
      <c r="O52" s="173">
        <f t="shared" si="46"/>
        <v>0.66978108125993951</v>
      </c>
      <c r="P52" s="173">
        <f t="shared" si="46"/>
        <v>0.57735039749738148</v>
      </c>
      <c r="Q52" s="173">
        <f t="shared" si="46"/>
        <v>0.58095567348972188</v>
      </c>
      <c r="S52" s="68">
        <f t="shared" si="26"/>
        <v>-8.0917953260433499</v>
      </c>
      <c r="T52" s="69">
        <f t="shared" si="27"/>
        <v>41.449724508039814</v>
      </c>
      <c r="U52" s="69">
        <f t="shared" si="28"/>
        <v>33.357929181996468</v>
      </c>
      <c r="W52" t="str">
        <f t="shared" si="29"/>
        <v>32 Health and social care associate professionals</v>
      </c>
      <c r="X52" s="173">
        <f t="shared" ref="X52:AB52" si="47">X15/X$35*100</f>
        <v>2.4582952274810563</v>
      </c>
      <c r="Y52" s="173">
        <f t="shared" si="47"/>
        <v>2.7324092777579279</v>
      </c>
      <c r="Z52" s="173">
        <f t="shared" si="47"/>
        <v>2.7403295570028612</v>
      </c>
      <c r="AA52" s="173">
        <f t="shared" si="47"/>
        <v>2.7245920150011509</v>
      </c>
      <c r="AB52" s="173">
        <f t="shared" si="47"/>
        <v>2.8039305605934577</v>
      </c>
      <c r="AD52" s="68">
        <f t="shared" si="31"/>
        <v>7.884609118870971</v>
      </c>
      <c r="AE52" s="69">
        <f t="shared" si="32"/>
        <v>61.678320277313162</v>
      </c>
      <c r="AF52" s="69">
        <f t="shared" si="33"/>
        <v>69.562929396184131</v>
      </c>
    </row>
    <row r="53" spans="1:32" x14ac:dyDescent="0.2">
      <c r="A53" t="str">
        <f t="shared" si="19"/>
        <v>33 Protective service occupations</v>
      </c>
      <c r="B53" s="173">
        <f t="shared" si="20"/>
        <v>1.1882741419608349</v>
      </c>
      <c r="C53" s="173">
        <f t="shared" si="20"/>
        <v>1.0711538927935487</v>
      </c>
      <c r="D53" s="173">
        <f t="shared" si="20"/>
        <v>1.1432590874541675</v>
      </c>
      <c r="E53" s="173">
        <f t="shared" si="20"/>
        <v>1.3390089664395148</v>
      </c>
      <c r="F53" s="173">
        <f t="shared" si="20"/>
        <v>1.4796644326629547</v>
      </c>
      <c r="H53" s="68">
        <f t="shared" si="21"/>
        <v>36.809145408769616</v>
      </c>
      <c r="I53" s="69">
        <f t="shared" si="22"/>
        <v>42.935605263632951</v>
      </c>
      <c r="J53" s="69">
        <f t="shared" si="23"/>
        <v>79.74475067240256</v>
      </c>
      <c r="L53" t="str">
        <f t="shared" si="24"/>
        <v>33 Protective service occupations</v>
      </c>
      <c r="M53" s="173">
        <f t="shared" ref="M53:Q53" si="48">M16/M$35*100</f>
        <v>1.7843676807659394</v>
      </c>
      <c r="N53" s="173">
        <f t="shared" si="48"/>
        <v>1.5454771082356749</v>
      </c>
      <c r="O53" s="173">
        <f t="shared" si="48"/>
        <v>1.6424400139218711</v>
      </c>
      <c r="P53" s="173">
        <f t="shared" si="48"/>
        <v>1.8358868919600226</v>
      </c>
      <c r="Q53" s="173">
        <f t="shared" si="48"/>
        <v>1.9064966031382031</v>
      </c>
      <c r="S53" s="68">
        <f t="shared" si="26"/>
        <v>22.995912963195224</v>
      </c>
      <c r="T53" s="69">
        <f t="shared" si="27"/>
        <v>32.559081641078343</v>
      </c>
      <c r="U53" s="69">
        <f t="shared" si="28"/>
        <v>55.554994604273567</v>
      </c>
      <c r="W53" t="str">
        <f t="shared" si="29"/>
        <v>33 Protective service occupations</v>
      </c>
      <c r="X53" s="173">
        <f t="shared" ref="X53:AB53" si="49">X16/X$35*100</f>
        <v>0.55122429138322149</v>
      </c>
      <c r="Y53" s="173">
        <f t="shared" si="49"/>
        <v>0.55876173632879866</v>
      </c>
      <c r="Z53" s="173">
        <f t="shared" si="49"/>
        <v>0.61968235503233415</v>
      </c>
      <c r="AA53" s="173">
        <f t="shared" si="49"/>
        <v>0.81520410885435346</v>
      </c>
      <c r="AB53" s="173">
        <f t="shared" si="49"/>
        <v>1.0297513426727771</v>
      </c>
      <c r="AD53" s="68">
        <f t="shared" si="31"/>
        <v>75.209750043169763</v>
      </c>
      <c r="AE53" s="69">
        <f t="shared" si="32"/>
        <v>71.782204542928341</v>
      </c>
      <c r="AF53" s="69">
        <f t="shared" si="33"/>
        <v>146.9919545860981</v>
      </c>
    </row>
    <row r="54" spans="1:32" x14ac:dyDescent="0.2">
      <c r="A54" t="str">
        <f t="shared" si="19"/>
        <v>34 Culture, media and sports occupations</v>
      </c>
      <c r="B54" s="173">
        <f t="shared" si="20"/>
        <v>2.5725805415451117</v>
      </c>
      <c r="C54" s="173">
        <f t="shared" si="20"/>
        <v>2.2292099321466261</v>
      </c>
      <c r="D54" s="173">
        <f t="shared" si="20"/>
        <v>2.4164647886884589</v>
      </c>
      <c r="E54" s="173">
        <f t="shared" si="20"/>
        <v>2.3155188597642691</v>
      </c>
      <c r="F54" s="173">
        <f t="shared" si="20"/>
        <v>2.4269039208782974</v>
      </c>
      <c r="H54" s="68">
        <f t="shared" si="21"/>
        <v>6.1618968442353692</v>
      </c>
      <c r="I54" s="69">
        <f t="shared" si="22"/>
        <v>47.031672730376123</v>
      </c>
      <c r="J54" s="69">
        <f t="shared" si="23"/>
        <v>53.193569574611502</v>
      </c>
      <c r="L54" t="str">
        <f t="shared" si="24"/>
        <v>34 Culture, media and sports occupations</v>
      </c>
      <c r="M54" s="173">
        <f t="shared" ref="M54:Q54" si="50">M17/M$35*100</f>
        <v>2.6837526919163541</v>
      </c>
      <c r="N54" s="173">
        <f t="shared" si="50"/>
        <v>2.2130283151789865</v>
      </c>
      <c r="O54" s="173">
        <f t="shared" si="50"/>
        <v>2.2862689837967429</v>
      </c>
      <c r="P54" s="173">
        <f t="shared" si="50"/>
        <v>2.2189102344303597</v>
      </c>
      <c r="Q54" s="173">
        <f t="shared" si="50"/>
        <v>2.3923004412119879</v>
      </c>
      <c r="S54" s="68">
        <f t="shared" si="26"/>
        <v>10.874725443705834</v>
      </c>
      <c r="T54" s="69">
        <f t="shared" si="27"/>
        <v>41.386202593479318</v>
      </c>
      <c r="U54" s="69">
        <f t="shared" si="28"/>
        <v>52.260928037185153</v>
      </c>
      <c r="W54" t="str">
        <f t="shared" si="29"/>
        <v>34 Culture, media and sports occupations</v>
      </c>
      <c r="X54" s="173">
        <f t="shared" ref="X54:AB54" si="51">X17/X$35*100</f>
        <v>2.4537699905628658</v>
      </c>
      <c r="Y54" s="173">
        <f t="shared" si="51"/>
        <v>2.2466902774959641</v>
      </c>
      <c r="Z54" s="173">
        <f t="shared" si="51"/>
        <v>2.5530234801084202</v>
      </c>
      <c r="AA54" s="173">
        <f t="shared" si="51"/>
        <v>2.4173629237393737</v>
      </c>
      <c r="AB54" s="173">
        <f t="shared" si="51"/>
        <v>2.4633785812670528</v>
      </c>
      <c r="AD54" s="68">
        <f t="shared" si="31"/>
        <v>1.7352332745161034</v>
      </c>
      <c r="AE54" s="69">
        <f t="shared" si="32"/>
        <v>52.33434743230503</v>
      </c>
      <c r="AF54" s="69">
        <f t="shared" si="33"/>
        <v>54.069580706821128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6.5469652447843165</v>
      </c>
      <c r="C55" s="173">
        <f t="shared" si="52"/>
        <v>6.617856531161852</v>
      </c>
      <c r="D55" s="173">
        <f t="shared" si="52"/>
        <v>6.8755608409595244</v>
      </c>
      <c r="E55" s="173">
        <f t="shared" si="52"/>
        <v>6.4871427274514613</v>
      </c>
      <c r="F55" s="173">
        <f t="shared" si="52"/>
        <v>6.5118201971791541</v>
      </c>
      <c r="H55" s="68">
        <f t="shared" si="21"/>
        <v>0.11308134193196263</v>
      </c>
      <c r="I55" s="69">
        <f t="shared" si="22"/>
        <v>44.921762615583233</v>
      </c>
      <c r="J55" s="69">
        <f t="shared" si="23"/>
        <v>45.0348439575152</v>
      </c>
      <c r="L55" t="str">
        <f t="shared" si="24"/>
        <v>35 Business and public service associate professionals</v>
      </c>
      <c r="M55" s="173">
        <f t="shared" ref="M55:Q55" si="53">M18/M$35*100</f>
        <v>6.6486982626487574</v>
      </c>
      <c r="N55" s="173">
        <f t="shared" si="53"/>
        <v>6.582332409955673</v>
      </c>
      <c r="O55" s="173">
        <f t="shared" si="53"/>
        <v>6.9597079828163055</v>
      </c>
      <c r="P55" s="173">
        <f t="shared" si="53"/>
        <v>6.3447132847041372</v>
      </c>
      <c r="Q55" s="173">
        <f t="shared" si="53"/>
        <v>6.1457246827195355</v>
      </c>
      <c r="S55" s="68">
        <f t="shared" si="26"/>
        <v>-6.4322374128550868</v>
      </c>
      <c r="T55" s="69">
        <f t="shared" si="27"/>
        <v>36.049574021482968</v>
      </c>
      <c r="U55" s="69">
        <f t="shared" si="28"/>
        <v>29.61733660862788</v>
      </c>
      <c r="W55" t="str">
        <f t="shared" si="29"/>
        <v>35 Business and public service associate professionals</v>
      </c>
      <c r="X55" s="173">
        <f t="shared" ref="X55:AB55" si="54">X18/X$35*100</f>
        <v>6.4382423689094095</v>
      </c>
      <c r="Y55" s="173">
        <f t="shared" si="54"/>
        <v>6.6562318003427681</v>
      </c>
      <c r="Z55" s="173">
        <f t="shared" si="54"/>
        <v>6.787301287679373</v>
      </c>
      <c r="AA55" s="173">
        <f t="shared" si="54"/>
        <v>6.6372907419683793</v>
      </c>
      <c r="AB55" s="173">
        <f t="shared" si="54"/>
        <v>6.897712300763299</v>
      </c>
      <c r="AD55" s="68">
        <f t="shared" si="31"/>
        <v>7.1526661745342839</v>
      </c>
      <c r="AE55" s="69">
        <f t="shared" si="32"/>
        <v>54.463929559451799</v>
      </c>
      <c r="AF55" s="69">
        <f t="shared" si="33"/>
        <v>61.616595733986081</v>
      </c>
    </row>
    <row r="56" spans="1:32" x14ac:dyDescent="0.2">
      <c r="A56" t="str">
        <f t="shared" si="19"/>
        <v>41 Administrative occupations</v>
      </c>
      <c r="B56" s="173">
        <f t="shared" si="52"/>
        <v>8.2908680256804335</v>
      </c>
      <c r="C56" s="173">
        <f t="shared" si="52"/>
        <v>7.6992070111301159</v>
      </c>
      <c r="D56" s="173">
        <f t="shared" si="52"/>
        <v>8.0483296229808285</v>
      </c>
      <c r="E56" s="173">
        <f t="shared" si="52"/>
        <v>7.1528120395755526</v>
      </c>
      <c r="F56" s="173">
        <f t="shared" si="52"/>
        <v>6.3846543792183077</v>
      </c>
      <c r="H56" s="68">
        <f t="shared" si="21"/>
        <v>-16.145148275319155</v>
      </c>
      <c r="I56" s="69">
        <f t="shared" si="22"/>
        <v>44.669384894579743</v>
      </c>
      <c r="J56" s="69">
        <f t="shared" si="23"/>
        <v>28.524236619260591</v>
      </c>
      <c r="L56" t="str">
        <f t="shared" si="24"/>
        <v>41 Administrative occupations</v>
      </c>
      <c r="M56" s="173">
        <f t="shared" ref="M56:Q56" si="55">M19/M$35*100</f>
        <v>4.0311414137470791</v>
      </c>
      <c r="N56" s="173">
        <f t="shared" si="55"/>
        <v>3.5933549714743744</v>
      </c>
      <c r="O56" s="173">
        <f t="shared" si="55"/>
        <v>4.2997829106686281</v>
      </c>
      <c r="P56" s="173">
        <f t="shared" si="55"/>
        <v>3.9278863679861944</v>
      </c>
      <c r="Q56" s="173">
        <f t="shared" si="55"/>
        <v>4.0681797985760939</v>
      </c>
      <c r="S56" s="68">
        <f t="shared" si="26"/>
        <v>0.25309091145868368</v>
      </c>
      <c r="T56" s="69">
        <f t="shared" si="27"/>
        <v>35.575991738817059</v>
      </c>
      <c r="U56" s="69">
        <f t="shared" si="28"/>
        <v>35.829082650275737</v>
      </c>
      <c r="W56" t="str">
        <f t="shared" si="29"/>
        <v>41 Administrative occupations</v>
      </c>
      <c r="X56" s="173">
        <f t="shared" ref="X56:AB56" si="56">X19/X$35*100</f>
        <v>12.843271339887211</v>
      </c>
      <c r="Y56" s="173">
        <f t="shared" si="56"/>
        <v>12.134592655839485</v>
      </c>
      <c r="Z56" s="173">
        <f t="shared" si="56"/>
        <v>11.980074076542211</v>
      </c>
      <c r="AA56" s="173">
        <f t="shared" si="56"/>
        <v>10.552503684882621</v>
      </c>
      <c r="AB56" s="173">
        <f t="shared" si="56"/>
        <v>8.8263921594329506</v>
      </c>
      <c r="AD56" s="68">
        <f t="shared" si="31"/>
        <v>-22.318294982933075</v>
      </c>
      <c r="AE56" s="69">
        <f t="shared" si="32"/>
        <v>48.092609143302653</v>
      </c>
      <c r="AF56" s="69">
        <f t="shared" si="33"/>
        <v>25.774314160369578</v>
      </c>
    </row>
    <row r="57" spans="1:32" x14ac:dyDescent="0.2">
      <c r="A57" t="str">
        <f t="shared" si="19"/>
        <v>42 Secretarial and related occupations</v>
      </c>
      <c r="B57" s="173">
        <f t="shared" si="52"/>
        <v>2.4991612512495953</v>
      </c>
      <c r="C57" s="173">
        <f t="shared" si="52"/>
        <v>2.1159673504450924</v>
      </c>
      <c r="D57" s="173">
        <f t="shared" si="52"/>
        <v>2.1101224086863795</v>
      </c>
      <c r="E57" s="173">
        <f t="shared" si="52"/>
        <v>2.0927647840464911</v>
      </c>
      <c r="F57" s="173">
        <f t="shared" si="52"/>
        <v>1.600492085004376</v>
      </c>
      <c r="H57" s="68">
        <f t="shared" si="21"/>
        <v>-19.824359367136076</v>
      </c>
      <c r="I57" s="69">
        <f t="shared" si="22"/>
        <v>50.122756277966488</v>
      </c>
      <c r="J57" s="69">
        <f t="shared" si="23"/>
        <v>30.298396910830405</v>
      </c>
      <c r="L57" t="str">
        <f t="shared" si="24"/>
        <v>42 Secretarial and related occupations</v>
      </c>
      <c r="M57" s="173">
        <f t="shared" ref="M57:Q57" si="57">M20/M$35*100</f>
        <v>0.22725983567493546</v>
      </c>
      <c r="N57" s="173">
        <f t="shared" si="57"/>
        <v>0.1737725866272436</v>
      </c>
      <c r="O57" s="173">
        <f t="shared" si="57"/>
        <v>0.16245007565861971</v>
      </c>
      <c r="P57" s="173">
        <f t="shared" si="57"/>
        <v>0.21266506032687515</v>
      </c>
      <c r="Q57" s="173">
        <f t="shared" si="57"/>
        <v>0.2353760882564821</v>
      </c>
      <c r="S57" s="68">
        <f t="shared" si="26"/>
        <v>53.527643753818587</v>
      </c>
      <c r="T57" s="69">
        <f t="shared" si="27"/>
        <v>44.123618265669656</v>
      </c>
      <c r="U57" s="69">
        <f t="shared" si="28"/>
        <v>97.651262019488243</v>
      </c>
      <c r="W57" t="str">
        <f t="shared" si="29"/>
        <v>42 Secretarial and related occupations</v>
      </c>
      <c r="X57" s="173">
        <f t="shared" ref="X57:AB57" si="58">X20/X$35*100</f>
        <v>4.9271601525966924</v>
      </c>
      <c r="Y57" s="173">
        <f t="shared" si="58"/>
        <v>4.2140416822687294</v>
      </c>
      <c r="Z57" s="173">
        <f t="shared" si="58"/>
        <v>4.1529807429802457</v>
      </c>
      <c r="AA57" s="173">
        <f t="shared" si="58"/>
        <v>4.0747513393904677</v>
      </c>
      <c r="AB57" s="173">
        <f t="shared" si="58"/>
        <v>3.0394266329978059</v>
      </c>
      <c r="AD57" s="68">
        <f t="shared" si="31"/>
        <v>-22.833859275758279</v>
      </c>
      <c r="AE57" s="69">
        <f t="shared" si="32"/>
        <v>50.36889005116484</v>
      </c>
      <c r="AF57" s="69">
        <f t="shared" si="33"/>
        <v>27.535030775406561</v>
      </c>
    </row>
    <row r="58" spans="1:32" x14ac:dyDescent="0.2">
      <c r="A58" t="str">
        <f t="shared" si="19"/>
        <v>51 Skilled agricultural and related trades</v>
      </c>
      <c r="B58" s="173">
        <f t="shared" si="52"/>
        <v>0.9786139910441588</v>
      </c>
      <c r="C58" s="173">
        <f t="shared" si="52"/>
        <v>1.0646943734274017</v>
      </c>
      <c r="D58" s="173">
        <f t="shared" si="52"/>
        <v>0.84921839081047601</v>
      </c>
      <c r="E58" s="173">
        <f t="shared" si="52"/>
        <v>0.88244289685642063</v>
      </c>
      <c r="F58" s="173">
        <f t="shared" si="52"/>
        <v>0.99347505447548501</v>
      </c>
      <c r="H58" s="68">
        <f t="shared" si="21"/>
        <v>23.661392775712333</v>
      </c>
      <c r="I58" s="69">
        <f t="shared" si="22"/>
        <v>62.361390320843682</v>
      </c>
      <c r="J58" s="69">
        <f t="shared" si="23"/>
        <v>86.022783096556012</v>
      </c>
      <c r="L58" t="str">
        <f t="shared" si="24"/>
        <v>51 Skilled agricultural and related trades</v>
      </c>
      <c r="M58" s="173">
        <f t="shared" ref="M58:Q58" si="59">M21/M$35*100</f>
        <v>1.4552290173520608</v>
      </c>
      <c r="N58" s="173">
        <f t="shared" si="59"/>
        <v>1.7426189950717226</v>
      </c>
      <c r="O58" s="173">
        <f t="shared" si="59"/>
        <v>1.2471050488307434</v>
      </c>
      <c r="P58" s="173">
        <f t="shared" si="59"/>
        <v>1.2450817247495536</v>
      </c>
      <c r="Q58" s="173">
        <f t="shared" si="59"/>
        <v>1.3653591931416058</v>
      </c>
      <c r="S58" s="68">
        <f t="shared" si="26"/>
        <v>16.008027648998173</v>
      </c>
      <c r="T58" s="69">
        <f t="shared" si="27"/>
        <v>54.576011276076599</v>
      </c>
      <c r="U58" s="69">
        <f t="shared" si="28"/>
        <v>70.584038925074765</v>
      </c>
      <c r="W58" t="str">
        <f t="shared" si="29"/>
        <v>51 Skilled agricultural and related trades</v>
      </c>
      <c r="X58" s="173">
        <f t="shared" ref="X58:AB58" si="60">X21/X$35*100</f>
        <v>0.46925176594585105</v>
      </c>
      <c r="Y58" s="173">
        <f t="shared" si="60"/>
        <v>0.3323598650245202</v>
      </c>
      <c r="Z58" s="173">
        <f t="shared" si="60"/>
        <v>0.43188634698693751</v>
      </c>
      <c r="AA58" s="173">
        <f t="shared" si="60"/>
        <v>0.50015185544936236</v>
      </c>
      <c r="AB58" s="173">
        <f t="shared" si="60"/>
        <v>0.60148130723915905</v>
      </c>
      <c r="AD58" s="68">
        <f t="shared" si="31"/>
        <v>46.841121610636499</v>
      </c>
      <c r="AE58" s="69">
        <f t="shared" si="32"/>
        <v>85.940949396745481</v>
      </c>
      <c r="AF58" s="69">
        <f t="shared" si="33"/>
        <v>132.78207100738197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3.3770113534136303</v>
      </c>
      <c r="C59" s="173">
        <f t="shared" si="52"/>
        <v>3.488746361801387</v>
      </c>
      <c r="D59" s="173">
        <f t="shared" si="52"/>
        <v>3.0962602507972536</v>
      </c>
      <c r="E59" s="173">
        <f t="shared" si="52"/>
        <v>3.0907692870404646</v>
      </c>
      <c r="F59" s="173">
        <f t="shared" si="52"/>
        <v>2.9048277678062551</v>
      </c>
      <c r="H59" s="68">
        <f t="shared" si="21"/>
        <v>-0.83018853002508863</v>
      </c>
      <c r="I59" s="69">
        <f t="shared" si="22"/>
        <v>38.752224453418144</v>
      </c>
      <c r="J59" s="69">
        <f t="shared" si="23"/>
        <v>37.922035923393054</v>
      </c>
      <c r="L59" t="str">
        <f t="shared" si="24"/>
        <v>52 Skilled metal, electrical and electronic trades</v>
      </c>
      <c r="M59" s="173">
        <f t="shared" ref="M59:Q59" si="61">M22/M$35*100</f>
        <v>6.3842427685624381</v>
      </c>
      <c r="N59" s="173">
        <f t="shared" si="61"/>
        <v>6.4643041833666217</v>
      </c>
      <c r="O59" s="173">
        <f t="shared" si="61"/>
        <v>5.8533254013844154</v>
      </c>
      <c r="P59" s="173">
        <f t="shared" si="61"/>
        <v>5.5948131187396601</v>
      </c>
      <c r="Q59" s="173">
        <f t="shared" si="61"/>
        <v>5.1247967236235272</v>
      </c>
      <c r="S59" s="68">
        <f t="shared" si="26"/>
        <v>-7.2277398851435111</v>
      </c>
      <c r="T59" s="69">
        <f t="shared" si="27"/>
        <v>35.717769488600005</v>
      </c>
      <c r="U59" s="69">
        <f t="shared" si="28"/>
        <v>28.490029603456492</v>
      </c>
      <c r="W59" t="str">
        <f t="shared" si="29"/>
        <v>52 Skilled metal, electrical and electronic trades</v>
      </c>
      <c r="X59" s="173">
        <f t="shared" ref="X59:AB59" si="62">X22/X$35*100</f>
        <v>0.16315950138203961</v>
      </c>
      <c r="Y59" s="173">
        <f t="shared" si="62"/>
        <v>0.27437177662277595</v>
      </c>
      <c r="Z59" s="173">
        <f t="shared" si="62"/>
        <v>0.20445271954148245</v>
      </c>
      <c r="AA59" s="173">
        <f t="shared" si="62"/>
        <v>0.45102568950352218</v>
      </c>
      <c r="AB59" s="173">
        <f t="shared" si="62"/>
        <v>0.56481414727265145</v>
      </c>
      <c r="AD59" s="68">
        <f t="shared" si="31"/>
        <v>191.27801600172128</v>
      </c>
      <c r="AE59" s="69">
        <f t="shared" si="32"/>
        <v>129.87203931153181</v>
      </c>
      <c r="AF59" s="69">
        <f t="shared" si="33"/>
        <v>321.15005531325312</v>
      </c>
    </row>
    <row r="60" spans="1:32" x14ac:dyDescent="0.2">
      <c r="A60" t="str">
        <f t="shared" si="19"/>
        <v>53 Skilled construction and building trades</v>
      </c>
      <c r="B60" s="173">
        <f t="shared" si="52"/>
        <v>2.8461648913753947</v>
      </c>
      <c r="C60" s="173">
        <f t="shared" si="52"/>
        <v>2.9460054897753265</v>
      </c>
      <c r="D60" s="173">
        <f t="shared" si="52"/>
        <v>2.7137492508399741</v>
      </c>
      <c r="E60" s="173">
        <f t="shared" si="52"/>
        <v>2.8330039637073559</v>
      </c>
      <c r="F60" s="173">
        <f t="shared" si="52"/>
        <v>2.551175149320811</v>
      </c>
      <c r="H60" s="68">
        <f t="shared" si="21"/>
        <v>-0.62729384140543254</v>
      </c>
      <c r="I60" s="69">
        <f t="shared" si="22"/>
        <v>43.393970852560933</v>
      </c>
      <c r="J60" s="69">
        <f t="shared" si="23"/>
        <v>42.766677011155501</v>
      </c>
      <c r="L60" t="str">
        <f t="shared" si="24"/>
        <v>53 Skilled construction and building trades</v>
      </c>
      <c r="M60" s="173">
        <f t="shared" ref="M60:Q60" si="63">M23/M$35*100</f>
        <v>5.4176082271830897</v>
      </c>
      <c r="N60" s="173">
        <f t="shared" si="63"/>
        <v>5.5607304475955157</v>
      </c>
      <c r="O60" s="173">
        <f t="shared" si="63"/>
        <v>5.1940774474327212</v>
      </c>
      <c r="P60" s="173">
        <f t="shared" si="63"/>
        <v>5.4249077426739278</v>
      </c>
      <c r="Q60" s="173">
        <f t="shared" si="63"/>
        <v>4.8562302783443858</v>
      </c>
      <c r="S60" s="68">
        <f t="shared" si="26"/>
        <v>-0.93163099789679793</v>
      </c>
      <c r="T60" s="69">
        <f t="shared" si="27"/>
        <v>43.204045675285116</v>
      </c>
      <c r="U60" s="69">
        <f t="shared" si="28"/>
        <v>42.272414677388319</v>
      </c>
      <c r="W60" t="str">
        <f t="shared" si="29"/>
        <v>53 Skilled construction and building trades</v>
      </c>
      <c r="X60" s="173">
        <f t="shared" ref="X60:AB60" si="64">X23/X$35*100</f>
        <v>9.804318529415719E-2</v>
      </c>
      <c r="Y60" s="173">
        <f t="shared" si="64"/>
        <v>0.12142403122101392</v>
      </c>
      <c r="Z60" s="173">
        <f t="shared" si="64"/>
        <v>0.11220327091802497</v>
      </c>
      <c r="AA60" s="173">
        <f t="shared" si="64"/>
        <v>0.10063909079857662</v>
      </c>
      <c r="AB60" s="173">
        <f t="shared" si="64"/>
        <v>0.12147432676572174</v>
      </c>
      <c r="AD60" s="68">
        <f t="shared" si="31"/>
        <v>14.149500795101345</v>
      </c>
      <c r="AE60" s="69">
        <f t="shared" si="32"/>
        <v>52.61560311482404</v>
      </c>
      <c r="AF60" s="69">
        <f t="shared" si="33"/>
        <v>66.765103909925386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2.2431970174955573</v>
      </c>
      <c r="C61" s="173">
        <f t="shared" si="52"/>
        <v>1.9447171757870438</v>
      </c>
      <c r="D61" s="173">
        <f t="shared" si="52"/>
        <v>1.8517198388468343</v>
      </c>
      <c r="E61" s="173">
        <f t="shared" si="52"/>
        <v>1.863614686011192</v>
      </c>
      <c r="F61" s="173">
        <f t="shared" si="52"/>
        <v>1.8472717269582457</v>
      </c>
      <c r="H61" s="68">
        <f t="shared" si="21"/>
        <v>5.4513299342015733</v>
      </c>
      <c r="I61" s="69">
        <f t="shared" si="22"/>
        <v>45.213849813681229</v>
      </c>
      <c r="J61" s="69">
        <f t="shared" si="23"/>
        <v>50.665179747882803</v>
      </c>
      <c r="L61" t="str">
        <f t="shared" si="24"/>
        <v>54 Textiles, printing and other skilled trades</v>
      </c>
      <c r="M61" s="173">
        <f t="shared" ref="M61:Q61" si="65">M24/M$35*100</f>
        <v>2.6648314958925967</v>
      </c>
      <c r="N61" s="173">
        <f t="shared" si="65"/>
        <v>2.326521456811796</v>
      </c>
      <c r="O61" s="173">
        <f t="shared" si="65"/>
        <v>2.0447590226225474</v>
      </c>
      <c r="P61" s="173">
        <f t="shared" si="65"/>
        <v>2.0388263191964642</v>
      </c>
      <c r="Q61" s="173">
        <f t="shared" si="65"/>
        <v>1.9747812779192269</v>
      </c>
      <c r="S61" s="68">
        <f t="shared" si="26"/>
        <v>2.3342543925197705</v>
      </c>
      <c r="T61" s="69">
        <f t="shared" si="27"/>
        <v>33.01920321963307</v>
      </c>
      <c r="U61" s="69">
        <f t="shared" si="28"/>
        <v>35.353457612152837</v>
      </c>
      <c r="W61" t="str">
        <f t="shared" si="29"/>
        <v>54 Textiles, printing and other skilled trades</v>
      </c>
      <c r="X61" s="173">
        <f t="shared" ref="X61:AB61" si="66">X24/X$35*100</f>
        <v>1.792592936130017</v>
      </c>
      <c r="Y61" s="173">
        <f t="shared" si="66"/>
        <v>1.5322694765543681</v>
      </c>
      <c r="Z61" s="173">
        <f t="shared" si="66"/>
        <v>1.6492465076122813</v>
      </c>
      <c r="AA61" s="173">
        <f t="shared" si="66"/>
        <v>1.6789079404423783</v>
      </c>
      <c r="AB61" s="173">
        <f t="shared" si="66"/>
        <v>1.7128671060220177</v>
      </c>
      <c r="AD61" s="68">
        <f t="shared" si="31"/>
        <v>9.5047932149112793</v>
      </c>
      <c r="AE61" s="69">
        <f t="shared" si="32"/>
        <v>61.071839627920468</v>
      </c>
      <c r="AF61" s="69">
        <f t="shared" si="33"/>
        <v>70.576632842831756</v>
      </c>
    </row>
    <row r="62" spans="1:32" x14ac:dyDescent="0.2">
      <c r="A62" t="str">
        <f t="shared" si="19"/>
        <v>61 Caring personal service occupations</v>
      </c>
      <c r="B62" s="173">
        <f t="shared" si="52"/>
        <v>6.8447280099721661</v>
      </c>
      <c r="C62" s="173">
        <f t="shared" si="52"/>
        <v>6.6986742033698325</v>
      </c>
      <c r="D62" s="173">
        <f t="shared" si="52"/>
        <v>6.5566383449967445</v>
      </c>
      <c r="E62" s="173">
        <f t="shared" si="52"/>
        <v>6.840773275834092</v>
      </c>
      <c r="F62" s="173">
        <f t="shared" si="52"/>
        <v>7.0800259331226592</v>
      </c>
      <c r="H62" s="68">
        <f t="shared" si="21"/>
        <v>14.143234950459863</v>
      </c>
      <c r="I62" s="69">
        <f t="shared" si="22"/>
        <v>59.873633523585127</v>
      </c>
      <c r="J62" s="69">
        <f t="shared" si="23"/>
        <v>74.016868474044998</v>
      </c>
      <c r="L62" t="str">
        <f t="shared" si="24"/>
        <v>61 Caring personal service occupations</v>
      </c>
      <c r="M62" s="173">
        <f t="shared" ref="M62:Q62" si="67">M25/M$35*100</f>
        <v>2.4993169080180997</v>
      </c>
      <c r="N62" s="173">
        <f t="shared" si="67"/>
        <v>2.3344867365330795</v>
      </c>
      <c r="O62" s="173">
        <f t="shared" si="67"/>
        <v>2.4051260081282626</v>
      </c>
      <c r="P62" s="173">
        <f t="shared" si="67"/>
        <v>2.8445454006553335</v>
      </c>
      <c r="Q62" s="173">
        <f t="shared" si="67"/>
        <v>3.1913036636635166</v>
      </c>
      <c r="S62" s="68">
        <f t="shared" si="26"/>
        <v>40.59648325990792</v>
      </c>
      <c r="T62" s="69">
        <f t="shared" si="27"/>
        <v>55.468575125917305</v>
      </c>
      <c r="U62" s="69">
        <f t="shared" si="28"/>
        <v>96.065058385825211</v>
      </c>
      <c r="W62" t="str">
        <f t="shared" si="29"/>
        <v>61 Caring personal service occupations</v>
      </c>
      <c r="X62" s="173">
        <f t="shared" ref="X62:AB62" si="68">X25/X$35*100</f>
        <v>11.488703012196147</v>
      </c>
      <c r="Y62" s="173">
        <f t="shared" si="68"/>
        <v>11.41312914579669</v>
      </c>
      <c r="Z62" s="173">
        <f t="shared" si="68"/>
        <v>10.911042026498725</v>
      </c>
      <c r="AA62" s="173">
        <f t="shared" si="68"/>
        <v>11.053565725494785</v>
      </c>
      <c r="AB62" s="173">
        <f t="shared" si="68"/>
        <v>11.179030585039841</v>
      </c>
      <c r="AD62" s="68">
        <f t="shared" si="31"/>
        <v>8.0271575865547593</v>
      </c>
      <c r="AE62" s="69">
        <f t="shared" si="32"/>
        <v>60.892097405127707</v>
      </c>
      <c r="AF62" s="69">
        <f t="shared" si="33"/>
        <v>68.919254991682479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2.5411646975020257</v>
      </c>
      <c r="C63" s="173">
        <f t="shared" si="52"/>
        <v>2.4297699265195267</v>
      </c>
      <c r="D63" s="173">
        <f t="shared" si="52"/>
        <v>2.2741984241253514</v>
      </c>
      <c r="E63" s="173">
        <f t="shared" si="52"/>
        <v>2.2490268120289567</v>
      </c>
      <c r="F63" s="173">
        <f t="shared" si="52"/>
        <v>2.2275545483060664</v>
      </c>
      <c r="H63" s="68">
        <f t="shared" si="21"/>
        <v>3.5372322248878194</v>
      </c>
      <c r="I63" s="69">
        <f t="shared" si="22"/>
        <v>51.625933301605265</v>
      </c>
      <c r="J63" s="69">
        <f t="shared" si="23"/>
        <v>55.163165526493088</v>
      </c>
      <c r="L63" t="str">
        <f t="shared" si="24"/>
        <v>62 Leisure, travel and related personal service occupations</v>
      </c>
      <c r="M63" s="173">
        <f t="shared" ref="M63:Q63" si="69">M26/M$35*100</f>
        <v>1.425535384942562</v>
      </c>
      <c r="N63" s="173">
        <f t="shared" si="69"/>
        <v>1.4466372972113868</v>
      </c>
      <c r="O63" s="173">
        <f t="shared" si="69"/>
        <v>1.3067160176724495</v>
      </c>
      <c r="P63" s="173">
        <f t="shared" si="69"/>
        <v>1.3321586104607346</v>
      </c>
      <c r="Q63" s="173">
        <f t="shared" si="69"/>
        <v>1.4383747363928823</v>
      </c>
      <c r="S63" s="68">
        <f t="shared" si="26"/>
        <v>16.636638178383201</v>
      </c>
      <c r="T63" s="69">
        <f t="shared" si="27"/>
        <v>47.206812963256198</v>
      </c>
      <c r="U63" s="69">
        <f t="shared" si="28"/>
        <v>63.843451141639399</v>
      </c>
      <c r="W63" t="str">
        <f t="shared" si="29"/>
        <v>62 Leisure, travel and related personal service occupations</v>
      </c>
      <c r="X63" s="173">
        <f t="shared" ref="X63:AB63" si="70">X26/X$35*100</f>
        <v>3.7334465133570687</v>
      </c>
      <c r="Y63" s="173">
        <f t="shared" si="70"/>
        <v>3.4918082826908723</v>
      </c>
      <c r="Z63" s="173">
        <f t="shared" si="70"/>
        <v>3.2889633123406772</v>
      </c>
      <c r="AA63" s="173">
        <f t="shared" si="70"/>
        <v>3.2155821631118311</v>
      </c>
      <c r="AB63" s="173">
        <f t="shared" si="70"/>
        <v>3.0594092028893516</v>
      </c>
      <c r="AD63" s="68">
        <f t="shared" si="31"/>
        <v>-1.9215546986671883</v>
      </c>
      <c r="AE63" s="69">
        <f t="shared" si="32"/>
        <v>53.467469963819944</v>
      </c>
      <c r="AF63" s="69">
        <f t="shared" si="33"/>
        <v>51.54591526515275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0.10751464548394167</v>
      </c>
      <c r="C64" s="173">
        <f t="shared" si="52"/>
        <v>8.5690720316768734E-2</v>
      </c>
      <c r="D64" s="173">
        <f t="shared" si="52"/>
        <v>0.10915894133923087</v>
      </c>
      <c r="E64" s="173">
        <f t="shared" si="52"/>
        <v>8.5941244307883621E-2</v>
      </c>
      <c r="F64" s="173">
        <f t="shared" si="52"/>
        <v>8.7620261643046718E-2</v>
      </c>
      <c r="H64" s="68">
        <f t="shared" si="21"/>
        <v>-15.151965140735459</v>
      </c>
      <c r="I64" s="69">
        <f t="shared" si="22"/>
        <v>40.161668263949224</v>
      </c>
      <c r="J64" s="69">
        <f t="shared" si="23"/>
        <v>25.009703123213761</v>
      </c>
      <c r="L64" t="str">
        <f t="shared" si="24"/>
        <v>63 Community and civil enforcement occupations</v>
      </c>
      <c r="M64" s="173">
        <f t="shared" ref="M64:Q64" si="71">M27/M$35*100</f>
        <v>0.15709770277183679</v>
      </c>
      <c r="N64" s="173">
        <f t="shared" si="71"/>
        <v>0.10894664590116435</v>
      </c>
      <c r="O64" s="173">
        <f t="shared" si="71"/>
        <v>0.16232202043016383</v>
      </c>
      <c r="P64" s="173">
        <f t="shared" si="71"/>
        <v>0.10253446609500916</v>
      </c>
      <c r="Q64" s="173">
        <f t="shared" si="71"/>
        <v>0.10907497662835189</v>
      </c>
      <c r="S64" s="68">
        <f t="shared" si="26"/>
        <v>-28.798056108575746</v>
      </c>
      <c r="T64" s="69">
        <f t="shared" si="27"/>
        <v>28.202036441524967</v>
      </c>
      <c r="U64" s="69">
        <f t="shared" si="28"/>
        <v>-0.59601966705077913</v>
      </c>
      <c r="W64" t="str">
        <f t="shared" si="29"/>
        <v>63 Community and civil enforcement occupations</v>
      </c>
      <c r="X64" s="173">
        <f t="shared" ref="X64:AB64" si="72">X27/X$35*100</f>
        <v>5.4524842407477882E-2</v>
      </c>
      <c r="Y64" s="173">
        <f t="shared" si="72"/>
        <v>6.0568285924294543E-2</v>
      </c>
      <c r="Z64" s="173">
        <f t="shared" si="72"/>
        <v>5.3397693743335382E-2</v>
      </c>
      <c r="AA64" s="173">
        <f t="shared" si="72"/>
        <v>6.844879852056189E-2</v>
      </c>
      <c r="AB64" s="173">
        <f t="shared" si="72"/>
        <v>6.5005384458064877E-2</v>
      </c>
      <c r="AD64" s="68">
        <f t="shared" si="31"/>
        <v>28.357681605794465</v>
      </c>
      <c r="AE64" s="69">
        <f t="shared" si="32"/>
        <v>78.294153020101305</v>
      </c>
      <c r="AF64" s="69">
        <f t="shared" si="33"/>
        <v>106.65183462589576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6.9685127692489415</v>
      </c>
      <c r="C65" s="173">
        <f t="shared" si="73"/>
        <v>6.3668245366185579</v>
      </c>
      <c r="D65" s="173">
        <f t="shared" si="73"/>
        <v>6.4856770619932016</v>
      </c>
      <c r="E65" s="173">
        <f t="shared" si="73"/>
        <v>5.8920845111060922</v>
      </c>
      <c r="F65" s="173">
        <f t="shared" si="73"/>
        <v>5.4123137058609831</v>
      </c>
      <c r="H65" s="68">
        <f t="shared" si="21"/>
        <v>-11.788704901781824</v>
      </c>
      <c r="I65" s="69">
        <f t="shared" si="22"/>
        <v>40.408494576344481</v>
      </c>
      <c r="J65" s="69">
        <f t="shared" si="23"/>
        <v>28.619789674562661</v>
      </c>
      <c r="L65" t="str">
        <f t="shared" si="24"/>
        <v>71 Sales occupations</v>
      </c>
      <c r="M65" s="173">
        <f t="shared" ref="M65:Q65" si="74">M28/M$35*100</f>
        <v>5.7876502545474429</v>
      </c>
      <c r="N65" s="173">
        <f t="shared" si="74"/>
        <v>5.5285462502935125</v>
      </c>
      <c r="O65" s="173">
        <f t="shared" si="74"/>
        <v>5.6950237513681712</v>
      </c>
      <c r="P65" s="173">
        <f t="shared" si="74"/>
        <v>5.3118512962509401</v>
      </c>
      <c r="Q65" s="173">
        <f t="shared" si="74"/>
        <v>5.0957571870782008</v>
      </c>
      <c r="S65" s="68">
        <f t="shared" si="26"/>
        <v>-5.1893011720079212</v>
      </c>
      <c r="T65" s="69">
        <f t="shared" si="27"/>
        <v>31.8671053350342</v>
      </c>
      <c r="U65" s="69">
        <f t="shared" si="28"/>
        <v>26.677804163026281</v>
      </c>
      <c r="W65" t="str">
        <f t="shared" si="29"/>
        <v>71 Sales occupations</v>
      </c>
      <c r="X65" s="173">
        <f t="shared" ref="X65:AB65" si="75">X28/X$35*100</f>
        <v>8.2305098210056986</v>
      </c>
      <c r="Y65" s="173">
        <f t="shared" si="75"/>
        <v>7.2723826136089382</v>
      </c>
      <c r="Z65" s="173">
        <f t="shared" si="75"/>
        <v>7.3149709210051359</v>
      </c>
      <c r="AA65" s="173">
        <f t="shared" si="75"/>
        <v>6.5037618685878336</v>
      </c>
      <c r="AB65" s="173">
        <f t="shared" si="75"/>
        <v>5.7459879960709141</v>
      </c>
      <c r="AD65" s="68">
        <f t="shared" si="31"/>
        <v>-17.177727306578934</v>
      </c>
      <c r="AE65" s="69">
        <f t="shared" si="32"/>
        <v>47.383327436144484</v>
      </c>
      <c r="AF65" s="69">
        <f t="shared" si="33"/>
        <v>30.205600129565553</v>
      </c>
    </row>
    <row r="66" spans="1:32" x14ac:dyDescent="0.2">
      <c r="A66" t="str">
        <f t="shared" si="19"/>
        <v>72 Customer service occupations</v>
      </c>
      <c r="B66" s="173">
        <f t="shared" si="73"/>
        <v>1.4825358693422872</v>
      </c>
      <c r="C66" s="173">
        <f t="shared" si="73"/>
        <v>1.5342351796848379</v>
      </c>
      <c r="D66" s="173">
        <f t="shared" si="73"/>
        <v>1.5892405489821979</v>
      </c>
      <c r="E66" s="173">
        <f t="shared" si="73"/>
        <v>1.9795931142894267</v>
      </c>
      <c r="F66" s="173">
        <f t="shared" si="73"/>
        <v>2.1707288418768096</v>
      </c>
      <c r="H66" s="68">
        <f t="shared" si="21"/>
        <v>44.381814954267448</v>
      </c>
      <c r="I66" s="69">
        <f t="shared" si="22"/>
        <v>59.534086912775741</v>
      </c>
      <c r="J66" s="69">
        <f t="shared" si="23"/>
        <v>103.91590186704317</v>
      </c>
      <c r="L66" t="str">
        <f t="shared" si="24"/>
        <v>72 Customer service occupations</v>
      </c>
      <c r="M66" s="173">
        <f t="shared" ref="M66:Q66" si="76">M29/M$35*100</f>
        <v>1.0243278308153387</v>
      </c>
      <c r="N66" s="173">
        <f t="shared" si="76"/>
        <v>0.90556840178223441</v>
      </c>
      <c r="O66" s="173">
        <f t="shared" si="76"/>
        <v>1.0695699569789601</v>
      </c>
      <c r="P66" s="173">
        <f t="shared" si="76"/>
        <v>1.4375686936867773</v>
      </c>
      <c r="Q66" s="173">
        <f t="shared" si="76"/>
        <v>1.6464384819366338</v>
      </c>
      <c r="S66" s="68">
        <f t="shared" si="26"/>
        <v>63.109957404917914</v>
      </c>
      <c r="T66" s="69">
        <f t="shared" si="27"/>
        <v>48.189222901902731</v>
      </c>
      <c r="U66" s="69">
        <f t="shared" si="28"/>
        <v>111.29918030682065</v>
      </c>
      <c r="W66" t="str">
        <f t="shared" si="29"/>
        <v>72 Customer service occupations</v>
      </c>
      <c r="X66" s="173">
        <f t="shared" ref="X66:AB66" si="77">X29/X$35*100</f>
        <v>1.9722264019090063</v>
      </c>
      <c r="Y66" s="173">
        <f t="shared" si="77"/>
        <v>2.2133584347568194</v>
      </c>
      <c r="Z66" s="173">
        <f t="shared" si="77"/>
        <v>2.1343083111303209</v>
      </c>
      <c r="AA66" s="173">
        <f t="shared" si="77"/>
        <v>2.5509910570417325</v>
      </c>
      <c r="AB66" s="173">
        <f t="shared" si="77"/>
        <v>2.723370166053714</v>
      </c>
      <c r="AD66" s="68">
        <f t="shared" si="31"/>
        <v>34.53787174088194</v>
      </c>
      <c r="AE66" s="69">
        <f t="shared" si="32"/>
        <v>65.497208849768839</v>
      </c>
      <c r="AF66" s="69">
        <f t="shared" si="33"/>
        <v>100.03508059065078</v>
      </c>
    </row>
    <row r="67" spans="1:32" x14ac:dyDescent="0.2">
      <c r="A67" t="str">
        <f t="shared" si="19"/>
        <v>81 Process, plant and machine operatives</v>
      </c>
      <c r="B67" s="173">
        <f t="shared" si="73"/>
        <v>1.5652364126643041</v>
      </c>
      <c r="C67" s="173">
        <f t="shared" si="73"/>
        <v>1.6027843038979386</v>
      </c>
      <c r="D67" s="173">
        <f t="shared" si="73"/>
        <v>1.4290188537345427</v>
      </c>
      <c r="E67" s="173">
        <f t="shared" si="73"/>
        <v>1.6989871819432925</v>
      </c>
      <c r="F67" s="173">
        <f t="shared" si="73"/>
        <v>1.6245504451901593</v>
      </c>
      <c r="H67" s="68">
        <f t="shared" si="21"/>
        <v>20.168821047301527</v>
      </c>
      <c r="I67" s="69">
        <f t="shared" si="22"/>
        <v>45.222182025965026</v>
      </c>
      <c r="J67" s="69">
        <f t="shared" si="23"/>
        <v>65.391003073266546</v>
      </c>
      <c r="L67" t="str">
        <f t="shared" si="24"/>
        <v>81 Process, plant and machine operatives</v>
      </c>
      <c r="M67" s="173">
        <f t="shared" ref="M67:Q67" si="78">M30/M$35*100</f>
        <v>2.4984446282780244</v>
      </c>
      <c r="N67" s="173">
        <f t="shared" si="78"/>
        <v>2.5614765185894313</v>
      </c>
      <c r="O67" s="173">
        <f t="shared" si="78"/>
        <v>2.3174118104960852</v>
      </c>
      <c r="P67" s="173">
        <f t="shared" si="78"/>
        <v>2.764867794424517</v>
      </c>
      <c r="Q67" s="173">
        <f t="shared" si="78"/>
        <v>2.6409346126989961</v>
      </c>
      <c r="S67" s="68">
        <f t="shared" si="26"/>
        <v>20.753184910616358</v>
      </c>
      <c r="T67" s="69">
        <f t="shared" si="27"/>
        <v>43.356931243975858</v>
      </c>
      <c r="U67" s="69">
        <f t="shared" si="28"/>
        <v>64.11011615459222</v>
      </c>
      <c r="W67" t="str">
        <f t="shared" si="29"/>
        <v>81 Process, plant and machine operatives</v>
      </c>
      <c r="X67" s="173">
        <f t="shared" ref="X67:AB67" si="79">X30/X$35*100</f>
        <v>0.56790945705559093</v>
      </c>
      <c r="Y67" s="173">
        <f t="shared" si="79"/>
        <v>0.56714793764110594</v>
      </c>
      <c r="Z67" s="173">
        <f t="shared" si="79"/>
        <v>0.49720864876696119</v>
      </c>
      <c r="AA67" s="173">
        <f t="shared" si="79"/>
        <v>0.57534410233043609</v>
      </c>
      <c r="AB67" s="173">
        <f t="shared" si="79"/>
        <v>0.5532053755066042</v>
      </c>
      <c r="AD67" s="68">
        <f t="shared" si="31"/>
        <v>17.312084119213285</v>
      </c>
      <c r="AE67" s="69">
        <f t="shared" si="32"/>
        <v>54.340697258623713</v>
      </c>
      <c r="AF67" s="69">
        <f t="shared" si="33"/>
        <v>71.652781377836988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2.9298759156724388</v>
      </c>
      <c r="C68" s="173">
        <f t="shared" si="73"/>
        <v>3.1297457695908069</v>
      </c>
      <c r="D68" s="173">
        <f t="shared" si="73"/>
        <v>2.6432802949336769</v>
      </c>
      <c r="E68" s="173">
        <f t="shared" si="73"/>
        <v>2.7907248522437182</v>
      </c>
      <c r="F68" s="173">
        <f t="shared" si="73"/>
        <v>2.7197432302677287</v>
      </c>
      <c r="H68" s="68">
        <f t="shared" si="21"/>
        <v>8.7630163843556801</v>
      </c>
      <c r="I68" s="69">
        <f t="shared" si="22"/>
        <v>56.048095757672669</v>
      </c>
      <c r="J68" s="69">
        <f t="shared" si="23"/>
        <v>64.811112142028335</v>
      </c>
      <c r="L68" t="str">
        <f t="shared" si="24"/>
        <v>82 Transport and mobile machine drivers and operatives</v>
      </c>
      <c r="M68" s="173">
        <f t="shared" ref="M68:Q68" si="80">M31/M$35*100</f>
        <v>5.1155020899994925</v>
      </c>
      <c r="N68" s="173">
        <f t="shared" si="80"/>
        <v>5.5135300199595756</v>
      </c>
      <c r="O68" s="173">
        <f t="shared" si="80"/>
        <v>4.7127346340352743</v>
      </c>
      <c r="P68" s="173">
        <f t="shared" si="80"/>
        <v>4.7927248518565353</v>
      </c>
      <c r="Q68" s="173">
        <f t="shared" si="80"/>
        <v>4.5827391091451908</v>
      </c>
      <c r="S68" s="68">
        <f t="shared" si="26"/>
        <v>3.0377364747116489</v>
      </c>
      <c r="T68" s="69">
        <f t="shared" si="27"/>
        <v>53.087562682145077</v>
      </c>
      <c r="U68" s="69">
        <f t="shared" si="28"/>
        <v>56.12529915685672</v>
      </c>
      <c r="W68" t="str">
        <f t="shared" si="29"/>
        <v>82 Transport and mobile machine drivers and operatives</v>
      </c>
      <c r="X68" s="173">
        <f t="shared" ref="X68:AB68" si="81">X31/X$35*100</f>
        <v>0.59408004282234916</v>
      </c>
      <c r="Y68" s="173">
        <f t="shared" si="81"/>
        <v>0.55464020269452885</v>
      </c>
      <c r="Z68" s="173">
        <f t="shared" si="81"/>
        <v>0.4726882644444993</v>
      </c>
      <c r="AA68" s="173">
        <f t="shared" si="81"/>
        <v>0.68023197095068022</v>
      </c>
      <c r="AB68" s="173">
        <f t="shared" si="81"/>
        <v>0.75600598063294433</v>
      </c>
      <c r="AD68" s="68">
        <f t="shared" si="31"/>
        <v>68.634117549461266</v>
      </c>
      <c r="AE68" s="69">
        <f t="shared" si="32"/>
        <v>87.007346320947178</v>
      </c>
      <c r="AF68" s="69">
        <f t="shared" si="33"/>
        <v>155.64146387040844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1.3626822720834926</v>
      </c>
      <c r="C69" s="173">
        <f t="shared" si="73"/>
        <v>1.220136484492728</v>
      </c>
      <c r="D69" s="173">
        <f t="shared" si="73"/>
        <v>1.1048839185709982</v>
      </c>
      <c r="E69" s="173">
        <f t="shared" si="73"/>
        <v>0.92211653467587762</v>
      </c>
      <c r="F69" s="173">
        <f t="shared" si="73"/>
        <v>0.8597781107603597</v>
      </c>
      <c r="H69" s="68">
        <f t="shared" si="21"/>
        <v>-17.744245712739289</v>
      </c>
      <c r="I69" s="69">
        <f t="shared" si="22"/>
        <v>31.657224842597614</v>
      </c>
      <c r="J69" s="69">
        <f t="shared" si="23"/>
        <v>13.912979129858327</v>
      </c>
      <c r="L69" t="str">
        <f t="shared" si="24"/>
        <v>91 Elementary trades and related occupations</v>
      </c>
      <c r="M69" s="173">
        <f t="shared" ref="M69:Q70" si="82">M32/M$35*100</f>
        <v>2.1008406411645884</v>
      </c>
      <c r="N69" s="173">
        <f t="shared" si="82"/>
        <v>1.9316689880527187</v>
      </c>
      <c r="O69" s="173">
        <f t="shared" si="82"/>
        <v>1.7810436888810917</v>
      </c>
      <c r="P69" s="173">
        <f t="shared" si="82"/>
        <v>1.4705467048072782</v>
      </c>
      <c r="Q69" s="173">
        <f t="shared" si="82"/>
        <v>1.3734426672386946</v>
      </c>
      <c r="S69" s="68">
        <f t="shared" si="26"/>
        <v>-18.289075572679611</v>
      </c>
      <c r="T69" s="69">
        <f t="shared" si="27"/>
        <v>27.776260509011035</v>
      </c>
      <c r="U69" s="69">
        <f t="shared" si="28"/>
        <v>9.487184936331424</v>
      </c>
      <c r="W69" t="str">
        <f t="shared" si="29"/>
        <v>91 Elementary trades and related occupations</v>
      </c>
      <c r="X69" s="173">
        <f t="shared" ref="X69:AB70" si="83">X32/X$35*100</f>
        <v>0.57380662067423172</v>
      </c>
      <c r="Y69" s="173">
        <f t="shared" si="83"/>
        <v>0.45149674259430406</v>
      </c>
      <c r="Z69" s="173">
        <f t="shared" si="83"/>
        <v>0.39567909049557898</v>
      </c>
      <c r="AA69" s="173">
        <f t="shared" si="83"/>
        <v>0.3439657004238772</v>
      </c>
      <c r="AB69" s="173">
        <f t="shared" si="83"/>
        <v>0.318337179618081</v>
      </c>
      <c r="AD69" s="68">
        <f t="shared" si="31"/>
        <v>-15.171986512726217</v>
      </c>
      <c r="AE69" s="69">
        <f t="shared" si="32"/>
        <v>49.980093954590295</v>
      </c>
      <c r="AF69" s="69">
        <f t="shared" si="33"/>
        <v>34.808107441864081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9.8832736704706861</v>
      </c>
      <c r="C70" s="173">
        <f t="shared" si="73"/>
        <v>9.6555506696672282</v>
      </c>
      <c r="D70" s="173">
        <f t="shared" si="73"/>
        <v>8.9879058968205356</v>
      </c>
      <c r="E70" s="173">
        <f t="shared" si="73"/>
        <v>9.0416765591426156</v>
      </c>
      <c r="F70" s="173">
        <f t="shared" si="73"/>
        <v>8.375535447835885</v>
      </c>
      <c r="H70" s="68">
        <f t="shared" si="21"/>
        <v>-1.4967359070201889</v>
      </c>
      <c r="I70" s="69">
        <f t="shared" si="22"/>
        <v>48.659917555128487</v>
      </c>
      <c r="J70" s="69">
        <f t="shared" si="23"/>
        <v>47.163181648108292</v>
      </c>
      <c r="L70" t="str">
        <f t="shared" si="24"/>
        <v>92 Elementary administration and service occupations</v>
      </c>
      <c r="M70" s="173">
        <f t="shared" si="82"/>
        <v>9.0830793261732232</v>
      </c>
      <c r="N70" s="173">
        <f t="shared" si="82"/>
        <v>8.7531690329422851</v>
      </c>
      <c r="O70" s="173">
        <f t="shared" si="82"/>
        <v>8.3403046854309881</v>
      </c>
      <c r="P70" s="173">
        <f t="shared" si="82"/>
        <v>8.7106691198193289</v>
      </c>
      <c r="Q70" s="173">
        <f t="shared" si="82"/>
        <v>7.9378112421805795</v>
      </c>
      <c r="S70" s="68">
        <f t="shared" si="26"/>
        <v>0.8470067893363884</v>
      </c>
      <c r="T70" s="69">
        <f t="shared" si="27"/>
        <v>40.744883523765594</v>
      </c>
      <c r="U70" s="69">
        <f t="shared" si="28"/>
        <v>41.591890313101985</v>
      </c>
      <c r="W70" t="str">
        <f t="shared" si="29"/>
        <v>92 Elementary administration and service occupations</v>
      </c>
      <c r="X70" s="173">
        <f t="shared" si="83"/>
        <v>10.73844765623406</v>
      </c>
      <c r="Y70" s="173">
        <f t="shared" si="83"/>
        <v>10.630356999491736</v>
      </c>
      <c r="Z70" s="173">
        <f t="shared" si="83"/>
        <v>9.6671564614826941</v>
      </c>
      <c r="AA70" s="173">
        <f t="shared" si="83"/>
        <v>9.3906220359068335</v>
      </c>
      <c r="AB70" s="173">
        <f t="shared" si="83"/>
        <v>8.8369295590402874</v>
      </c>
      <c r="AD70" s="68">
        <f t="shared" si="31"/>
        <v>-3.6176127789435846</v>
      </c>
      <c r="AE70" s="69">
        <f t="shared" si="32"/>
        <v>55.822313258248137</v>
      </c>
      <c r="AF70" s="69">
        <f t="shared" si="33"/>
        <v>52.204700479304556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5.7052499761220794</v>
      </c>
      <c r="I72" s="67">
        <f>IF(D35&gt;0,I35/D35*100,0)</f>
        <v>49.268989248054204</v>
      </c>
      <c r="J72" s="67">
        <f>IF(D35&gt;0,(J35/D35)*100,0)</f>
        <v>54.974239224176223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5.9605396973054674</v>
      </c>
      <c r="T72" s="67">
        <f t="shared" ref="T72" si="85">IF(O35&gt;0,T35/O35*100,0)</f>
        <v>41.327692421882119</v>
      </c>
      <c r="U72" s="67">
        <f t="shared" ref="U72" si="86">IF(O35&gt;0,(U35/O35)*100,0)</f>
        <v>47.288232119187612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5.4374838197026785</v>
      </c>
      <c r="AE72" s="67">
        <f t="shared" ref="AE72" si="88">IF(Z35&gt;0,AE35/Z35*100,0)</f>
        <v>57.598390519174337</v>
      </c>
      <c r="AF72" s="67">
        <f t="shared" ref="AF72" si="89">IF(Z35&gt;0,(AF35/Z35)*100,0)</f>
        <v>63.035874338877015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Buckinghamshire Thames Valley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Buckinghamshire Thames Valley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Buckinghamshire Thames Valley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5.1304629892763076</v>
      </c>
      <c r="C82" s="18">
        <f t="shared" ref="B82:E107" si="96">IF(AND(D$6-C$6 &lt;&gt; 0,C8&lt;&gt;0,D8&lt;&gt;0),(EXP(LN(D8/C8)/(D$6-C$6))-1)*100,0)</f>
        <v>0.70852606761564463</v>
      </c>
      <c r="D82" s="18">
        <f t="shared" si="96"/>
        <v>-1.274693502187807</v>
      </c>
      <c r="E82" s="18">
        <f t="shared" si="96"/>
        <v>0.8317922707680836</v>
      </c>
      <c r="F82" s="18">
        <f t="shared" ref="F82:F107" si="97">IF(AND(F$6-D$6 &lt;&gt; 0,D8&lt;&gt;0,F8&lt;&gt;0),(EXP(LN(F8/D8)/(F$6-D$6))-1)*100,0)</f>
        <v>0.12468315178071343</v>
      </c>
      <c r="H82" s="18">
        <f t="shared" ref="H82:H107" si="98">IF($F$6-$D$6 &lt;&gt; 0,(EXP(LN(1+(H45/100))/($F$6-$D$6))-1)*100,0)</f>
        <v>0.12468315178071343</v>
      </c>
      <c r="I82" s="18">
        <f t="shared" ref="I82:I107" si="99">IF(D8&gt;0,((1+(I8/D8))^(1/($F$6-$D$6))-1)*100,0)</f>
        <v>2.7101656616941305</v>
      </c>
      <c r="J82" s="18">
        <f t="shared" ref="J82:J107" si="100">IF($F$6-$D$6 &lt;&gt; 0,(EXP(LN(1+(J45/100))/($F$6-$D$6))-1)*100,0)</f>
        <v>2.7961594490061525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4.1966299369506466</v>
      </c>
      <c r="N82" s="18">
        <f t="shared" si="102"/>
        <v>-9.2984926480776942E-2</v>
      </c>
      <c r="O82" s="18">
        <f t="shared" si="102"/>
        <v>-1.8909370741102438</v>
      </c>
      <c r="P82" s="18">
        <f t="shared" si="102"/>
        <v>0.45322836787662357</v>
      </c>
      <c r="Q82" s="18">
        <f t="shared" ref="Q82:Q107" si="103">IF(AND(Q$6-O$6 &lt;&gt; 0,O8&lt;&gt;0,Q8&lt;&gt;0),(EXP(LN(Q8/O8)/(Q$6-O$6))-1)*100,0)</f>
        <v>-0.33431829104094701</v>
      </c>
      <c r="S82" s="18">
        <f t="shared" ref="S82:S107" si="104">IF($F$6-$D$6 &lt;&gt; 0,(EXP(LN(1+(S45/100))/($F$6-$D$6))-1)*100,0)</f>
        <v>-0.33431829104094701</v>
      </c>
      <c r="T82" s="18">
        <f t="shared" ref="T82:T107" si="105">IF(O8&gt;0,((1+(T8/O8))^(1/($F$6-$D$6))-1)*100,0)</f>
        <v>2.4206499232455991</v>
      </c>
      <c r="U82" s="18">
        <f t="shared" ref="U82:U107" si="106">IF($F$6-$D$6 &lt;&gt; 0,(EXP(LN(1+(U45/100))/($F$6-$D$6))-1)*100,0)</f>
        <v>2.1831655255878157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7.0465052785086302</v>
      </c>
      <c r="Y82" s="18">
        <f t="shared" si="108"/>
        <v>2.2460263809398473</v>
      </c>
      <c r="Z82" s="18">
        <f t="shared" si="108"/>
        <v>-0.15943862743135195</v>
      </c>
      <c r="AA82" s="18">
        <f t="shared" si="108"/>
        <v>1.4535171655004175</v>
      </c>
      <c r="AB82" s="18">
        <f t="shared" ref="AB82:AB107" si="109">IF(AND(AB$6-Z$6 &lt;&gt; 0,Z8&lt;&gt;0,AB8&lt;&gt;0),(EXP(LN(AB8/Z8)/(AB$6-Z$6))-1)*100,0)</f>
        <v>0.91299051721027702</v>
      </c>
      <c r="AD82" s="18">
        <f t="shared" ref="AD82:AD107" si="110">IF($F$6-$D$6 &lt;&gt; 0,(EXP(LN(1+(AD45/100))/($F$6-$D$6))-1)*100,0)</f>
        <v>0.91299051721027702</v>
      </c>
      <c r="AE82" s="18">
        <f t="shared" ref="AE82:AE107" si="111">IF(Z8&gt;0,((1+(AE8/Z8))^(1/($F$6-$D$6))-1)*100,0)</f>
        <v>3.2238669823207111</v>
      </c>
      <c r="AF82" s="18">
        <f t="shared" ref="AF82:AF107" si="112">IF($F$6-$D$6 &lt;&gt; 0,(EXP(LN(1+(AF45/100))/($F$6-$D$6))-1)*100,0)</f>
        <v>3.8233388965322801</v>
      </c>
    </row>
    <row r="83" spans="1:32" x14ac:dyDescent="0.2">
      <c r="A83" t="str">
        <f t="shared" si="95"/>
        <v>12 Other managers and proprietors</v>
      </c>
      <c r="B83" s="18">
        <f t="shared" si="96"/>
        <v>1.7257067923931224</v>
      </c>
      <c r="C83" s="18">
        <f t="shared" si="96"/>
        <v>-1.0416116413546339</v>
      </c>
      <c r="D83" s="18">
        <f t="shared" si="96"/>
        <v>4.7146296775989471</v>
      </c>
      <c r="E83" s="18">
        <f t="shared" si="96"/>
        <v>1.4520329678158417</v>
      </c>
      <c r="F83" s="18">
        <f t="shared" si="97"/>
        <v>2.5281111387670752</v>
      </c>
      <c r="H83" s="18">
        <f t="shared" si="98"/>
        <v>2.5281111387670752</v>
      </c>
      <c r="I83" s="18">
        <f t="shared" si="99"/>
        <v>3.7562815209979394</v>
      </c>
      <c r="J83" s="18">
        <f t="shared" si="100"/>
        <v>5.3743778583654755</v>
      </c>
      <c r="L83" t="str">
        <f t="shared" si="101"/>
        <v>12 Other managers and proprietors</v>
      </c>
      <c r="M83" s="18">
        <f t="shared" si="102"/>
        <v>1.8526977683248624</v>
      </c>
      <c r="N83" s="18">
        <f t="shared" si="102"/>
        <v>-5.6105240833339787</v>
      </c>
      <c r="O83" s="18">
        <f t="shared" si="102"/>
        <v>5.1937678915872088</v>
      </c>
      <c r="P83" s="18">
        <f t="shared" si="102"/>
        <v>1.3028961029944552</v>
      </c>
      <c r="Q83" s="18">
        <f t="shared" si="103"/>
        <v>2.5835942103804577</v>
      </c>
      <c r="S83" s="18">
        <f t="shared" si="104"/>
        <v>2.5835942103804577</v>
      </c>
      <c r="T83" s="18">
        <f t="shared" si="105"/>
        <v>3.4704589245505568</v>
      </c>
      <c r="U83" s="18">
        <f t="shared" si="106"/>
        <v>5.1841900659186813</v>
      </c>
      <c r="W83" t="str">
        <f t="shared" si="107"/>
        <v>12 Other managers and proprietors</v>
      </c>
      <c r="X83" s="18">
        <f t="shared" si="108"/>
        <v>1.5539962200523894</v>
      </c>
      <c r="Y83" s="18">
        <f t="shared" si="108"/>
        <v>5.1817660611804151</v>
      </c>
      <c r="Z83" s="18">
        <f t="shared" si="108"/>
        <v>4.1167819076900258</v>
      </c>
      <c r="AA83" s="18">
        <f t="shared" si="108"/>
        <v>1.6410982540109531</v>
      </c>
      <c r="AB83" s="18">
        <f t="shared" si="109"/>
        <v>2.4597152994137339</v>
      </c>
      <c r="AD83" s="18">
        <f t="shared" si="110"/>
        <v>2.4597152994137339</v>
      </c>
      <c r="AE83" s="18">
        <f t="shared" si="111"/>
        <v>4.091320033180712</v>
      </c>
      <c r="AF83" s="18">
        <f t="shared" si="112"/>
        <v>5.6005113048938071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3.3608381012744326</v>
      </c>
      <c r="C84" s="18">
        <f t="shared" si="96"/>
        <v>2.8870963008006845</v>
      </c>
      <c r="D84" s="18">
        <f t="shared" si="96"/>
        <v>1.0251238648817607</v>
      </c>
      <c r="E84" s="18">
        <f t="shared" si="96"/>
        <v>0.84965060501460687</v>
      </c>
      <c r="F84" s="18">
        <f t="shared" si="97"/>
        <v>0.90810780055303741</v>
      </c>
      <c r="H84" s="18">
        <f t="shared" si="98"/>
        <v>0.90810780055303741</v>
      </c>
      <c r="I84" s="18">
        <f t="shared" si="99"/>
        <v>2.2856558476665789</v>
      </c>
      <c r="J84" s="18">
        <f t="shared" si="100"/>
        <v>2.9592757695686922</v>
      </c>
      <c r="L84" t="str">
        <f t="shared" si="101"/>
        <v>21 Science, research, engineering and technology professionals</v>
      </c>
      <c r="M84" s="18">
        <f t="shared" si="102"/>
        <v>3.6001987964977999</v>
      </c>
      <c r="N84" s="18">
        <f t="shared" si="102"/>
        <v>-1.3178360646956433</v>
      </c>
      <c r="O84" s="18">
        <f t="shared" si="102"/>
        <v>0.33389784827704272</v>
      </c>
      <c r="P84" s="18">
        <f t="shared" si="102"/>
        <v>0.58977733063736437</v>
      </c>
      <c r="Q84" s="18">
        <f t="shared" si="103"/>
        <v>0.5044117447792873</v>
      </c>
      <c r="S84" s="18">
        <f t="shared" si="104"/>
        <v>0.5044117447792873</v>
      </c>
      <c r="T84" s="18">
        <f t="shared" si="105"/>
        <v>1.9569841469356364</v>
      </c>
      <c r="U84" s="18">
        <f t="shared" si="106"/>
        <v>2.3449046917455529</v>
      </c>
      <c r="W84" t="str">
        <f t="shared" si="107"/>
        <v>21 Science, research, engineering and technology professionals</v>
      </c>
      <c r="X84" s="18">
        <f t="shared" si="108"/>
        <v>2.4449177356986818</v>
      </c>
      <c r="Y84" s="18">
        <f t="shared" si="108"/>
        <v>19.435624399625517</v>
      </c>
      <c r="Z84" s="18">
        <f t="shared" si="108"/>
        <v>3.1508491676743411</v>
      </c>
      <c r="AA84" s="18">
        <f t="shared" si="108"/>
        <v>1.5543676608517965</v>
      </c>
      <c r="AB84" s="18">
        <f t="shared" si="109"/>
        <v>2.0837636624424283</v>
      </c>
      <c r="AD84" s="18">
        <f t="shared" si="110"/>
        <v>2.0837636624424283</v>
      </c>
      <c r="AE84" s="18">
        <f t="shared" si="111"/>
        <v>3.2625809702617081</v>
      </c>
      <c r="AF84" s="18">
        <f t="shared" si="112"/>
        <v>4.6633571037977273</v>
      </c>
    </row>
    <row r="85" spans="1:32" x14ac:dyDescent="0.2">
      <c r="A85" t="str">
        <f t="shared" si="95"/>
        <v>22 Health professionals</v>
      </c>
      <c r="B85" s="18">
        <f t="shared" si="96"/>
        <v>5.2673601493019362</v>
      </c>
      <c r="C85" s="18">
        <f t="shared" si="96"/>
        <v>-0.40650051389777841</v>
      </c>
      <c r="D85" s="18">
        <f t="shared" si="96"/>
        <v>0.96410613872257578</v>
      </c>
      <c r="E85" s="18">
        <f t="shared" si="96"/>
        <v>0.44183523716021522</v>
      </c>
      <c r="F85" s="18">
        <f t="shared" si="97"/>
        <v>0.61562466519431425</v>
      </c>
      <c r="H85" s="18">
        <f t="shared" si="98"/>
        <v>0.61562466519431425</v>
      </c>
      <c r="I85" s="18">
        <f t="shared" si="99"/>
        <v>3.0357942291441287</v>
      </c>
      <c r="J85" s="18">
        <f t="shared" si="100"/>
        <v>3.4470561898798824</v>
      </c>
      <c r="L85" t="str">
        <f t="shared" si="101"/>
        <v>22 Health professionals</v>
      </c>
      <c r="M85" s="18">
        <f t="shared" si="102"/>
        <v>4.9957631061122942</v>
      </c>
      <c r="N85" s="18">
        <f t="shared" si="102"/>
        <v>7.748962964481132</v>
      </c>
      <c r="O85" s="18">
        <f t="shared" si="102"/>
        <v>0.83533822434880278</v>
      </c>
      <c r="P85" s="18">
        <f t="shared" si="102"/>
        <v>0.49007976235575512</v>
      </c>
      <c r="Q85" s="18">
        <f t="shared" si="103"/>
        <v>0.60503436506398334</v>
      </c>
      <c r="S85" s="18">
        <f t="shared" si="104"/>
        <v>0.60503436506398334</v>
      </c>
      <c r="T85" s="18">
        <f t="shared" si="105"/>
        <v>2.233597424104361</v>
      </c>
      <c r="U85" s="18">
        <f t="shared" si="106"/>
        <v>2.68290630436403</v>
      </c>
      <c r="W85" t="str">
        <f t="shared" si="107"/>
        <v>22 Health professionals</v>
      </c>
      <c r="X85" s="18">
        <f t="shared" si="108"/>
        <v>5.3411401327148944</v>
      </c>
      <c r="Y85" s="18">
        <f t="shared" si="108"/>
        <v>-2.6038284849680071</v>
      </c>
      <c r="Z85" s="18">
        <f t="shared" si="108"/>
        <v>1.0023611401489552</v>
      </c>
      <c r="AA85" s="18">
        <f t="shared" si="108"/>
        <v>0.42753349965234388</v>
      </c>
      <c r="AB85" s="18">
        <f t="shared" si="109"/>
        <v>0.61877829329328726</v>
      </c>
      <c r="AD85" s="18">
        <f t="shared" si="110"/>
        <v>0.61877829329328726</v>
      </c>
      <c r="AE85" s="18">
        <f t="shared" si="111"/>
        <v>3.2588895010844166</v>
      </c>
      <c r="AF85" s="18">
        <f t="shared" si="112"/>
        <v>3.660312108470043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1.5750167321491482</v>
      </c>
      <c r="C86" s="18">
        <f t="shared" si="96"/>
        <v>0.60309830455720359</v>
      </c>
      <c r="D86" s="18">
        <f t="shared" si="96"/>
        <v>0.61959675316454188</v>
      </c>
      <c r="E86" s="18">
        <f t="shared" si="96"/>
        <v>0.7124715468927123</v>
      </c>
      <c r="F86" s="18">
        <f t="shared" si="97"/>
        <v>0.68150376109799016</v>
      </c>
      <c r="H86" s="18">
        <f t="shared" si="98"/>
        <v>0.68150376109799016</v>
      </c>
      <c r="I86" s="18">
        <f t="shared" si="99"/>
        <v>2.9292684614875331</v>
      </c>
      <c r="J86" s="18">
        <f t="shared" si="100"/>
        <v>3.3917023226538445</v>
      </c>
      <c r="L86" t="str">
        <f t="shared" si="101"/>
        <v>23 Teaching and other educational professionals</v>
      </c>
      <c r="M86" s="18">
        <f t="shared" si="102"/>
        <v>0.28163284458724291</v>
      </c>
      <c r="N86" s="18">
        <f t="shared" si="102"/>
        <v>6.1792053436684924</v>
      </c>
      <c r="O86" s="18">
        <f t="shared" si="102"/>
        <v>1.414520397058161</v>
      </c>
      <c r="P86" s="18">
        <f t="shared" si="102"/>
        <v>0.69165710199685648</v>
      </c>
      <c r="Q86" s="18">
        <f t="shared" si="103"/>
        <v>0.93203722013976975</v>
      </c>
      <c r="S86" s="18">
        <f t="shared" si="104"/>
        <v>0.93203722013976975</v>
      </c>
      <c r="T86" s="18">
        <f t="shared" si="105"/>
        <v>2.5876947920781879</v>
      </c>
      <c r="U86" s="18">
        <f t="shared" si="106"/>
        <v>3.2527208765785298</v>
      </c>
      <c r="W86" t="str">
        <f t="shared" si="107"/>
        <v>23 Teaching and other educational professionals</v>
      </c>
      <c r="X86" s="18">
        <f t="shared" si="108"/>
        <v>2.1486799513681598</v>
      </c>
      <c r="Y86" s="18">
        <f t="shared" si="108"/>
        <v>-1.7584470462771229</v>
      </c>
      <c r="Z86" s="18">
        <f t="shared" si="108"/>
        <v>0.24719510082811258</v>
      </c>
      <c r="AA86" s="18">
        <f t="shared" si="108"/>
        <v>0.72255279550139662</v>
      </c>
      <c r="AB86" s="18">
        <f t="shared" si="109"/>
        <v>0.56385030393693025</v>
      </c>
      <c r="AD86" s="18">
        <f t="shared" si="110"/>
        <v>0.56385030393693025</v>
      </c>
      <c r="AE86" s="18">
        <f t="shared" si="111"/>
        <v>3.0804720105221506</v>
      </c>
      <c r="AF86" s="18">
        <f t="shared" si="112"/>
        <v>3.4544558635546174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3.8565263220754264</v>
      </c>
      <c r="C87" s="18">
        <f t="shared" si="96"/>
        <v>5.3783012728370272</v>
      </c>
      <c r="D87" s="18">
        <f t="shared" si="96"/>
        <v>2.2010609651042845</v>
      </c>
      <c r="E87" s="18">
        <f t="shared" si="96"/>
        <v>1.0260761310592281</v>
      </c>
      <c r="F87" s="18">
        <f t="shared" si="97"/>
        <v>1.4162290698590096</v>
      </c>
      <c r="H87" s="18">
        <f t="shared" si="98"/>
        <v>1.4162290698590096</v>
      </c>
      <c r="I87" s="18">
        <f t="shared" si="99"/>
        <v>2.9263558687322666</v>
      </c>
      <c r="J87" s="18">
        <f t="shared" si="100"/>
        <v>3.9040674823165089</v>
      </c>
      <c r="L87" t="str">
        <f t="shared" si="101"/>
        <v>24 Business, media and public service professionals</v>
      </c>
      <c r="M87" s="18">
        <f t="shared" si="102"/>
        <v>2.685608400842443</v>
      </c>
      <c r="N87" s="18">
        <f t="shared" si="102"/>
        <v>3.6908383600037453</v>
      </c>
      <c r="O87" s="18">
        <f t="shared" si="102"/>
        <v>2.4204472675200206</v>
      </c>
      <c r="P87" s="18">
        <f t="shared" si="102"/>
        <v>0.86367841148431435</v>
      </c>
      <c r="Q87" s="18">
        <f t="shared" si="103"/>
        <v>1.3799542705649426</v>
      </c>
      <c r="S87" s="18">
        <f t="shared" si="104"/>
        <v>1.3799542705649426</v>
      </c>
      <c r="T87" s="18">
        <f t="shared" si="105"/>
        <v>2.6553487923507868</v>
      </c>
      <c r="U87" s="18">
        <f t="shared" si="106"/>
        <v>3.6405855039821855</v>
      </c>
      <c r="W87" t="str">
        <f t="shared" si="107"/>
        <v>24 Business, media and public service professionals</v>
      </c>
      <c r="X87" s="18">
        <f t="shared" si="108"/>
        <v>5.4871636302305182</v>
      </c>
      <c r="Y87" s="18">
        <f t="shared" si="108"/>
        <v>7.57550866956056</v>
      </c>
      <c r="Z87" s="18">
        <f t="shared" si="108"/>
        <v>1.9230251126355791</v>
      </c>
      <c r="AA87" s="18">
        <f t="shared" si="108"/>
        <v>1.2315224810014014</v>
      </c>
      <c r="AB87" s="18">
        <f t="shared" si="109"/>
        <v>1.461500497953705</v>
      </c>
      <c r="AD87" s="18">
        <f t="shared" si="110"/>
        <v>1.461500497953705</v>
      </c>
      <c r="AE87" s="18">
        <f t="shared" si="111"/>
        <v>3.2529333334822219</v>
      </c>
      <c r="AF87" s="18">
        <f t="shared" si="112"/>
        <v>4.2220438899202462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4.3748936376219127</v>
      </c>
      <c r="C88" s="18">
        <f t="shared" si="96"/>
        <v>7.5459357496639123</v>
      </c>
      <c r="D88" s="18">
        <f t="shared" si="96"/>
        <v>-2.482015053152431</v>
      </c>
      <c r="E88" s="18">
        <f t="shared" si="96"/>
        <v>0.64361078044499198</v>
      </c>
      <c r="F88" s="18">
        <f t="shared" si="97"/>
        <v>-0.40924015392322932</v>
      </c>
      <c r="H88" s="18">
        <f t="shared" si="98"/>
        <v>-0.40924015392322932</v>
      </c>
      <c r="I88" s="18">
        <f t="shared" si="99"/>
        <v>2.1596630174448572</v>
      </c>
      <c r="J88" s="18">
        <f t="shared" si="100"/>
        <v>1.8586375608723005</v>
      </c>
      <c r="L88" t="str">
        <f t="shared" si="101"/>
        <v>31 Science, engineering and technology associate professionals</v>
      </c>
      <c r="M88" s="18">
        <f t="shared" si="102"/>
        <v>5.7663482302388935</v>
      </c>
      <c r="N88" s="18">
        <f t="shared" si="102"/>
        <v>2.5720947391026927</v>
      </c>
      <c r="O88" s="18">
        <f t="shared" si="102"/>
        <v>-3.9608792842558582</v>
      </c>
      <c r="P88" s="18">
        <f t="shared" si="102"/>
        <v>5.5737496369467898E-2</v>
      </c>
      <c r="Q88" s="18">
        <f t="shared" si="103"/>
        <v>-1.3014611456724556</v>
      </c>
      <c r="S88" s="18">
        <f t="shared" si="104"/>
        <v>-1.3014611456724556</v>
      </c>
      <c r="T88" s="18">
        <f t="shared" si="105"/>
        <v>1.7831784640933046</v>
      </c>
      <c r="U88" s="18">
        <f t="shared" si="106"/>
        <v>0.78943471268695387</v>
      </c>
      <c r="W88" t="str">
        <f t="shared" si="107"/>
        <v>31 Science, engineering and technology associate professionals</v>
      </c>
      <c r="X88" s="18">
        <f t="shared" si="108"/>
        <v>1.1443974737016305</v>
      </c>
      <c r="Y88" s="18">
        <f t="shared" si="108"/>
        <v>20.464877777680911</v>
      </c>
      <c r="Z88" s="18">
        <f t="shared" si="108"/>
        <v>0.50255049098923976</v>
      </c>
      <c r="AA88" s="18">
        <f t="shared" si="108"/>
        <v>1.6099227860444376</v>
      </c>
      <c r="AB88" s="18">
        <f t="shared" si="109"/>
        <v>1.2394495714604714</v>
      </c>
      <c r="AD88" s="18">
        <f t="shared" si="110"/>
        <v>1.2394495714604714</v>
      </c>
      <c r="AE88" s="18">
        <f t="shared" si="111"/>
        <v>2.9292174576729613</v>
      </c>
      <c r="AF88" s="18">
        <f t="shared" si="112"/>
        <v>3.7811714105795646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3.9900096414335451</v>
      </c>
      <c r="C89" s="18">
        <f t="shared" si="96"/>
        <v>2.3329412000456573</v>
      </c>
      <c r="D89" s="18">
        <f t="shared" si="96"/>
        <v>-0.22547354396599273</v>
      </c>
      <c r="E89" s="18">
        <f t="shared" si="96"/>
        <v>0.56654945705352233</v>
      </c>
      <c r="F89" s="18">
        <f t="shared" si="97"/>
        <v>0.3018456677234882</v>
      </c>
      <c r="H89" s="18">
        <f t="shared" si="98"/>
        <v>0.3018456677234882</v>
      </c>
      <c r="I89" s="18">
        <f t="shared" si="99"/>
        <v>3.0769000432417482</v>
      </c>
      <c r="J89" s="18">
        <f t="shared" si="100"/>
        <v>3.2758972044462542</v>
      </c>
      <c r="L89" t="str">
        <f t="shared" si="101"/>
        <v>32 Health and social care associate professionals</v>
      </c>
      <c r="M89" s="18">
        <f t="shared" si="102"/>
        <v>1.1506921791471836</v>
      </c>
      <c r="N89" s="18">
        <f t="shared" si="102"/>
        <v>14.110383834487772</v>
      </c>
      <c r="O89" s="18">
        <f t="shared" si="102"/>
        <v>-2.4177361323179158</v>
      </c>
      <c r="P89" s="18">
        <f t="shared" si="102"/>
        <v>0.38064538555580008</v>
      </c>
      <c r="Q89" s="18">
        <f>IF(AND(Q$6-O$6 &lt;&gt; 0,O15&lt;&gt;0,Q15&lt;&gt;0),(EXP(LN(Q15/O15)/(Q$6-O$6))-1)*100,0)</f>
        <v>-0.56095329718819364</v>
      </c>
      <c r="S89" s="18">
        <f t="shared" si="104"/>
        <v>-0.56095329718819364</v>
      </c>
      <c r="T89" s="18">
        <f t="shared" si="105"/>
        <v>2.3387576224348727</v>
      </c>
      <c r="U89" s="18">
        <f t="shared" si="106"/>
        <v>1.937643449319193</v>
      </c>
      <c r="W89" t="str">
        <f t="shared" si="107"/>
        <v>32 Health and social care associate professionals</v>
      </c>
      <c r="X89" s="18">
        <f t="shared" si="108"/>
        <v>4.6832467060364813</v>
      </c>
      <c r="Y89" s="18">
        <f t="shared" si="108"/>
        <v>-0.30492032235387434</v>
      </c>
      <c r="Z89" s="18">
        <f t="shared" si="108"/>
        <v>0.30667051185195859</v>
      </c>
      <c r="AA89" s="18">
        <f t="shared" si="108"/>
        <v>0.60765853936659564</v>
      </c>
      <c r="AB89" s="18">
        <f t="shared" si="109"/>
        <v>0.50722897844124315</v>
      </c>
      <c r="AD89" s="18">
        <f t="shared" si="110"/>
        <v>0.50722897844124315</v>
      </c>
      <c r="AE89" s="18">
        <f t="shared" si="111"/>
        <v>3.2547689528294566</v>
      </c>
      <c r="AF89" s="18">
        <f t="shared" si="112"/>
        <v>3.5830578074582231</v>
      </c>
    </row>
    <row r="90" spans="1:32" x14ac:dyDescent="0.2">
      <c r="A90" t="str">
        <f t="shared" si="95"/>
        <v>33 Protective service occupations</v>
      </c>
      <c r="B90" s="18">
        <f t="shared" si="96"/>
        <v>-0.51957126855480817</v>
      </c>
      <c r="C90" s="18">
        <f t="shared" si="96"/>
        <v>4.4976966505300586</v>
      </c>
      <c r="D90" s="18">
        <f t="shared" si="96"/>
        <v>3.7010391888232297</v>
      </c>
      <c r="E90" s="18">
        <f t="shared" si="96"/>
        <v>1.3257807383162845</v>
      </c>
      <c r="F90" s="18">
        <f t="shared" si="97"/>
        <v>2.1114261849505489</v>
      </c>
      <c r="H90" s="18">
        <f t="shared" si="98"/>
        <v>2.1114261849505489</v>
      </c>
      <c r="I90" s="18">
        <f t="shared" si="99"/>
        <v>2.4100775484314996</v>
      </c>
      <c r="J90" s="18">
        <f t="shared" si="100"/>
        <v>3.9865287776906788</v>
      </c>
      <c r="L90" t="str">
        <f t="shared" si="101"/>
        <v>33 Protective service occupations</v>
      </c>
      <c r="M90" s="18">
        <f t="shared" si="102"/>
        <v>-1.3808887620479937</v>
      </c>
      <c r="N90" s="18">
        <f t="shared" si="102"/>
        <v>2.5741402336861841</v>
      </c>
      <c r="O90" s="18">
        <f t="shared" si="102"/>
        <v>2.7876297700409891</v>
      </c>
      <c r="P90" s="18">
        <f t="shared" si="102"/>
        <v>0.69748927262025529</v>
      </c>
      <c r="Q90" s="18">
        <f t="shared" si="103"/>
        <v>1.3894371264931538</v>
      </c>
      <c r="S90" s="18">
        <f t="shared" si="104"/>
        <v>1.3894371264931538</v>
      </c>
      <c r="T90" s="18">
        <f t="shared" si="105"/>
        <v>1.8968204002122846</v>
      </c>
      <c r="U90" s="18">
        <f t="shared" si="106"/>
        <v>2.9893373913372878</v>
      </c>
      <c r="W90" t="str">
        <f t="shared" si="107"/>
        <v>33 Protective service occupations</v>
      </c>
      <c r="X90" s="18">
        <f t="shared" si="108"/>
        <v>2.2995758150482049</v>
      </c>
      <c r="Y90" s="18">
        <f t="shared" si="108"/>
        <v>10.245063762483241</v>
      </c>
      <c r="Z90" s="18">
        <f t="shared" si="108"/>
        <v>6.083911399695463</v>
      </c>
      <c r="AA90" s="18">
        <f t="shared" si="108"/>
        <v>2.6906883331929698</v>
      </c>
      <c r="AB90" s="18">
        <f t="shared" si="109"/>
        <v>3.8095283828370796</v>
      </c>
      <c r="AD90" s="18">
        <f t="shared" si="110"/>
        <v>3.8095283828370796</v>
      </c>
      <c r="AE90" s="18">
        <f t="shared" si="111"/>
        <v>3.6728915043621857</v>
      </c>
      <c r="AF90" s="18">
        <f t="shared" si="112"/>
        <v>6.2132881170924303</v>
      </c>
    </row>
    <row r="91" spans="1:32" x14ac:dyDescent="0.2">
      <c r="A91" t="str">
        <f t="shared" si="95"/>
        <v>34 Culture, media and sports occupations</v>
      </c>
      <c r="B91" s="18">
        <f t="shared" si="96"/>
        <v>-1.4970267616701616</v>
      </c>
      <c r="C91" s="18">
        <f t="shared" si="96"/>
        <v>6.1312863204147083</v>
      </c>
      <c r="D91" s="18">
        <f t="shared" si="96"/>
        <v>-0.37945480985894786</v>
      </c>
      <c r="E91" s="18">
        <f t="shared" si="96"/>
        <v>0.79115219933687531</v>
      </c>
      <c r="F91" s="18">
        <f t="shared" si="97"/>
        <v>0.39942941249033748</v>
      </c>
      <c r="H91" s="18">
        <f t="shared" si="98"/>
        <v>0.39942941249033748</v>
      </c>
      <c r="I91" s="18">
        <f t="shared" si="99"/>
        <v>2.6031576463841022</v>
      </c>
      <c r="J91" s="18">
        <f t="shared" si="100"/>
        <v>2.884362059501222</v>
      </c>
      <c r="L91" t="str">
        <f t="shared" si="101"/>
        <v>34 Culture, media and sports occupations</v>
      </c>
      <c r="M91" s="18">
        <f t="shared" si="102"/>
        <v>-2.5845935945282728</v>
      </c>
      <c r="N91" s="18">
        <f t="shared" si="102"/>
        <v>-0.287111065225365</v>
      </c>
      <c r="O91" s="18">
        <f t="shared" si="102"/>
        <v>-7.5484200591857675E-2</v>
      </c>
      <c r="P91" s="18">
        <f t="shared" si="102"/>
        <v>1.0758097979039816</v>
      </c>
      <c r="Q91" s="18">
        <f t="shared" si="103"/>
        <v>0.69057876293938669</v>
      </c>
      <c r="S91" s="18">
        <f t="shared" si="104"/>
        <v>0.69057876293938669</v>
      </c>
      <c r="T91" s="18">
        <f t="shared" si="105"/>
        <v>2.3356931100105394</v>
      </c>
      <c r="U91" s="18">
        <f t="shared" si="106"/>
        <v>2.8424856646765528</v>
      </c>
      <c r="W91" t="str">
        <f t="shared" si="107"/>
        <v>34 Culture, media and sports occupations</v>
      </c>
      <c r="X91" s="18">
        <f t="shared" si="108"/>
        <v>-0.26982201728026345</v>
      </c>
      <c r="Y91" s="18">
        <f t="shared" si="108"/>
        <v>12.960936490102259</v>
      </c>
      <c r="Z91" s="18">
        <f>IF(AND(AA$6-Z$6 &lt;&gt; 0,Z17&lt;&gt;0,AA17&lt;&gt;0),(EXP(LN(AA17/Z17)/(AA$6-Z$6))-1)*100,0)</f>
        <v>-0.66838702154536911</v>
      </c>
      <c r="AA91" s="18">
        <f t="shared" si="108"/>
        <v>0.50863956958975276</v>
      </c>
      <c r="AB91" s="18">
        <f t="shared" si="109"/>
        <v>0.11475579599606878</v>
      </c>
      <c r="AD91" s="18">
        <f t="shared" si="110"/>
        <v>0.11475579599606878</v>
      </c>
      <c r="AE91" s="18">
        <f t="shared" si="111"/>
        <v>2.8457909269612891</v>
      </c>
      <c r="AF91" s="18">
        <f t="shared" si="112"/>
        <v>2.9234795491825061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2.3701101077220788</v>
      </c>
      <c r="C92" s="18">
        <f t="shared" si="96"/>
        <v>1.71961498772224</v>
      </c>
      <c r="D92" s="18">
        <f t="shared" si="96"/>
        <v>-0.68738701794464063</v>
      </c>
      <c r="E92" s="18">
        <f t="shared" si="96"/>
        <v>0.35681702950367544</v>
      </c>
      <c r="F92" s="18">
        <f t="shared" si="97"/>
        <v>7.5347807264813937E-3</v>
      </c>
      <c r="H92" s="18">
        <f t="shared" si="98"/>
        <v>7.5347807264813937E-3</v>
      </c>
      <c r="I92" s="18">
        <f t="shared" si="99"/>
        <v>2.5043368926399356</v>
      </c>
      <c r="J92" s="18">
        <f t="shared" si="100"/>
        <v>2.5096671752499189</v>
      </c>
      <c r="L92" t="str">
        <f t="shared" si="101"/>
        <v>35 Business and public service associate professionals</v>
      </c>
      <c r="M92" s="18">
        <f t="shared" si="102"/>
        <v>1.9711515939686564</v>
      </c>
      <c r="N92" s="18">
        <f t="shared" si="102"/>
        <v>2.0521484962845449</v>
      </c>
      <c r="O92" s="18">
        <f t="shared" si="102"/>
        <v>-1.3189487330401151</v>
      </c>
      <c r="P92" s="18">
        <f t="shared" si="102"/>
        <v>-9.8072699655782358E-4</v>
      </c>
      <c r="Q92" s="18">
        <f t="shared" si="103"/>
        <v>-0.44224771620954284</v>
      </c>
      <c r="S92" s="18">
        <f t="shared" si="104"/>
        <v>-0.44224771620954284</v>
      </c>
      <c r="T92" s="18">
        <f t="shared" si="105"/>
        <v>2.0735327159639771</v>
      </c>
      <c r="U92" s="18">
        <f t="shared" si="106"/>
        <v>1.7444838349583769</v>
      </c>
      <c r="W92" t="str">
        <f t="shared" si="107"/>
        <v>35 Business and public service associate professionals</v>
      </c>
      <c r="X92" s="18">
        <f t="shared" si="108"/>
        <v>2.80507027490422</v>
      </c>
      <c r="Y92" s="18">
        <f t="shared" si="108"/>
        <v>1.3643806989671603</v>
      </c>
      <c r="Z92" s="18">
        <f t="shared" si="108"/>
        <v>-2.5596633936297852E-2</v>
      </c>
      <c r="AA92" s="18">
        <f t="shared" si="108"/>
        <v>0.70612552980975352</v>
      </c>
      <c r="AB92" s="18">
        <f t="shared" si="109"/>
        <v>0.46162500890658542</v>
      </c>
      <c r="AD92" s="18">
        <f t="shared" si="110"/>
        <v>0.46162500890658542</v>
      </c>
      <c r="AE92" s="18">
        <f t="shared" si="111"/>
        <v>2.9410211280708864</v>
      </c>
      <c r="AF92" s="18">
        <f t="shared" si="112"/>
        <v>3.2521404869505943</v>
      </c>
    </row>
    <row r="93" spans="1:32" x14ac:dyDescent="0.2">
      <c r="A93" t="str">
        <f t="shared" si="95"/>
        <v>41 Administrative occupations</v>
      </c>
      <c r="B93" s="18">
        <f t="shared" si="96"/>
        <v>0.22252519728247488</v>
      </c>
      <c r="C93" s="18">
        <f t="shared" si="96"/>
        <v>2.3466622849619423</v>
      </c>
      <c r="D93" s="18">
        <f t="shared" si="96"/>
        <v>-1.8682473508516151</v>
      </c>
      <c r="E93" s="18">
        <f t="shared" si="96"/>
        <v>-0.81453315620452216</v>
      </c>
      <c r="F93" s="18">
        <f t="shared" si="97"/>
        <v>-1.1670224275764474</v>
      </c>
      <c r="H93" s="18">
        <f t="shared" si="98"/>
        <v>-1.1670224275764474</v>
      </c>
      <c r="I93" s="18">
        <f t="shared" si="99"/>
        <v>2.4924266231735048</v>
      </c>
      <c r="J93" s="18">
        <f t="shared" si="100"/>
        <v>1.6870547962721361</v>
      </c>
      <c r="L93" t="str">
        <f t="shared" si="101"/>
        <v>41 Administrative occupations</v>
      </c>
      <c r="M93" s="18">
        <f t="shared" si="102"/>
        <v>-0.66905911586651046</v>
      </c>
      <c r="N93" s="18">
        <f t="shared" si="102"/>
        <v>15.493449555453843</v>
      </c>
      <c r="O93" s="18">
        <f t="shared" si="102"/>
        <v>-1.2784312488248628</v>
      </c>
      <c r="P93" s="18">
        <f t="shared" si="102"/>
        <v>0.6708540822091269</v>
      </c>
      <c r="Q93" s="18">
        <f t="shared" si="103"/>
        <v>1.6852831648739297E-2</v>
      </c>
      <c r="S93" s="18">
        <f t="shared" si="104"/>
        <v>1.6852831648739297E-2</v>
      </c>
      <c r="T93" s="18">
        <f t="shared" si="105"/>
        <v>2.0498066001433113</v>
      </c>
      <c r="U93" s="18">
        <f t="shared" si="106"/>
        <v>2.0624958700340645</v>
      </c>
      <c r="W93" t="str">
        <f t="shared" si="107"/>
        <v>41 Administrative occupations</v>
      </c>
      <c r="X93" s="18">
        <f t="shared" si="108"/>
        <v>0.5163341381513975</v>
      </c>
      <c r="Y93" s="18">
        <f t="shared" si="108"/>
        <v>-1.8588862214924173</v>
      </c>
      <c r="Z93" s="18">
        <f t="shared" si="108"/>
        <v>-2.0940062264952819</v>
      </c>
      <c r="AA93" s="18">
        <f t="shared" si="108"/>
        <v>-1.4566697823425789</v>
      </c>
      <c r="AB93" s="18">
        <f t="shared" si="109"/>
        <v>-1.6695749189118425</v>
      </c>
      <c r="AD93" s="18">
        <f t="shared" si="110"/>
        <v>-1.6695749189118425</v>
      </c>
      <c r="AE93" s="18">
        <f t="shared" si="111"/>
        <v>2.6523491200236338</v>
      </c>
      <c r="AF93" s="18">
        <f t="shared" si="112"/>
        <v>1.5405388708120915</v>
      </c>
    </row>
    <row r="94" spans="1:32" x14ac:dyDescent="0.2">
      <c r="A94" t="str">
        <f t="shared" si="95"/>
        <v>42 Secretarial and related occupations</v>
      </c>
      <c r="B94" s="18">
        <f t="shared" si="96"/>
        <v>-2.0662209730391679</v>
      </c>
      <c r="C94" s="18">
        <f t="shared" si="96"/>
        <v>-2.3634076776462676</v>
      </c>
      <c r="D94" s="18">
        <f t="shared" si="96"/>
        <v>0.30853732609532614</v>
      </c>
      <c r="E94" s="18">
        <f t="shared" si="96"/>
        <v>-2.3358229220284743</v>
      </c>
      <c r="F94" s="18">
        <f t="shared" si="97"/>
        <v>-1.4622073824616222</v>
      </c>
      <c r="H94" s="18">
        <f t="shared" si="98"/>
        <v>-1.4622073824616222</v>
      </c>
      <c r="I94" s="18">
        <f t="shared" si="99"/>
        <v>2.7455690893636753</v>
      </c>
      <c r="J94" s="18">
        <f t="shared" si="100"/>
        <v>1.780037098237508</v>
      </c>
      <c r="L94" t="str">
        <f t="shared" si="101"/>
        <v>42 Secretarial and related occupations</v>
      </c>
      <c r="M94" s="18">
        <f t="shared" si="102"/>
        <v>-4.405881756963459</v>
      </c>
      <c r="N94" s="18">
        <f t="shared" si="102"/>
        <v>-9.7702825615861411</v>
      </c>
      <c r="O94" s="18">
        <f t="shared" si="102"/>
        <v>6.0876467384132216</v>
      </c>
      <c r="P94" s="18">
        <f t="shared" si="102"/>
        <v>1.3412485304918009</v>
      </c>
      <c r="Q94" s="18">
        <f t="shared" si="103"/>
        <v>2.8993044096543574</v>
      </c>
      <c r="S94" s="18">
        <f t="shared" si="104"/>
        <v>2.8993044096543574</v>
      </c>
      <c r="T94" s="18">
        <f t="shared" si="105"/>
        <v>2.4666042219658735</v>
      </c>
      <c r="U94" s="18">
        <f t="shared" si="106"/>
        <v>4.6469655100254137</v>
      </c>
      <c r="W94" t="str">
        <f t="shared" si="107"/>
        <v>42 Secretarial and related occupations</v>
      </c>
      <c r="X94" s="18">
        <f t="shared" si="108"/>
        <v>-1.9551486592237155</v>
      </c>
      <c r="Y94" s="18">
        <f t="shared" si="108"/>
        <v>-2.0334596481840883</v>
      </c>
      <c r="Z94" s="18">
        <f t="shared" si="108"/>
        <v>4.1067425043106454E-2</v>
      </c>
      <c r="AA94" s="18">
        <f t="shared" si="108"/>
        <v>-2.5787899431362837</v>
      </c>
      <c r="AB94" s="18">
        <f t="shared" si="109"/>
        <v>-1.7132174094085073</v>
      </c>
      <c r="AD94" s="18">
        <f t="shared" si="110"/>
        <v>-1.7132174094085073</v>
      </c>
      <c r="AE94" s="18">
        <f t="shared" si="111"/>
        <v>2.7567909393229506</v>
      </c>
      <c r="AF94" s="18">
        <f t="shared" si="112"/>
        <v>1.6346898220420458</v>
      </c>
    </row>
    <row r="95" spans="1:32" x14ac:dyDescent="0.2">
      <c r="A95" t="str">
        <f t="shared" si="95"/>
        <v>51 Skilled agricultural and related trades</v>
      </c>
      <c r="B95" s="18">
        <f t="shared" si="96"/>
        <v>4.2694846193949365</v>
      </c>
      <c r="C95" s="18">
        <f t="shared" si="96"/>
        <v>-21.907674131374698</v>
      </c>
      <c r="D95" s="18">
        <f t="shared" si="96"/>
        <v>1.2485443425445775</v>
      </c>
      <c r="E95" s="18">
        <f t="shared" si="96"/>
        <v>1.514719591644198</v>
      </c>
      <c r="F95" s="18">
        <f t="shared" si="97"/>
        <v>1.4259168486645768</v>
      </c>
      <c r="H95" s="18">
        <f t="shared" si="98"/>
        <v>1.4259168486645768</v>
      </c>
      <c r="I95" s="18">
        <f t="shared" si="99"/>
        <v>3.2837943076079679</v>
      </c>
      <c r="J95" s="18">
        <f t="shared" si="100"/>
        <v>4.2248013008463259</v>
      </c>
      <c r="L95" t="str">
        <f t="shared" si="101"/>
        <v>51 Skilled agricultural and related trades</v>
      </c>
      <c r="M95" s="18">
        <f t="shared" si="102"/>
        <v>6.9385526063121761</v>
      </c>
      <c r="N95" s="18">
        <f t="shared" si="102"/>
        <v>-30.926487862030861</v>
      </c>
      <c r="O95" s="18">
        <f t="shared" si="102"/>
        <v>0.49131631398358078</v>
      </c>
      <c r="P95" s="18">
        <f t="shared" si="102"/>
        <v>1.2475532412933532</v>
      </c>
      <c r="Q95" s="18">
        <f t="shared" si="103"/>
        <v>0.99484403984084757</v>
      </c>
      <c r="S95" s="18">
        <f t="shared" si="104"/>
        <v>0.99484403984084757</v>
      </c>
      <c r="T95" s="18">
        <f t="shared" si="105"/>
        <v>2.9459991624332327</v>
      </c>
      <c r="U95" s="18">
        <f t="shared" si="106"/>
        <v>3.624526602098932</v>
      </c>
      <c r="W95" t="str">
        <f t="shared" si="107"/>
        <v>51 Skilled agricultural and related trades</v>
      </c>
      <c r="X95" s="18">
        <f t="shared" si="108"/>
        <v>-6.4702184769236171</v>
      </c>
      <c r="Y95" s="18">
        <f t="shared" si="108"/>
        <v>29.174735895870029</v>
      </c>
      <c r="Z95" s="18">
        <f t="shared" si="108"/>
        <v>3.4133388085028082</v>
      </c>
      <c r="AA95" s="18">
        <f t="shared" si="108"/>
        <v>2.1871976376635072</v>
      </c>
      <c r="AB95" s="18">
        <f t="shared" si="109"/>
        <v>2.5942874573906316</v>
      </c>
      <c r="AD95" s="18">
        <f t="shared" si="110"/>
        <v>2.5942874573906316</v>
      </c>
      <c r="AE95" s="18">
        <f t="shared" si="111"/>
        <v>4.2217440220849056</v>
      </c>
      <c r="AF95" s="18">
        <f t="shared" si="112"/>
        <v>5.7945515163940087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2.9290729587764908</v>
      </c>
      <c r="C96" s="18">
        <f t="shared" si="96"/>
        <v>-13.1075611574887</v>
      </c>
      <c r="D96" s="18">
        <f t="shared" si="96"/>
        <v>0.43872013890629002</v>
      </c>
      <c r="E96" s="18">
        <f t="shared" si="96"/>
        <v>-0.30178936016002078</v>
      </c>
      <c r="F96" s="18">
        <f t="shared" si="97"/>
        <v>-5.5561478031473932E-2</v>
      </c>
      <c r="H96" s="18">
        <f t="shared" si="98"/>
        <v>-5.5561478031473932E-2</v>
      </c>
      <c r="I96" s="18">
        <f t="shared" si="99"/>
        <v>2.2074760118608205</v>
      </c>
      <c r="J96" s="18">
        <f t="shared" si="100"/>
        <v>2.1665929135498807</v>
      </c>
      <c r="L96" t="str">
        <f t="shared" si="101"/>
        <v>52 Skilled metal, electrical and electronic trades</v>
      </c>
      <c r="M96" s="18">
        <f t="shared" si="102"/>
        <v>2.5462126295863641</v>
      </c>
      <c r="N96" s="18">
        <f t="shared" si="102"/>
        <v>-12.603945047971488</v>
      </c>
      <c r="O96" s="18">
        <f t="shared" si="102"/>
        <v>-0.38008794460232531</v>
      </c>
      <c r="P96" s="18">
        <f t="shared" si="102"/>
        <v>-0.55825499646916521</v>
      </c>
      <c r="Q96" s="18">
        <f t="shared" si="103"/>
        <v>-0.49890141247660447</v>
      </c>
      <c r="S96" s="18">
        <f t="shared" si="104"/>
        <v>-0.49890141247660447</v>
      </c>
      <c r="T96" s="18">
        <f t="shared" si="105"/>
        <v>2.0569176605114592</v>
      </c>
      <c r="U96" s="18">
        <f t="shared" si="106"/>
        <v>1.6852502895166044</v>
      </c>
      <c r="W96" t="str">
        <f t="shared" si="107"/>
        <v>52 Skilled metal, electrical and electronic trades</v>
      </c>
      <c r="X96" s="18">
        <f t="shared" si="108"/>
        <v>16.099679759291273</v>
      </c>
      <c r="Y96" s="18">
        <f t="shared" si="108"/>
        <v>-25.925259730542727</v>
      </c>
      <c r="Z96" s="18">
        <f t="shared" si="108"/>
        <v>17.639116898353755</v>
      </c>
      <c r="AA96" s="18">
        <f t="shared" si="108"/>
        <v>2.6017794563232277</v>
      </c>
      <c r="AB96" s="18">
        <f t="shared" si="109"/>
        <v>7.3875284713292855</v>
      </c>
      <c r="AD96" s="18">
        <f t="shared" si="110"/>
        <v>7.3875284713292855</v>
      </c>
      <c r="AE96" s="18">
        <f t="shared" si="111"/>
        <v>5.7058630877383498</v>
      </c>
      <c r="AF96" s="18">
        <f t="shared" si="112"/>
        <v>10.059902600311354</v>
      </c>
    </row>
    <row r="97" spans="1:32" x14ac:dyDescent="0.2">
      <c r="A97" t="str">
        <f t="shared" si="95"/>
        <v>53 Skilled construction and building trades</v>
      </c>
      <c r="B97" s="18">
        <f t="shared" si="96"/>
        <v>2.9786551765331071</v>
      </c>
      <c r="C97" s="18">
        <f t="shared" si="96"/>
        <v>-9.8117228303696287</v>
      </c>
      <c r="D97" s="18">
        <f t="shared" si="96"/>
        <v>1.3423187728726749</v>
      </c>
      <c r="E97" s="18">
        <f t="shared" si="96"/>
        <v>-0.72696642817313695</v>
      </c>
      <c r="F97" s="18">
        <f t="shared" si="97"/>
        <v>-4.1942508075265561E-2</v>
      </c>
      <c r="H97" s="18">
        <f t="shared" si="98"/>
        <v>-4.1942508075265561E-2</v>
      </c>
      <c r="I97" s="18">
        <f t="shared" si="99"/>
        <v>2.4319387459503794</v>
      </c>
      <c r="J97" s="18">
        <f t="shared" si="100"/>
        <v>2.4020042140040276</v>
      </c>
      <c r="L97" t="str">
        <f t="shared" si="101"/>
        <v>53 Skilled construction and building trades</v>
      </c>
      <c r="M97" s="18">
        <f t="shared" si="102"/>
        <v>2.8957860397791357</v>
      </c>
      <c r="N97" s="18">
        <f t="shared" si="102"/>
        <v>-9.8454764411048501</v>
      </c>
      <c r="O97" s="18">
        <f t="shared" si="102"/>
        <v>1.4019619544168416</v>
      </c>
      <c r="P97" s="18">
        <f t="shared" si="102"/>
        <v>-0.78660242776277256</v>
      </c>
      <c r="Q97" s="18">
        <f t="shared" si="103"/>
        <v>-6.2380390168337296E-2</v>
      </c>
      <c r="S97" s="18">
        <f t="shared" si="104"/>
        <v>-6.2380390168337296E-2</v>
      </c>
      <c r="T97" s="18">
        <f t="shared" si="105"/>
        <v>2.4228884169666731</v>
      </c>
      <c r="U97" s="18">
        <f t="shared" si="106"/>
        <v>2.3783313657248728</v>
      </c>
      <c r="W97" t="str">
        <f t="shared" si="107"/>
        <v>53 Skilled construction and building trades</v>
      </c>
      <c r="X97" s="18">
        <f t="shared" si="108"/>
        <v>7.5526372480418491</v>
      </c>
      <c r="Y97" s="18">
        <f t="shared" si="108"/>
        <v>-8.1418802717884482</v>
      </c>
      <c r="Z97" s="18">
        <f t="shared" si="108"/>
        <v>-1.7387429836361323</v>
      </c>
      <c r="AA97" s="18">
        <f t="shared" si="108"/>
        <v>2.2247939552410223</v>
      </c>
      <c r="AB97" s="18">
        <f t="shared" si="109"/>
        <v>0.88616213170320535</v>
      </c>
      <c r="AD97" s="18">
        <f t="shared" si="110"/>
        <v>0.88616213170320535</v>
      </c>
      <c r="AE97" s="18">
        <f t="shared" si="111"/>
        <v>2.858439013380476</v>
      </c>
      <c r="AF97" s="18">
        <f t="shared" si="112"/>
        <v>3.4682281151827032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-1.4852861813747453</v>
      </c>
      <c r="C98" s="18">
        <f t="shared" si="96"/>
        <v>-6.7749219404822369</v>
      </c>
      <c r="D98" s="18">
        <f t="shared" si="96"/>
        <v>0.60313462238643645</v>
      </c>
      <c r="E98" s="18">
        <f t="shared" si="96"/>
        <v>0.23039681192831285</v>
      </c>
      <c r="F98" s="18">
        <f t="shared" si="97"/>
        <v>0.35448905047725798</v>
      </c>
      <c r="H98" s="18">
        <f t="shared" si="98"/>
        <v>0.35448905047725798</v>
      </c>
      <c r="I98" s="18">
        <f t="shared" si="99"/>
        <v>2.5180969978776169</v>
      </c>
      <c r="J98" s="18">
        <f t="shared" si="100"/>
        <v>2.7702768042697556</v>
      </c>
      <c r="L98" t="str">
        <f t="shared" si="101"/>
        <v>54 Textiles, printing and other skilled trades</v>
      </c>
      <c r="M98" s="18">
        <f t="shared" si="102"/>
        <v>-1.1843220254327713</v>
      </c>
      <c r="N98" s="18">
        <f t="shared" si="102"/>
        <v>-15.170674065671431</v>
      </c>
      <c r="O98" s="18">
        <f t="shared" si="102"/>
        <v>0.46555560488352743</v>
      </c>
      <c r="P98" s="18">
        <f t="shared" si="102"/>
        <v>-1.4948774340273197E-3</v>
      </c>
      <c r="Q98" s="18">
        <f t="shared" si="103"/>
        <v>0.15394686650500589</v>
      </c>
      <c r="S98" s="18">
        <f t="shared" si="104"/>
        <v>0.15394686650500589</v>
      </c>
      <c r="T98" s="18">
        <f t="shared" si="105"/>
        <v>1.9203616765678388</v>
      </c>
      <c r="U98" s="18">
        <f t="shared" si="106"/>
        <v>2.0386310825515785</v>
      </c>
      <c r="W98" t="str">
        <f t="shared" si="107"/>
        <v>54 Textiles, printing and other skilled trades</v>
      </c>
      <c r="X98" s="18">
        <f t="shared" si="108"/>
        <v>-1.9691828624499585</v>
      </c>
      <c r="Y98" s="18">
        <f t="shared" si="108"/>
        <v>6.9958920352444665</v>
      </c>
      <c r="Z98" s="18">
        <f t="shared" si="108"/>
        <v>0.78092501097821732</v>
      </c>
      <c r="AA98" s="18">
        <f t="shared" si="108"/>
        <v>0.52038489575383373</v>
      </c>
      <c r="AB98" s="18">
        <f t="shared" si="109"/>
        <v>0.6071566756450375</v>
      </c>
      <c r="AD98" s="18">
        <f t="shared" si="110"/>
        <v>0.6071566756450375</v>
      </c>
      <c r="AE98" s="18">
        <f t="shared" si="111"/>
        <v>3.2289019896405424</v>
      </c>
      <c r="AF98" s="18">
        <f t="shared" si="112"/>
        <v>3.6242266649649579</v>
      </c>
    </row>
    <row r="99" spans="1:32" x14ac:dyDescent="0.2">
      <c r="A99" t="str">
        <f t="shared" si="95"/>
        <v>61 Caring personal service occupations</v>
      </c>
      <c r="B99" s="18">
        <f t="shared" si="96"/>
        <v>1.5458098414758092</v>
      </c>
      <c r="C99" s="18">
        <f t="shared" si="96"/>
        <v>-4.1689383661520978</v>
      </c>
      <c r="D99" s="18">
        <f t="shared" si="96"/>
        <v>1.330488745873204</v>
      </c>
      <c r="E99" s="18">
        <f t="shared" si="96"/>
        <v>0.66417740847188877</v>
      </c>
      <c r="F99" s="18">
        <f t="shared" si="97"/>
        <v>0.88579293562995876</v>
      </c>
      <c r="H99" s="18">
        <f t="shared" si="98"/>
        <v>0.88579293562995876</v>
      </c>
      <c r="I99" s="18">
        <f t="shared" si="99"/>
        <v>3.1775290700848613</v>
      </c>
      <c r="J99" s="18">
        <f t="shared" si="100"/>
        <v>3.7622602181772713</v>
      </c>
      <c r="L99" t="str">
        <f t="shared" si="101"/>
        <v>61 Caring personal service occupations</v>
      </c>
      <c r="M99" s="18">
        <f t="shared" si="102"/>
        <v>0.49837700481158986</v>
      </c>
      <c r="N99" s="18">
        <f t="shared" si="102"/>
        <v>-0.56085787919935015</v>
      </c>
      <c r="O99" s="18">
        <f t="shared" si="102"/>
        <v>3.9548073186586707</v>
      </c>
      <c r="P99" s="18">
        <f t="shared" si="102"/>
        <v>1.4787611882073115</v>
      </c>
      <c r="Q99" s="18">
        <f t="shared" si="103"/>
        <v>2.2974866982654607</v>
      </c>
      <c r="S99" s="18">
        <f t="shared" si="104"/>
        <v>2.2974866982654607</v>
      </c>
      <c r="T99" s="18">
        <f t="shared" si="105"/>
        <v>2.9855219805260402</v>
      </c>
      <c r="U99" s="18">
        <f t="shared" si="106"/>
        <v>4.5907667662852258</v>
      </c>
      <c r="W99" t="str">
        <f t="shared" si="107"/>
        <v>61 Caring personal service occupations</v>
      </c>
      <c r="X99" s="18">
        <f t="shared" si="108"/>
        <v>1.7847437209588701</v>
      </c>
      <c r="Y99" s="18">
        <f t="shared" si="108"/>
        <v>-4.9661818675642451</v>
      </c>
      <c r="Z99" s="18">
        <f t="shared" si="108"/>
        <v>0.68326997520593569</v>
      </c>
      <c r="AA99" s="18">
        <f t="shared" si="108"/>
        <v>0.43258451145835597</v>
      </c>
      <c r="AB99" s="18">
        <f t="shared" si="109"/>
        <v>0.51607690393244976</v>
      </c>
      <c r="AD99" s="18">
        <f t="shared" si="110"/>
        <v>0.51607690393244976</v>
      </c>
      <c r="AE99" s="18">
        <f t="shared" si="111"/>
        <v>3.2212183532461358</v>
      </c>
      <c r="AF99" s="18">
        <f t="shared" si="112"/>
        <v>3.5567972854315233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0.95711397987088276</v>
      </c>
      <c r="C100" s="18">
        <f t="shared" si="96"/>
        <v>-8.3616780614068631</v>
      </c>
      <c r="D100" s="18">
        <f t="shared" si="96"/>
        <v>0.25097373651981059</v>
      </c>
      <c r="E100" s="18">
        <f t="shared" si="96"/>
        <v>0.22252850298576377</v>
      </c>
      <c r="F100" s="18">
        <f t="shared" si="97"/>
        <v>0.23200935059990435</v>
      </c>
      <c r="H100" s="18">
        <f t="shared" si="98"/>
        <v>0.23200935059990435</v>
      </c>
      <c r="I100" s="18">
        <f t="shared" si="99"/>
        <v>2.8138366535152892</v>
      </c>
      <c r="J100" s="18">
        <f t="shared" si="100"/>
        <v>2.9720223016364899</v>
      </c>
      <c r="L100" t="str">
        <f t="shared" si="101"/>
        <v>62 Leisure, travel and related personal service occupations</v>
      </c>
      <c r="M100" s="18">
        <f t="shared" si="102"/>
        <v>2.6034446327382499</v>
      </c>
      <c r="N100" s="18">
        <f t="shared" si="102"/>
        <v>-12.816860938579033</v>
      </c>
      <c r="O100" s="18">
        <f t="shared" si="102"/>
        <v>0.91239533784990279</v>
      </c>
      <c r="P100" s="18">
        <f t="shared" si="102"/>
        <v>1.0907088455755609</v>
      </c>
      <c r="Q100" s="18">
        <f t="shared" si="103"/>
        <v>1.0312360279911559</v>
      </c>
      <c r="S100" s="18">
        <f t="shared" si="104"/>
        <v>1.0312360279911559</v>
      </c>
      <c r="T100" s="18">
        <f t="shared" si="105"/>
        <v>2.6113009981323598</v>
      </c>
      <c r="U100" s="18">
        <f t="shared" si="106"/>
        <v>3.3463808679284002</v>
      </c>
      <c r="W100" t="str">
        <f t="shared" si="107"/>
        <v>62 Leisure, travel and related personal service occupations</v>
      </c>
      <c r="X100" s="18">
        <f t="shared" si="108"/>
        <v>0.2615396618338206</v>
      </c>
      <c r="Y100" s="18">
        <f t="shared" si="108"/>
        <v>-6.3677802600556221</v>
      </c>
      <c r="Z100" s="18">
        <f t="shared" si="108"/>
        <v>-2.9884341018759919E-2</v>
      </c>
      <c r="AA100" s="18">
        <f t="shared" si="108"/>
        <v>-0.17892099414961171</v>
      </c>
      <c r="AB100" s="18">
        <f t="shared" si="109"/>
        <v>-0.12926681343744528</v>
      </c>
      <c r="AD100" s="18">
        <f t="shared" si="110"/>
        <v>-0.12926681343745638</v>
      </c>
      <c r="AE100" s="18">
        <f t="shared" si="111"/>
        <v>2.896615220140708</v>
      </c>
      <c r="AF100" s="18">
        <f t="shared" si="112"/>
        <v>2.8102185441597261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-3.5348633424856057</v>
      </c>
      <c r="C101" s="18">
        <f t="shared" si="96"/>
        <v>24.720960745747544</v>
      </c>
      <c r="D101" s="18">
        <f t="shared" si="96"/>
        <v>-4.2180204819672333</v>
      </c>
      <c r="E101" s="18">
        <f t="shared" si="96"/>
        <v>0.51300905803897123</v>
      </c>
      <c r="F101" s="18">
        <f t="shared" si="97"/>
        <v>-1.0894114916922937</v>
      </c>
      <c r="H101" s="18">
        <f t="shared" si="98"/>
        <v>-1.0894114916922937</v>
      </c>
      <c r="I101" s="18">
        <f t="shared" si="99"/>
        <v>2.2763648777554879</v>
      </c>
      <c r="J101" s="18">
        <f t="shared" si="100"/>
        <v>1.4992691070929709</v>
      </c>
      <c r="L101" t="str">
        <f t="shared" si="101"/>
        <v>63 Community and civil enforcement occupations</v>
      </c>
      <c r="M101" s="18">
        <f t="shared" si="102"/>
        <v>-6.7116235724062223</v>
      </c>
      <c r="N101" s="18">
        <f t="shared" si="102"/>
        <v>43.805176845143514</v>
      </c>
      <c r="O101" s="18">
        <f t="shared" si="102"/>
        <v>-8.3002698433793825</v>
      </c>
      <c r="P101" s="18">
        <f t="shared" si="102"/>
        <v>0.94043133462284878</v>
      </c>
      <c r="Q101" s="18">
        <f t="shared" si="103"/>
        <v>-2.2388901415274165</v>
      </c>
      <c r="S101" s="18">
        <f t="shared" si="104"/>
        <v>-2.2388901415274165</v>
      </c>
      <c r="T101" s="18">
        <f t="shared" si="105"/>
        <v>1.6700401174101653</v>
      </c>
      <c r="U101" s="18">
        <f t="shared" si="106"/>
        <v>-3.984558977717656E-2</v>
      </c>
      <c r="W101" t="str">
        <f t="shared" si="107"/>
        <v>63 Community and civil enforcement occupations</v>
      </c>
      <c r="X101" s="18">
        <f t="shared" si="108"/>
        <v>4.6675289932396558</v>
      </c>
      <c r="Y101" s="18">
        <f t="shared" si="108"/>
        <v>-12.361709416289147</v>
      </c>
      <c r="Z101" s="18">
        <f t="shared" si="108"/>
        <v>5.5355417874620283</v>
      </c>
      <c r="AA101" s="18">
        <f t="shared" si="108"/>
        <v>-0.19717961944317741</v>
      </c>
      <c r="AB101" s="18">
        <f t="shared" si="109"/>
        <v>1.6782643713610046</v>
      </c>
      <c r="AD101" s="18">
        <f t="shared" si="110"/>
        <v>1.6782643713610046</v>
      </c>
      <c r="AE101" s="18">
        <f t="shared" si="111"/>
        <v>3.9303699999602815</v>
      </c>
      <c r="AF101" s="18">
        <f t="shared" si="112"/>
        <v>4.9580977554559924</v>
      </c>
    </row>
    <row r="102" spans="1:32" x14ac:dyDescent="0.2">
      <c r="A102" t="str">
        <f t="shared" si="95"/>
        <v>71 Sales occupations</v>
      </c>
      <c r="B102" s="18">
        <f t="shared" si="96"/>
        <v>-0.18414352966678038</v>
      </c>
      <c r="C102" s="18">
        <f t="shared" si="96"/>
        <v>-0.26528176819980986</v>
      </c>
      <c r="D102" s="18">
        <f t="shared" si="96"/>
        <v>-1.4360560028413571</v>
      </c>
      <c r="E102" s="18">
        <f t="shared" si="96"/>
        <v>-0.52971020970784544</v>
      </c>
      <c r="F102" s="18">
        <f t="shared" si="97"/>
        <v>-0.83274774436422616</v>
      </c>
      <c r="H102" s="18">
        <f t="shared" si="98"/>
        <v>-0.83274774436422616</v>
      </c>
      <c r="I102" s="18">
        <f t="shared" si="99"/>
        <v>2.288362345037398</v>
      </c>
      <c r="J102" s="18">
        <f t="shared" si="100"/>
        <v>1.6920930881419327</v>
      </c>
      <c r="L102" t="str">
        <f t="shared" si="101"/>
        <v>71 Sales occupations</v>
      </c>
      <c r="M102" s="18">
        <f t="shared" si="102"/>
        <v>1.0633510234193899</v>
      </c>
      <c r="N102" s="18">
        <f t="shared" si="102"/>
        <v>-0.57501420217899168</v>
      </c>
      <c r="O102" s="18">
        <f t="shared" si="102"/>
        <v>-0.86668148669248879</v>
      </c>
      <c r="P102" s="18">
        <f t="shared" si="102"/>
        <v>-9.7602094434390274E-2</v>
      </c>
      <c r="Q102" s="18">
        <f t="shared" si="103"/>
        <v>-0.35462256540202963</v>
      </c>
      <c r="S102" s="18">
        <f t="shared" si="104"/>
        <v>-0.35462256540202963</v>
      </c>
      <c r="T102" s="18">
        <f t="shared" si="105"/>
        <v>1.8612727124345696</v>
      </c>
      <c r="U102" s="18">
        <f t="shared" si="106"/>
        <v>1.5890038476897406</v>
      </c>
      <c r="W102" t="str">
        <f t="shared" si="107"/>
        <v>71 Sales occupations</v>
      </c>
      <c r="X102" s="18">
        <f t="shared" si="108"/>
        <v>-1.1533965139863933</v>
      </c>
      <c r="Y102" s="18">
        <f t="shared" si="108"/>
        <v>-1.0921658100615517E-2</v>
      </c>
      <c r="Z102" s="18">
        <f t="shared" si="108"/>
        <v>-1.9109601000039445</v>
      </c>
      <c r="AA102" s="18">
        <f t="shared" si="108"/>
        <v>-0.91578510828121962</v>
      </c>
      <c r="AB102" s="18">
        <f t="shared" si="109"/>
        <v>-1.2486269295350905</v>
      </c>
      <c r="AD102" s="18">
        <f t="shared" si="110"/>
        <v>-1.2486269295350905</v>
      </c>
      <c r="AE102" s="18">
        <f t="shared" si="111"/>
        <v>2.6194991025149994</v>
      </c>
      <c r="AF102" s="18">
        <f t="shared" si="112"/>
        <v>1.7752030657192996</v>
      </c>
    </row>
    <row r="103" spans="1:32" x14ac:dyDescent="0.2">
      <c r="A103" t="str">
        <f t="shared" si="95"/>
        <v>72 Customer service occupations</v>
      </c>
      <c r="B103" s="18">
        <f t="shared" si="96"/>
        <v>2.9735117849327253</v>
      </c>
      <c r="C103" s="18">
        <f t="shared" si="96"/>
        <v>1.4172024830190866</v>
      </c>
      <c r="D103" s="18">
        <f t="shared" si="96"/>
        <v>4.9862934746607745</v>
      </c>
      <c r="E103" s="18">
        <f t="shared" si="96"/>
        <v>1.2476491113876387</v>
      </c>
      <c r="F103" s="18">
        <f t="shared" si="97"/>
        <v>2.4788318939424014</v>
      </c>
      <c r="H103" s="18">
        <f t="shared" si="98"/>
        <v>2.4788318939424014</v>
      </c>
      <c r="I103" s="18">
        <f t="shared" si="99"/>
        <v>3.1629057079276102</v>
      </c>
      <c r="J103" s="18">
        <f t="shared" si="100"/>
        <v>4.8648821139805731</v>
      </c>
      <c r="L103" t="str">
        <f t="shared" si="101"/>
        <v>72 Customer service occupations</v>
      </c>
      <c r="M103" s="18">
        <f t="shared" si="102"/>
        <v>-0.87411010533791078</v>
      </c>
      <c r="N103" s="18">
        <f t="shared" si="102"/>
        <v>13.998432698665253</v>
      </c>
      <c r="O103" s="18">
        <f t="shared" si="102"/>
        <v>6.6481811096648968</v>
      </c>
      <c r="P103" s="18">
        <f t="shared" si="102"/>
        <v>1.6883782042150353</v>
      </c>
      <c r="Q103" s="18">
        <f t="shared" si="103"/>
        <v>3.315472197343805</v>
      </c>
      <c r="S103" s="18">
        <f t="shared" si="104"/>
        <v>3.315472197343805</v>
      </c>
      <c r="T103" s="18">
        <f t="shared" si="105"/>
        <v>2.6568123682602751</v>
      </c>
      <c r="U103" s="18">
        <f t="shared" si="106"/>
        <v>5.1138284326168071</v>
      </c>
      <c r="W103" t="str">
        <f t="shared" si="107"/>
        <v>72 Customer service occupations</v>
      </c>
      <c r="X103" s="18">
        <f t="shared" si="108"/>
        <v>4.9356364007199005</v>
      </c>
      <c r="Y103" s="18">
        <f t="shared" si="108"/>
        <v>-4.1433854275156223</v>
      </c>
      <c r="Z103" s="18">
        <f t="shared" si="108"/>
        <v>4.0687730364120878</v>
      </c>
      <c r="AA103" s="18">
        <f t="shared" si="108"/>
        <v>0.97741256474868088</v>
      </c>
      <c r="AB103" s="18">
        <f t="shared" si="109"/>
        <v>1.9975257701648541</v>
      </c>
      <c r="AD103" s="18">
        <f t="shared" si="110"/>
        <v>1.9975257701648541</v>
      </c>
      <c r="AE103" s="18">
        <f t="shared" si="111"/>
        <v>3.4155973597394862</v>
      </c>
      <c r="AF103" s="18">
        <f t="shared" si="112"/>
        <v>4.7306368383772224</v>
      </c>
    </row>
    <row r="104" spans="1:32" x14ac:dyDescent="0.2">
      <c r="A104" t="str">
        <f t="shared" si="95"/>
        <v>81 Process, plant and machine operatives</v>
      </c>
      <c r="B104" s="18">
        <f t="shared" si="96"/>
        <v>2.701698680658482</v>
      </c>
      <c r="C104" s="18">
        <f t="shared" si="96"/>
        <v>-12.707525635351324</v>
      </c>
      <c r="D104" s="18">
        <f t="shared" si="96"/>
        <v>4.0125569002817496</v>
      </c>
      <c r="E104" s="18">
        <f t="shared" si="96"/>
        <v>-0.12971396135504909</v>
      </c>
      <c r="F104" s="18">
        <f t="shared" si="97"/>
        <v>1.2323814019502999</v>
      </c>
      <c r="H104" s="18">
        <f t="shared" si="98"/>
        <v>1.2323814019502999</v>
      </c>
      <c r="I104" s="18">
        <f t="shared" si="99"/>
        <v>2.5184891458149394</v>
      </c>
      <c r="J104" s="18">
        <f t="shared" si="100"/>
        <v>3.411171655918821</v>
      </c>
      <c r="L104" t="str">
        <f t="shared" si="101"/>
        <v>81 Process, plant and machine operatives</v>
      </c>
      <c r="M104" s="18">
        <f t="shared" si="102"/>
        <v>2.8659614968026936</v>
      </c>
      <c r="N104" s="18">
        <f t="shared" si="102"/>
        <v>-12.677978293055336</v>
      </c>
      <c r="O104" s="18">
        <f t="shared" si="102"/>
        <v>4.1366976918917997</v>
      </c>
      <c r="P104" s="18">
        <f t="shared" si="102"/>
        <v>-0.1408284692422046</v>
      </c>
      <c r="Q104" s="18">
        <f t="shared" si="103"/>
        <v>1.265125735159911</v>
      </c>
      <c r="S104" s="18">
        <f t="shared" si="104"/>
        <v>1.265125735159911</v>
      </c>
      <c r="T104" s="18">
        <f t="shared" si="105"/>
        <v>2.4301746102541655</v>
      </c>
      <c r="U104" s="18">
        <f t="shared" si="106"/>
        <v>3.3575858541528669</v>
      </c>
      <c r="W104" t="str">
        <f t="shared" si="107"/>
        <v>81 Process, plant and machine operatives</v>
      </c>
      <c r="X104" s="18">
        <f t="shared" si="108"/>
        <v>1.9186281712307629</v>
      </c>
      <c r="Y104" s="18">
        <f t="shared" si="108"/>
        <v>-12.851684228989701</v>
      </c>
      <c r="Z104" s="18">
        <f t="shared" si="108"/>
        <v>3.3969853018341212</v>
      </c>
      <c r="AA104" s="18">
        <f t="shared" si="108"/>
        <v>-7.357808384623743E-2</v>
      </c>
      <c r="AB104" s="18">
        <f t="shared" si="109"/>
        <v>1.0701359851082559</v>
      </c>
      <c r="AD104" s="18">
        <f t="shared" si="110"/>
        <v>1.0701359851082559</v>
      </c>
      <c r="AE104" s="18">
        <f t="shared" si="111"/>
        <v>2.9355439553562235</v>
      </c>
      <c r="AF104" s="18">
        <f t="shared" si="112"/>
        <v>3.6676824302151578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3.793175848622643</v>
      </c>
      <c r="C105" s="18">
        <f t="shared" si="96"/>
        <v>-17.310934580768787</v>
      </c>
      <c r="D105" s="18">
        <f t="shared" si="96"/>
        <v>1.5710879203921779</v>
      </c>
      <c r="E105" s="18">
        <f t="shared" si="96"/>
        <v>6.0592979896290089E-2</v>
      </c>
      <c r="F105" s="18">
        <f t="shared" si="97"/>
        <v>0.56157875947899782</v>
      </c>
      <c r="H105" s="18">
        <f t="shared" si="98"/>
        <v>0.56157875947899782</v>
      </c>
      <c r="I105" s="18">
        <f t="shared" si="99"/>
        <v>3.0110699791563222</v>
      </c>
      <c r="J105" s="18">
        <f t="shared" si="100"/>
        <v>3.3869601243696534</v>
      </c>
      <c r="L105" t="str">
        <f t="shared" si="101"/>
        <v>82 Transport and mobile machine drivers and operatives</v>
      </c>
      <c r="M105" s="18">
        <f t="shared" si="102"/>
        <v>4.1602219328601864</v>
      </c>
      <c r="N105" s="18">
        <f t="shared" si="102"/>
        <v>-17.499954587641888</v>
      </c>
      <c r="O105" s="18">
        <f t="shared" si="102"/>
        <v>0.86290514673577068</v>
      </c>
      <c r="P105" s="18">
        <f t="shared" si="102"/>
        <v>-0.13026569368612684</v>
      </c>
      <c r="Q105" s="18">
        <f t="shared" si="103"/>
        <v>0.19969985965904158</v>
      </c>
      <c r="S105" s="18">
        <f t="shared" si="104"/>
        <v>0.19969985965904158</v>
      </c>
      <c r="T105" s="18">
        <f t="shared" si="105"/>
        <v>2.8796142644677225</v>
      </c>
      <c r="U105" s="18">
        <f t="shared" si="106"/>
        <v>3.0144667819884674</v>
      </c>
      <c r="W105" t="str">
        <f t="shared" si="107"/>
        <v>82 Transport and mobile machine drivers and operatives</v>
      </c>
      <c r="X105" s="18">
        <f t="shared" si="108"/>
        <v>0.21687377927208651</v>
      </c>
      <c r="Y105" s="18">
        <f t="shared" si="108"/>
        <v>-15.281129833370999</v>
      </c>
      <c r="Z105" s="18">
        <f t="shared" si="108"/>
        <v>8.005661743370629</v>
      </c>
      <c r="AA105" s="18">
        <f t="shared" si="108"/>
        <v>1.3844345588819751</v>
      </c>
      <c r="AB105" s="18">
        <f t="shared" si="109"/>
        <v>3.545134432704411</v>
      </c>
      <c r="AD105" s="18">
        <f t="shared" si="110"/>
        <v>3.545134432704411</v>
      </c>
      <c r="AE105" s="18">
        <f t="shared" si="111"/>
        <v>4.2614861670767334</v>
      </c>
      <c r="AF105" s="18">
        <f t="shared" si="112"/>
        <v>6.4572932443829556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-0.68672715189177502</v>
      </c>
      <c r="C106" s="18">
        <f t="shared" si="96"/>
        <v>-11.341135446825202</v>
      </c>
      <c r="D106" s="18">
        <f t="shared" si="96"/>
        <v>-3.0943329711757062</v>
      </c>
      <c r="E106" s="18">
        <f t="shared" si="96"/>
        <v>-0.38103132826086128</v>
      </c>
      <c r="F106" s="18">
        <f t="shared" si="97"/>
        <v>-1.2938030550719848</v>
      </c>
      <c r="H106" s="18">
        <f t="shared" si="98"/>
        <v>-1.2938030550719848</v>
      </c>
      <c r="I106" s="18">
        <f t="shared" si="99"/>
        <v>1.8504564747060526</v>
      </c>
      <c r="J106" s="18">
        <f t="shared" si="100"/>
        <v>0.87221266667578679</v>
      </c>
      <c r="L106" t="str">
        <f t="shared" si="101"/>
        <v>91 Elementary trades and related occupations</v>
      </c>
      <c r="M106" s="18">
        <f t="shared" si="102"/>
        <v>0.10399885296232814</v>
      </c>
      <c r="N106" s="18">
        <f t="shared" si="102"/>
        <v>-11.007622302202591</v>
      </c>
      <c r="O106" s="18">
        <f t="shared" si="102"/>
        <v>-3.2545785950025996</v>
      </c>
      <c r="P106" s="18">
        <f t="shared" si="102"/>
        <v>-0.36479881897757416</v>
      </c>
      <c r="Q106" s="18">
        <f t="shared" si="103"/>
        <v>-1.3375244343359904</v>
      </c>
      <c r="S106" s="18">
        <f t="shared" si="104"/>
        <v>-1.3375244343359904</v>
      </c>
      <c r="T106" s="18">
        <f t="shared" si="105"/>
        <v>1.6474945101162319</v>
      </c>
      <c r="U106" s="18">
        <f t="shared" si="106"/>
        <v>0.60607809163197857</v>
      </c>
      <c r="W106" t="str">
        <f t="shared" si="107"/>
        <v>91 Elementary trades and related occupations</v>
      </c>
      <c r="X106" s="18">
        <f t="shared" si="108"/>
        <v>-3.9778287642224575</v>
      </c>
      <c r="Y106" s="18">
        <f t="shared" si="108"/>
        <v>-12.882548857187127</v>
      </c>
      <c r="Z106" s="18">
        <f t="shared" si="108"/>
        <v>-2.3517452607798361</v>
      </c>
      <c r="AA106" s="18">
        <f t="shared" si="108"/>
        <v>-0.45448749379318754</v>
      </c>
      <c r="AB106" s="18">
        <f t="shared" si="109"/>
        <v>-1.0909676414939673</v>
      </c>
      <c r="AD106" s="18">
        <f t="shared" si="110"/>
        <v>-1.0909676414939673</v>
      </c>
      <c r="AE106" s="18">
        <f t="shared" si="111"/>
        <v>2.7390568961079609</v>
      </c>
      <c r="AF106" s="18">
        <f t="shared" si="112"/>
        <v>2.0111712808787541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1.5016024744207268</v>
      </c>
      <c r="C107" s="18">
        <f t="shared" si="96"/>
        <v>-8.8628600407552831</v>
      </c>
      <c r="D107" s="18">
        <f t="shared" si="96"/>
        <v>0.59431415378525809</v>
      </c>
      <c r="E107" s="18">
        <f t="shared" si="96"/>
        <v>-0.44608461405232225</v>
      </c>
      <c r="F107" s="18">
        <f t="shared" si="97"/>
        <v>-0.10048614788509269</v>
      </c>
      <c r="H107" s="18">
        <f t="shared" si="98"/>
        <v>-0.10048614788509269</v>
      </c>
      <c r="I107" s="18">
        <f t="shared" si="99"/>
        <v>2.6785181911135103</v>
      </c>
      <c r="J107" s="18">
        <f t="shared" si="100"/>
        <v>2.6092731547663339</v>
      </c>
      <c r="L107" t="str">
        <f t="shared" si="101"/>
        <v>92 Elementary administration and service occupations</v>
      </c>
      <c r="M107" s="18">
        <f t="shared" si="102"/>
        <v>1.2860370993315939</v>
      </c>
      <c r="N107" s="18">
        <f t="shared" si="102"/>
        <v>-8.0339473251370244</v>
      </c>
      <c r="O107" s="18">
        <f t="shared" si="102"/>
        <v>1.4012925405458176</v>
      </c>
      <c r="P107" s="18">
        <f t="shared" si="102"/>
        <v>-0.60957313845731997</v>
      </c>
      <c r="Q107" s="18">
        <f t="shared" si="103"/>
        <v>5.6245132603316428E-2</v>
      </c>
      <c r="S107" s="18">
        <f t="shared" si="104"/>
        <v>5.6245132603316428E-2</v>
      </c>
      <c r="T107" s="18">
        <f t="shared" si="105"/>
        <v>2.3046815209110338</v>
      </c>
      <c r="U107" s="18">
        <f t="shared" si="106"/>
        <v>2.3456115310798165</v>
      </c>
      <c r="W107" t="str">
        <f t="shared" si="107"/>
        <v>92 Elementary administration and service occupations</v>
      </c>
      <c r="X107" s="18">
        <f t="shared" si="108"/>
        <v>1.6952905826450371</v>
      </c>
      <c r="Y107" s="18">
        <f t="shared" si="108"/>
        <v>-9.6001772303082369</v>
      </c>
      <c r="Z107" s="18">
        <f t="shared" si="108"/>
        <v>-0.15893594836564606</v>
      </c>
      <c r="AA107" s="18">
        <f t="shared" si="108"/>
        <v>-0.28851885168520441</v>
      </c>
      <c r="AB107" s="18">
        <f t="shared" si="109"/>
        <v>-0.24534324854350587</v>
      </c>
      <c r="AD107" s="18">
        <f t="shared" si="110"/>
        <v>-0.24534324854350587</v>
      </c>
      <c r="AE107" s="18">
        <f t="shared" si="111"/>
        <v>3.0011269696060827</v>
      </c>
      <c r="AF107" s="18">
        <f t="shared" si="112"/>
        <v>2.8399533544489097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2.0948516243297188</v>
      </c>
      <c r="C109" s="26">
        <f>IF(AND(D$6-C$6 &lt;&gt; 0,C35&lt;&gt;0,D35&lt;&gt;0),(EXP(LN(D35/C35)/(D$6-C$6))-1)*100,0)</f>
        <v>-2.0929588196586413</v>
      </c>
      <c r="D109" s="26">
        <f>IF(AND(E$6-D$6 &lt;&gt; 0,D35&lt;&gt;0,E35&lt;&gt;0),(EXP(LN(E35/D35)/(E$6-D$6))-1)*100,0)</f>
        <v>0.47438206144150286</v>
      </c>
      <c r="E109" s="26">
        <f>IF(AND(F$6-E$6 &lt;&gt; 0,E35&lt;&gt;0,F35&lt;&gt;0),(EXP(LN(F35/E35)/(F$6-E$6))-1)*100,0)</f>
        <v>0.31872037196463143</v>
      </c>
      <c r="F109" s="26">
        <f t="shared" ref="F109" si="113">IF(AND(F$6-D$6 &lt;&gt; 0,D35&lt;&gt;0,F35&lt;&gt;0),(EXP(LN(F35/D35)/(F$6-D$6))-1)*100,0)</f>
        <v>0.37058078759095725</v>
      </c>
      <c r="H109" s="26">
        <f t="shared" ref="H109" si="114">IF($F$6-$D$6 &lt;&gt; 0,(EXP(LN(1+(H72/100))/($F$6-$D$6))-1)*100,0)</f>
        <v>0.37058078759095725</v>
      </c>
      <c r="I109" s="26">
        <f>IF(D35&gt;0,((1+(I35/D35))^(1/($F$6-$D$6))-1)*100,0)</f>
        <v>2.7065101891100118</v>
      </c>
      <c r="J109" s="26">
        <f t="shared" ref="J109" si="115">IF($F$6-$D$6 &lt;&gt; 0,(EXP(LN(1+(J72/100))/($F$6-$D$6))-1)*100,0)</f>
        <v>2.963658982459183</v>
      </c>
      <c r="L109" s="24" t="str">
        <f>L35</f>
        <v>All occupations</v>
      </c>
      <c r="M109" s="26">
        <f>IF(AND(N$6-M$6 &lt;&gt; 0,M35&lt;&gt;0,N35&lt;&gt;0),(EXP(LN(N35/M35)/(N$6-M$6))-1)*100,0)</f>
        <v>2.2272145109640151</v>
      </c>
      <c r="N109" s="26">
        <f>IF(AND(O$6-N$6 &lt;&gt; 0,N35&lt;&gt;0,O35&lt;&gt;0),(EXP(LN(O35/N35)/(O$6-N$6))-1)*100,0)</f>
        <v>-3.4814152818985034</v>
      </c>
      <c r="O109" s="26">
        <f>IF(AND(P$6-O$6 &lt;&gt; 0,O35&lt;&gt;0,P35&lt;&gt;0),(EXP(LN(P35/O35)/(P$6-O$6))-1)*100,0)</f>
        <v>0.52395585215607721</v>
      </c>
      <c r="P109" s="26">
        <f>IF(AND(Q$6-P$6 &lt;&gt; 0,P35&lt;&gt;0,Q35&lt;&gt;0),(EXP(LN(Q35/P35)/(Q$6-P$6))-1)*100,0)</f>
        <v>0.31817683973063282</v>
      </c>
      <c r="Q109" s="26">
        <f t="shared" ref="Q109" si="116">IF(AND(Q$6-O$6 &lt;&gt; 0,O35&lt;&gt;0,Q35&lt;&gt;0),(EXP(LN(Q35/O35)/(Q$6-O$6))-1)*100,0)</f>
        <v>0.38672299647239949</v>
      </c>
      <c r="S109" s="26">
        <f t="shared" ref="S109" si="117">IF($F$6-$D$6 &lt;&gt; 0,(EXP(LN(1+(S72/100))/($F$6-$D$6))-1)*100,0)</f>
        <v>0.38672299647239949</v>
      </c>
      <c r="T109" s="26">
        <f t="shared" ref="T109" si="118">IF(O35&gt;0,((1+(T35/O35))^(1/($F$6-$D$6))-1)*100,0)</f>
        <v>2.3328692438840948</v>
      </c>
      <c r="U109" s="26">
        <f t="shared" ref="U109" si="119">IF($F$6-$D$6 &lt;&gt; 0,(EXP(LN(1+(U72/100))/($F$6-$D$6))-1)*100,0)</f>
        <v>2.6150835992800214</v>
      </c>
      <c r="W109" s="24" t="str">
        <f>W35</f>
        <v>All occupations</v>
      </c>
      <c r="X109" s="26">
        <f>IF(AND(Y$6-X$6 &lt;&gt; 0,X35&lt;&gt;0,Y35&lt;&gt;0),(EXP(LN(Y35/X35)/(Y$6-X$6))-1)*100,0)</f>
        <v>1.9528229376456707</v>
      </c>
      <c r="Y109" s="26">
        <f>IF(AND(Z$6-Y$6 &lt;&gt; 0,Y35&lt;&gt;0,Z35&lt;&gt;0),(EXP(LN(Z35/Y35)/(Z$6-Y$6))-1)*100,0)</f>
        <v>-0.59306554502426279</v>
      </c>
      <c r="Z109" s="26">
        <f>IF(AND(AA$6-Z$6 &lt;&gt; 0,Z35&lt;&gt;0,AA35&lt;&gt;0),(EXP(LN(AA35/Z35)/(AA$6-Z$6))-1)*100,0)</f>
        <v>0.42228017372385462</v>
      </c>
      <c r="AA109" s="26">
        <f>IF(AND(AB$6-AA$6 &lt;&gt; 0,AA35&lt;&gt;0,AB35&lt;&gt;0),(EXP(LN(AB35/AA35)/(AB$6-AA$6))-1)*100,0)</f>
        <v>0.31929333073665855</v>
      </c>
      <c r="AB109" s="26">
        <f t="shared" ref="AB109" si="120">IF(AND(AB$6-Z$6 &lt;&gt; 0,Z35&lt;&gt;0,AB35&lt;&gt;0),(EXP(LN(AB35/Z35)/(AB$6-Z$6))-1)*100,0)</f>
        <v>0.35361053783600216</v>
      </c>
      <c r="AD109" s="26">
        <f t="shared" ref="AD109" si="121">IF($F$6-$D$6 &lt;&gt; 0,(EXP(LN(1+(AD72/100))/($F$6-$D$6))-1)*100,0)</f>
        <v>0.35361053783600216</v>
      </c>
      <c r="AE109" s="26">
        <f t="shared" ref="AE109" si="122">IF(Z35&gt;0,((1+(AE35/Z35))^(1/($F$6-$D$6))-1)*100,0)</f>
        <v>3.0789814509407876</v>
      </c>
      <c r="AF109" s="26">
        <f t="shared" ref="AF109" si="123">IF($F$6-$D$6 &lt;&gt; 0,(EXP(LN(1+(AF72/100))/($F$6-$D$6))-1)*100,0)</f>
        <v>3.3123432039372958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Buckinghamshire Thames Valley (Continued)</v>
      </c>
      <c r="L112" s="19" t="str">
        <f>CONCATENATE(L$1," (Continued)")</f>
        <v>Occupation Table 2.1  Males: Employment Change by Occupation (SOC 2020) and Replacement Demand, 2015-2035, Buckinghamshire Thames Valley (Continued)</v>
      </c>
      <c r="W112" s="19" t="str">
        <f>CONCATENATE(W$1," (Continued)")</f>
        <v>Occupation Table 2.2  Females: Employment Change by Occupation (SOC 2020) and Replacement Demand, 2015-2035, Buckinghamshire Thames Valley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4.6307847416799</v>
      </c>
      <c r="C119" s="27">
        <f t="shared" si="125"/>
        <v>0.18089897604984984</v>
      </c>
      <c r="D119" s="27">
        <f t="shared" si="125"/>
        <v>-1.5975363421882918</v>
      </c>
      <c r="E119" s="27">
        <f t="shared" si="125"/>
        <v>2.0826460025400308</v>
      </c>
      <c r="F119" s="27">
        <f t="shared" ref="F119:F144" si="126">F8-D8</f>
        <v>0.48510966035173908</v>
      </c>
      <c r="L119" t="str">
        <f t="shared" ref="L119:L144" si="127">L8</f>
        <v>11 Corporate managers and directors</v>
      </c>
      <c r="M119" s="27">
        <f t="shared" ref="M119:P144" si="128">N8-M8</f>
        <v>2.5447684085860391</v>
      </c>
      <c r="N119" s="27">
        <f t="shared" si="128"/>
        <v>-1.5605429252321557E-2</v>
      </c>
      <c r="O119" s="27">
        <f t="shared" si="128"/>
        <v>-1.5264505901307341</v>
      </c>
      <c r="P119" s="27">
        <f t="shared" si="128"/>
        <v>0.70501125570389611</v>
      </c>
      <c r="Q119" s="27">
        <f t="shared" ref="Q119:Q144" si="129">Q8-O8</f>
        <v>-0.82143933442683803</v>
      </c>
      <c r="W119" t="str">
        <f t="shared" ref="W119:W144" si="130">W8</f>
        <v>11 Corporate managers and directors</v>
      </c>
      <c r="X119" s="27">
        <f t="shared" ref="X119:AA144" si="131">Y8-X8</f>
        <v>2.0860163330938235</v>
      </c>
      <c r="Y119" s="27">
        <f t="shared" si="131"/>
        <v>0.19650440530218738</v>
      </c>
      <c r="Z119" s="27">
        <f t="shared" si="131"/>
        <v>-7.1085752057584273E-2</v>
      </c>
      <c r="AA119" s="27">
        <f t="shared" si="131"/>
        <v>1.3776347468361614</v>
      </c>
      <c r="AB119" s="27">
        <f t="shared" ref="AB119:AB144" si="132">AB8-Z8</f>
        <v>1.3065489947785771</v>
      </c>
    </row>
    <row r="120" spans="1:28" x14ac:dyDescent="0.2">
      <c r="A120" t="str">
        <f t="shared" si="124"/>
        <v>12 Other managers and proprietors</v>
      </c>
      <c r="B120" s="27">
        <f t="shared" si="125"/>
        <v>0.68788845475432581</v>
      </c>
      <c r="C120" s="27">
        <f t="shared" si="125"/>
        <v>-0.10831639005746574</v>
      </c>
      <c r="D120" s="27">
        <f t="shared" si="125"/>
        <v>2.6655974683142425</v>
      </c>
      <c r="E120" s="27">
        <f t="shared" si="125"/>
        <v>2.0090922464619858</v>
      </c>
      <c r="F120" s="27">
        <f t="shared" si="126"/>
        <v>4.6746897147762283</v>
      </c>
      <c r="L120" t="str">
        <f t="shared" si="127"/>
        <v>12 Other managers and proprietors</v>
      </c>
      <c r="M120" s="27">
        <f t="shared" si="128"/>
        <v>0.42454682301513635</v>
      </c>
      <c r="N120" s="27">
        <f t="shared" si="128"/>
        <v>-0.33643744823368316</v>
      </c>
      <c r="O120" s="27">
        <f t="shared" si="128"/>
        <v>1.6306841863374677</v>
      </c>
      <c r="P120" s="27">
        <f t="shared" si="128"/>
        <v>1.0075876639277208</v>
      </c>
      <c r="Q120" s="27">
        <f t="shared" si="129"/>
        <v>2.6382718502651885</v>
      </c>
      <c r="W120" t="str">
        <f t="shared" si="130"/>
        <v>12 Other managers and proprietors</v>
      </c>
      <c r="X120" s="27">
        <f t="shared" si="131"/>
        <v>0.2633416317391486</v>
      </c>
      <c r="Y120" s="27">
        <f t="shared" si="131"/>
        <v>0.2281210581762263</v>
      </c>
      <c r="Z120" s="27">
        <f t="shared" si="131"/>
        <v>1.0349132819767748</v>
      </c>
      <c r="AA120" s="27">
        <f t="shared" si="131"/>
        <v>1.001504582534297</v>
      </c>
      <c r="AB120" s="27">
        <f t="shared" si="132"/>
        <v>2.0364178645110718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2.5088354009148013</v>
      </c>
      <c r="C121" s="27">
        <f t="shared" si="125"/>
        <v>0.58481615647527363</v>
      </c>
      <c r="D121" s="27">
        <f t="shared" si="125"/>
        <v>1.0903584878739956</v>
      </c>
      <c r="E121" s="27">
        <f t="shared" si="125"/>
        <v>1.9362853122737036</v>
      </c>
      <c r="F121" s="27">
        <f t="shared" si="126"/>
        <v>3.0266438001476992</v>
      </c>
      <c r="L121" t="str">
        <f t="shared" si="127"/>
        <v>21 Science, research, engineering and technology professionals</v>
      </c>
      <c r="M121" s="27">
        <f t="shared" si="128"/>
        <v>2.1308429365881381</v>
      </c>
      <c r="N121" s="27">
        <f t="shared" si="128"/>
        <v>-0.21285719272376724</v>
      </c>
      <c r="O121" s="27">
        <f t="shared" si="128"/>
        <v>0.26788563454955394</v>
      </c>
      <c r="P121" s="27">
        <f t="shared" si="128"/>
        <v>0.98162669475308917</v>
      </c>
      <c r="Q121" s="27">
        <f t="shared" si="129"/>
        <v>1.2495123293026431</v>
      </c>
      <c r="W121" t="str">
        <f t="shared" si="130"/>
        <v>21 Science, research, engineering and technology professionals</v>
      </c>
      <c r="X121" s="27">
        <f t="shared" si="131"/>
        <v>0.37799246432664146</v>
      </c>
      <c r="Y121" s="27">
        <f t="shared" si="131"/>
        <v>0.79767334919905686</v>
      </c>
      <c r="Z121" s="27">
        <f t="shared" si="131"/>
        <v>0.82247285332449316</v>
      </c>
      <c r="AA121" s="27">
        <f t="shared" si="131"/>
        <v>0.9546586175205416</v>
      </c>
      <c r="AB121" s="27">
        <f t="shared" si="132"/>
        <v>1.7771314708450348</v>
      </c>
    </row>
    <row r="122" spans="1:28" x14ac:dyDescent="0.2">
      <c r="A122" t="str">
        <f t="shared" si="124"/>
        <v>22 Health professionals</v>
      </c>
      <c r="B122" s="27">
        <f t="shared" si="125"/>
        <v>2.0234886726608448</v>
      </c>
      <c r="C122" s="27">
        <f t="shared" si="125"/>
        <v>-4.4312700011749584E-2</v>
      </c>
      <c r="D122" s="27">
        <f t="shared" si="125"/>
        <v>0.53353995716151559</v>
      </c>
      <c r="E122" s="27">
        <f t="shared" si="125"/>
        <v>0.51338618078121989</v>
      </c>
      <c r="F122" s="27">
        <f t="shared" si="126"/>
        <v>1.0469261379427355</v>
      </c>
      <c r="L122" t="str">
        <f t="shared" si="127"/>
        <v>22 Health professionals</v>
      </c>
      <c r="M122" s="27">
        <f t="shared" si="128"/>
        <v>0.40990364694628645</v>
      </c>
      <c r="N122" s="27">
        <f t="shared" si="128"/>
        <v>0.179286718214001</v>
      </c>
      <c r="O122" s="27">
        <f t="shared" si="128"/>
        <v>0.10587795933106703</v>
      </c>
      <c r="P122" s="27">
        <f t="shared" si="128"/>
        <v>0.13021030991303117</v>
      </c>
      <c r="Q122" s="27">
        <f t="shared" si="129"/>
        <v>0.2360882692440982</v>
      </c>
      <c r="W122" t="str">
        <f t="shared" si="130"/>
        <v>22 Health professionals</v>
      </c>
      <c r="X122" s="27">
        <f t="shared" si="131"/>
        <v>1.6135850257145652</v>
      </c>
      <c r="Y122" s="27">
        <f t="shared" si="131"/>
        <v>-0.22359941822576523</v>
      </c>
      <c r="Z122" s="27">
        <f t="shared" si="131"/>
        <v>0.42766199783044989</v>
      </c>
      <c r="AA122" s="27">
        <f t="shared" si="131"/>
        <v>0.38317587086818961</v>
      </c>
      <c r="AB122" s="27">
        <f t="shared" si="132"/>
        <v>0.8108378686986395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0.79609899706286136</v>
      </c>
      <c r="C123" s="27">
        <f t="shared" si="125"/>
        <v>7.9233892370263348E-2</v>
      </c>
      <c r="D123" s="27">
        <f t="shared" si="125"/>
        <v>0.41456734668096118</v>
      </c>
      <c r="E123" s="27">
        <f t="shared" si="125"/>
        <v>1.0029506406395878</v>
      </c>
      <c r="F123" s="27">
        <f t="shared" si="126"/>
        <v>1.417517987320549</v>
      </c>
      <c r="L123" t="str">
        <f t="shared" si="127"/>
        <v>23 Teaching and other educational professionals</v>
      </c>
      <c r="M123" s="27">
        <f t="shared" si="128"/>
        <v>4.3723915427713145E-2</v>
      </c>
      <c r="N123" s="27">
        <f t="shared" si="128"/>
        <v>0.24152368448344985</v>
      </c>
      <c r="O123" s="27">
        <f t="shared" si="128"/>
        <v>0.30194771592966063</v>
      </c>
      <c r="P123" s="27">
        <f t="shared" si="128"/>
        <v>0.31769759047625001</v>
      </c>
      <c r="Q123" s="27">
        <f t="shared" si="129"/>
        <v>0.61964530640591065</v>
      </c>
      <c r="W123" t="str">
        <f t="shared" si="130"/>
        <v>23 Teaching and other educational professionals</v>
      </c>
      <c r="X123" s="27">
        <f t="shared" si="131"/>
        <v>0.75237508163513489</v>
      </c>
      <c r="Y123" s="27">
        <f t="shared" si="131"/>
        <v>-0.16228979211319938</v>
      </c>
      <c r="Z123" s="27">
        <f t="shared" si="131"/>
        <v>0.11261963075131298</v>
      </c>
      <c r="AA123" s="27">
        <f t="shared" si="131"/>
        <v>0.68525305016334315</v>
      </c>
      <c r="AB123" s="27">
        <f t="shared" si="132"/>
        <v>0.79787268091465613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2.7905647102320579</v>
      </c>
      <c r="C124" s="27">
        <f t="shared" si="125"/>
        <v>1.0685056721915132</v>
      </c>
      <c r="D124" s="27">
        <f t="shared" si="125"/>
        <v>2.4076958525114165</v>
      </c>
      <c r="E124" s="27">
        <f t="shared" si="125"/>
        <v>2.5088625387035641</v>
      </c>
      <c r="F124" s="27">
        <f t="shared" si="126"/>
        <v>4.9165583912149806</v>
      </c>
      <c r="L124" t="str">
        <f t="shared" si="127"/>
        <v>24 Business, media and public service professionals</v>
      </c>
      <c r="M124" s="27">
        <f t="shared" si="128"/>
        <v>1.1302328863541895</v>
      </c>
      <c r="N124" s="27">
        <f t="shared" si="128"/>
        <v>0.41473779808403322</v>
      </c>
      <c r="O124" s="27">
        <f t="shared" si="128"/>
        <v>1.4800497786859417</v>
      </c>
      <c r="P124" s="27">
        <f t="shared" si="128"/>
        <v>1.1792706027039834</v>
      </c>
      <c r="Q124" s="27">
        <f t="shared" si="129"/>
        <v>2.6593203813899251</v>
      </c>
      <c r="W124" t="str">
        <f t="shared" si="130"/>
        <v>24 Business, media and public service professionals</v>
      </c>
      <c r="X124" s="27">
        <f t="shared" si="131"/>
        <v>1.6603318238778719</v>
      </c>
      <c r="Y124" s="27">
        <f t="shared" si="131"/>
        <v>0.65376787410747816</v>
      </c>
      <c r="Z124" s="27">
        <f t="shared" si="131"/>
        <v>0.92764607382548547</v>
      </c>
      <c r="AA124" s="27">
        <f t="shared" si="131"/>
        <v>1.3295919359995896</v>
      </c>
      <c r="AB124" s="27">
        <f t="shared" si="132"/>
        <v>2.2572380098250751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0.82936673118918769</v>
      </c>
      <c r="C125" s="27">
        <f t="shared" si="125"/>
        <v>0.39758024987280471</v>
      </c>
      <c r="D125" s="27">
        <f t="shared" si="125"/>
        <v>-0.66915057427451163</v>
      </c>
      <c r="E125" s="27">
        <f t="shared" si="125"/>
        <v>0.33110388726763773</v>
      </c>
      <c r="F125" s="27">
        <f t="shared" si="126"/>
        <v>-0.3380466870068739</v>
      </c>
      <c r="L125" t="str">
        <f t="shared" si="127"/>
        <v>31 Science, engineering and technology associate professionals</v>
      </c>
      <c r="M125" s="27">
        <f t="shared" si="128"/>
        <v>0.76419741710522882</v>
      </c>
      <c r="N125" s="27">
        <f t="shared" si="128"/>
        <v>9.7847044887371393E-2</v>
      </c>
      <c r="O125" s="27">
        <f t="shared" si="128"/>
        <v>-0.71393231099829446</v>
      </c>
      <c r="P125" s="27">
        <f t="shared" si="128"/>
        <v>1.7814262828717453E-2</v>
      </c>
      <c r="Q125" s="27">
        <f t="shared" si="129"/>
        <v>-0.69611804816957701</v>
      </c>
      <c r="W125" t="str">
        <f t="shared" si="130"/>
        <v>31 Science, engineering and technology associate professionals</v>
      </c>
      <c r="X125" s="27">
        <f t="shared" si="131"/>
        <v>6.5169314083953989E-2</v>
      </c>
      <c r="Y125" s="27">
        <f t="shared" si="131"/>
        <v>0.29973320498543798</v>
      </c>
      <c r="Z125" s="27">
        <f t="shared" si="131"/>
        <v>4.4781736723789711E-2</v>
      </c>
      <c r="AA125" s="27">
        <f t="shared" si="131"/>
        <v>0.31328962443891961</v>
      </c>
      <c r="AB125" s="27">
        <f t="shared" si="132"/>
        <v>0.35807136116270932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0.67245504602278316</v>
      </c>
      <c r="C126" s="27">
        <f t="shared" si="125"/>
        <v>0.10829209487665015</v>
      </c>
      <c r="D126" s="27">
        <f t="shared" si="125"/>
        <v>-5.3310846374466259E-2</v>
      </c>
      <c r="E126" s="27">
        <f t="shared" si="125"/>
        <v>0.27298750605892952</v>
      </c>
      <c r="F126" s="27">
        <f t="shared" si="126"/>
        <v>0.21967665968446326</v>
      </c>
      <c r="L126" t="str">
        <f t="shared" si="127"/>
        <v>32 Health and social care associate professionals</v>
      </c>
      <c r="M126" s="27">
        <f t="shared" si="128"/>
        <v>3.7997382490653986E-2</v>
      </c>
      <c r="N126" s="27">
        <f t="shared" si="128"/>
        <v>0.11985605325147675</v>
      </c>
      <c r="O126" s="27">
        <f t="shared" si="128"/>
        <v>-0.11164187013576476</v>
      </c>
      <c r="P126" s="27">
        <f t="shared" si="128"/>
        <v>3.3210247436667006E-2</v>
      </c>
      <c r="Q126" s="27">
        <f t="shared" si="129"/>
        <v>-7.8431622699097758E-2</v>
      </c>
      <c r="W126" t="str">
        <f t="shared" si="130"/>
        <v>32 Health and social care associate professionals</v>
      </c>
      <c r="X126" s="27">
        <f t="shared" si="131"/>
        <v>0.63445766353212152</v>
      </c>
      <c r="Y126" s="27">
        <f t="shared" si="131"/>
        <v>-1.1563958374822825E-2</v>
      </c>
      <c r="Z126" s="27">
        <f t="shared" si="131"/>
        <v>5.8331023761300393E-2</v>
      </c>
      <c r="AA126" s="27">
        <f t="shared" si="131"/>
        <v>0.23977725862225618</v>
      </c>
      <c r="AB126" s="27">
        <f t="shared" si="132"/>
        <v>0.29810828238355658</v>
      </c>
    </row>
    <row r="127" spans="1:28" x14ac:dyDescent="0.2">
      <c r="A127" t="str">
        <f t="shared" si="124"/>
        <v>33 Protective service occupations</v>
      </c>
      <c r="B127" s="27">
        <f t="shared" si="125"/>
        <v>-6.5119663080940082E-2</v>
      </c>
      <c r="C127" s="27">
        <f t="shared" si="125"/>
        <v>0.13910218188874479</v>
      </c>
      <c r="D127" s="27">
        <f t="shared" si="125"/>
        <v>0.6439969773456018</v>
      </c>
      <c r="E127" s="27">
        <f t="shared" si="125"/>
        <v>0.54561748056464587</v>
      </c>
      <c r="F127" s="27">
        <f t="shared" si="126"/>
        <v>1.1896144579102477</v>
      </c>
      <c r="L127" t="str">
        <f t="shared" si="127"/>
        <v>33 Protective service occupations</v>
      </c>
      <c r="M127" s="27">
        <f t="shared" si="128"/>
        <v>-0.13253589745942529</v>
      </c>
      <c r="N127" s="27">
        <f t="shared" si="128"/>
        <v>5.9648189922447692E-2</v>
      </c>
      <c r="O127" s="27">
        <f t="shared" si="128"/>
        <v>0.35028215358467341</v>
      </c>
      <c r="P127" s="27">
        <f t="shared" si="128"/>
        <v>0.19629768514405965</v>
      </c>
      <c r="Q127" s="27">
        <f t="shared" si="129"/>
        <v>0.54657983872873306</v>
      </c>
      <c r="W127" t="str">
        <f t="shared" si="130"/>
        <v>33 Protective service occupations</v>
      </c>
      <c r="X127" s="27">
        <f t="shared" si="131"/>
        <v>6.7416234378486872E-2</v>
      </c>
      <c r="Y127" s="27">
        <f t="shared" si="131"/>
        <v>7.9453991966296877E-2</v>
      </c>
      <c r="Z127" s="27">
        <f t="shared" si="131"/>
        <v>0.29371482376092561</v>
      </c>
      <c r="AA127" s="27">
        <f t="shared" si="131"/>
        <v>0.34931979542057801</v>
      </c>
      <c r="AB127" s="27">
        <f t="shared" si="132"/>
        <v>0.64303461918150362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-0.40028640368000268</v>
      </c>
      <c r="C128" s="27">
        <f t="shared" si="125"/>
        <v>0.39463398011278095</v>
      </c>
      <c r="D128" s="27">
        <f t="shared" si="125"/>
        <v>-0.12862354648047702</v>
      </c>
      <c r="E128" s="27">
        <f t="shared" si="125"/>
        <v>0.5495446804532218</v>
      </c>
      <c r="F128" s="27">
        <f t="shared" si="126"/>
        <v>0.42092113397274478</v>
      </c>
      <c r="L128" t="str">
        <f t="shared" si="127"/>
        <v>34 Culture, media and sports occupations</v>
      </c>
      <c r="M128" s="27">
        <f t="shared" si="128"/>
        <v>-0.36640273109119947</v>
      </c>
      <c r="N128" s="27">
        <f t="shared" si="128"/>
        <v>-9.5266320356852674E-3</v>
      </c>
      <c r="O128" s="27">
        <f t="shared" si="128"/>
        <v>-1.246841292272638E-2</v>
      </c>
      <c r="P128" s="27">
        <f t="shared" si="128"/>
        <v>0.37226667447637718</v>
      </c>
      <c r="Q128" s="27">
        <f t="shared" si="129"/>
        <v>0.3597982615536508</v>
      </c>
      <c r="W128" t="str">
        <f t="shared" si="130"/>
        <v>34 Culture, media and sports occupations</v>
      </c>
      <c r="X128" s="27">
        <f t="shared" si="131"/>
        <v>-3.3883672588806757E-2</v>
      </c>
      <c r="Y128" s="27">
        <f t="shared" si="131"/>
        <v>0.40416061214846444</v>
      </c>
      <c r="Z128" s="27">
        <f t="shared" si="131"/>
        <v>-0.11615513355774487</v>
      </c>
      <c r="AA128" s="27">
        <f t="shared" si="131"/>
        <v>0.17727800597683663</v>
      </c>
      <c r="AB128" s="27">
        <f t="shared" si="132"/>
        <v>6.1122872419091756E-2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1.7090460851044256</v>
      </c>
      <c r="C129" s="27">
        <f t="shared" si="125"/>
        <v>0.32857951205960845</v>
      </c>
      <c r="D129" s="27">
        <f t="shared" si="125"/>
        <v>-0.65889282131133697</v>
      </c>
      <c r="E129" s="27">
        <f t="shared" si="125"/>
        <v>0.68087166902898844</v>
      </c>
      <c r="F129" s="27">
        <f t="shared" si="126"/>
        <v>2.1978847717651462E-2</v>
      </c>
      <c r="L129" t="str">
        <f t="shared" si="127"/>
        <v>35 Business and public service associate professionals</v>
      </c>
      <c r="M129" s="27">
        <f t="shared" si="128"/>
        <v>0.74126317225517901</v>
      </c>
      <c r="N129" s="27">
        <f t="shared" si="128"/>
        <v>0.20253080276715174</v>
      </c>
      <c r="O129" s="27">
        <f t="shared" si="128"/>
        <v>-0.64691387165962588</v>
      </c>
      <c r="P129" s="27">
        <f t="shared" si="128"/>
        <v>-9.2427722935717327E-4</v>
      </c>
      <c r="Q129" s="27">
        <f t="shared" si="129"/>
        <v>-0.64783814888898306</v>
      </c>
      <c r="W129" t="str">
        <f t="shared" si="130"/>
        <v>35 Business and public service associate professionals</v>
      </c>
      <c r="X129" s="27">
        <f t="shared" si="131"/>
        <v>0.96778291284920392</v>
      </c>
      <c r="Y129" s="27">
        <f t="shared" si="131"/>
        <v>0.12604870929247269</v>
      </c>
      <c r="Z129" s="27">
        <f t="shared" si="131"/>
        <v>-1.1978949651734183E-2</v>
      </c>
      <c r="AA129" s="27">
        <f t="shared" si="131"/>
        <v>0.681795946258406</v>
      </c>
      <c r="AB129" s="27">
        <f t="shared" si="132"/>
        <v>0.66981699660667182</v>
      </c>
    </row>
    <row r="130" spans="1:28" x14ac:dyDescent="0.2">
      <c r="A130" t="str">
        <f t="shared" si="124"/>
        <v>41 Administrative occupations</v>
      </c>
      <c r="B130" s="27">
        <f t="shared" si="125"/>
        <v>0.19677280762974547</v>
      </c>
      <c r="C130" s="27">
        <f t="shared" si="125"/>
        <v>0.52166115807979807</v>
      </c>
      <c r="D130" s="27">
        <f t="shared" si="125"/>
        <v>-2.0473379440419848</v>
      </c>
      <c r="E130" s="27">
        <f t="shared" si="125"/>
        <v>-1.6259386340126234</v>
      </c>
      <c r="F130" s="27">
        <f t="shared" si="126"/>
        <v>-3.6732765780546082</v>
      </c>
      <c r="L130" t="str">
        <f t="shared" si="127"/>
        <v>41 Administrative occupations</v>
      </c>
      <c r="M130" s="27">
        <f t="shared" si="128"/>
        <v>-0.14663172846082606</v>
      </c>
      <c r="N130" s="27">
        <f t="shared" si="128"/>
        <v>0.83473905564340001</v>
      </c>
      <c r="O130" s="27">
        <f t="shared" si="128"/>
        <v>-0.38770672863828715</v>
      </c>
      <c r="P130" s="27">
        <f t="shared" si="128"/>
        <v>0.4034551314305217</v>
      </c>
      <c r="Q130" s="27">
        <f t="shared" si="129"/>
        <v>1.574840279223455E-2</v>
      </c>
      <c r="W130" t="str">
        <f t="shared" si="130"/>
        <v>41 Administrative occupations</v>
      </c>
      <c r="X130" s="27">
        <f t="shared" si="131"/>
        <v>0.34340453609055288</v>
      </c>
      <c r="Y130" s="27">
        <f t="shared" si="131"/>
        <v>-0.3130778975635522</v>
      </c>
      <c r="Z130" s="27">
        <f t="shared" si="131"/>
        <v>-1.6596312154037438</v>
      </c>
      <c r="AA130" s="27">
        <f t="shared" si="131"/>
        <v>-2.0293937654430803</v>
      </c>
      <c r="AB130" s="27">
        <f t="shared" si="132"/>
        <v>-3.6890249808468241</v>
      </c>
    </row>
    <row r="131" spans="1:28" x14ac:dyDescent="0.2">
      <c r="A131" t="str">
        <f t="shared" si="124"/>
        <v>42 Secretarial and related occupations</v>
      </c>
      <c r="B131" s="27">
        <f t="shared" si="125"/>
        <v>-0.53213847748070009</v>
      </c>
      <c r="C131" s="27">
        <f t="shared" si="125"/>
        <v>-0.14439079749685746</v>
      </c>
      <c r="D131" s="27">
        <f t="shared" si="125"/>
        <v>9.2591499866348848E-2</v>
      </c>
      <c r="E131" s="27">
        <f t="shared" si="125"/>
        <v>-1.2751228095037845</v>
      </c>
      <c r="F131" s="27">
        <f t="shared" si="126"/>
        <v>-1.1825313096374357</v>
      </c>
      <c r="L131" t="str">
        <f t="shared" si="127"/>
        <v>42 Secretarial and related occupations</v>
      </c>
      <c r="M131" s="27">
        <f t="shared" si="128"/>
        <v>-5.1457607562413243E-2</v>
      </c>
      <c r="N131" s="27">
        <f t="shared" si="128"/>
        <v>-2.5456042037167004E-2</v>
      </c>
      <c r="O131" s="27">
        <f t="shared" si="128"/>
        <v>8.0816113082846308E-2</v>
      </c>
      <c r="P131" s="27">
        <f t="shared" si="128"/>
        <v>4.5021791925257792E-2</v>
      </c>
      <c r="Q131" s="27">
        <f t="shared" si="129"/>
        <v>0.1258379050081041</v>
      </c>
      <c r="W131" t="str">
        <f t="shared" si="130"/>
        <v>42 Secretarial and related occupations</v>
      </c>
      <c r="X131" s="27">
        <f t="shared" si="131"/>
        <v>-0.48068086991828451</v>
      </c>
      <c r="Y131" s="27">
        <f t="shared" si="131"/>
        <v>-0.1189347554596889</v>
      </c>
      <c r="Z131" s="27">
        <f t="shared" si="131"/>
        <v>1.1775386783502206E-2</v>
      </c>
      <c r="AA131" s="27">
        <f t="shared" si="131"/>
        <v>-1.3201446014290426</v>
      </c>
      <c r="AB131" s="27">
        <f t="shared" si="132"/>
        <v>-1.3083692146455403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0.47340581091726852</v>
      </c>
      <c r="C132" s="27">
        <f t="shared" si="125"/>
        <v>-0.67346207196653074</v>
      </c>
      <c r="D132" s="27">
        <f t="shared" si="125"/>
        <v>0.15365391909431247</v>
      </c>
      <c r="E132" s="27">
        <f t="shared" si="125"/>
        <v>0.41436857250619985</v>
      </c>
      <c r="F132" s="27">
        <f t="shared" si="126"/>
        <v>0.56802249160051232</v>
      </c>
      <c r="L132" t="str">
        <f t="shared" si="127"/>
        <v>51 Skilled agricultural and related trades</v>
      </c>
      <c r="M132" s="27">
        <f t="shared" si="128"/>
        <v>0.61492027154074758</v>
      </c>
      <c r="N132" s="27">
        <f t="shared" si="128"/>
        <v>-0.80804497914356821</v>
      </c>
      <c r="O132" s="27">
        <f t="shared" si="128"/>
        <v>4.4772893684944304E-2</v>
      </c>
      <c r="P132" s="27">
        <f t="shared" si="128"/>
        <v>0.24413160075260709</v>
      </c>
      <c r="Q132" s="27">
        <f t="shared" si="129"/>
        <v>0.2889044944375514</v>
      </c>
      <c r="W132" t="str">
        <f t="shared" si="130"/>
        <v>51 Skilled agricultural and related trades</v>
      </c>
      <c r="X132" s="27">
        <f t="shared" si="131"/>
        <v>-0.14151446062348133</v>
      </c>
      <c r="Y132" s="27">
        <f t="shared" si="131"/>
        <v>0.13458290717703919</v>
      </c>
      <c r="Z132" s="27">
        <f t="shared" si="131"/>
        <v>0.10888102540936007</v>
      </c>
      <c r="AA132" s="27">
        <f t="shared" si="131"/>
        <v>0.1702369717535992</v>
      </c>
      <c r="AB132" s="27">
        <f t="shared" si="132"/>
        <v>0.27911799716295926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1.0985821585053674</v>
      </c>
      <c r="C133" s="27">
        <f t="shared" si="125"/>
        <v>-1.3203321552579244</v>
      </c>
      <c r="D133" s="27">
        <f t="shared" si="125"/>
        <v>0.19369193232461868</v>
      </c>
      <c r="E133" s="27">
        <f t="shared" si="125"/>
        <v>-0.26635605312558397</v>
      </c>
      <c r="F133" s="27">
        <f t="shared" si="126"/>
        <v>-7.2664120800965293E-2</v>
      </c>
      <c r="L133" t="str">
        <f t="shared" si="127"/>
        <v>52 Skilled metal, electrical and electronic trades</v>
      </c>
      <c r="M133" s="27">
        <f t="shared" si="128"/>
        <v>0.92736660586287023</v>
      </c>
      <c r="N133" s="27">
        <f t="shared" si="128"/>
        <v>-1.2216049258158499</v>
      </c>
      <c r="O133" s="27">
        <f t="shared" si="128"/>
        <v>-0.15976027844210172</v>
      </c>
      <c r="P133" s="27">
        <f t="shared" si="128"/>
        <v>-0.45247537616183831</v>
      </c>
      <c r="Q133" s="27">
        <f t="shared" si="129"/>
        <v>-0.61223565460394003</v>
      </c>
      <c r="W133" t="str">
        <f t="shared" si="130"/>
        <v>52 Skilled metal, electrical and electronic trades</v>
      </c>
      <c r="X133" s="27">
        <f t="shared" si="131"/>
        <v>0.17121555264249722</v>
      </c>
      <c r="Y133" s="27">
        <f t="shared" si="131"/>
        <v>-9.8727229442081121E-2</v>
      </c>
      <c r="Z133" s="27">
        <f t="shared" si="131"/>
        <v>0.35345221076672323</v>
      </c>
      <c r="AA133" s="27">
        <f t="shared" si="131"/>
        <v>0.18611932303625234</v>
      </c>
      <c r="AB133" s="27">
        <f t="shared" si="132"/>
        <v>0.53957153380297562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0.94226152850037348</v>
      </c>
      <c r="C134" s="27">
        <f t="shared" si="125"/>
        <v>-0.83458530590631508</v>
      </c>
      <c r="D134" s="27">
        <f t="shared" si="125"/>
        <v>0.52888360846677163</v>
      </c>
      <c r="E134" s="27">
        <f t="shared" si="125"/>
        <v>-0.57700593074578244</v>
      </c>
      <c r="F134" s="27">
        <f t="shared" si="126"/>
        <v>-4.812232227901081E-2</v>
      </c>
      <c r="L134" t="str">
        <f t="shared" si="127"/>
        <v>53 Skilled construction and building trades</v>
      </c>
      <c r="M134" s="27">
        <f t="shared" si="128"/>
        <v>0.89967983952929842</v>
      </c>
      <c r="N134" s="27">
        <f t="shared" si="128"/>
        <v>-0.82086373743652352</v>
      </c>
      <c r="O134" s="27">
        <f t="shared" si="128"/>
        <v>0.5418823177519041</v>
      </c>
      <c r="P134" s="27">
        <f t="shared" si="128"/>
        <v>-0.61190936046524502</v>
      </c>
      <c r="Q134" s="27">
        <f t="shared" si="129"/>
        <v>-7.0027042713340926E-2</v>
      </c>
      <c r="W134" t="str">
        <f t="shared" si="130"/>
        <v>53 Skilled construction and building trades</v>
      </c>
      <c r="X134" s="27">
        <f t="shared" si="131"/>
        <v>4.2581688971071285E-2</v>
      </c>
      <c r="Y134" s="27">
        <f t="shared" si="131"/>
        <v>-1.3721568469790113E-2</v>
      </c>
      <c r="Z134" s="27">
        <f t="shared" si="131"/>
        <v>-1.2998709285125559E-2</v>
      </c>
      <c r="AA134" s="27">
        <f t="shared" si="131"/>
        <v>3.4903429719460199E-2</v>
      </c>
      <c r="AB134" s="27">
        <f t="shared" si="132"/>
        <v>2.190472043433464E-2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-0.34635903628485387</v>
      </c>
      <c r="C135" s="27">
        <f t="shared" si="125"/>
        <v>-0.38041064080898845</v>
      </c>
      <c r="D135" s="27">
        <f t="shared" si="125"/>
        <v>0.15977326469960751</v>
      </c>
      <c r="E135" s="27">
        <f t="shared" si="125"/>
        <v>0.12558048536972777</v>
      </c>
      <c r="F135" s="27">
        <f t="shared" si="126"/>
        <v>0.28535375006933528</v>
      </c>
      <c r="L135" t="str">
        <f t="shared" si="127"/>
        <v>54 Textiles, printing and other skilled trades</v>
      </c>
      <c r="M135" s="27">
        <f t="shared" si="128"/>
        <v>-0.17026023943442192</v>
      </c>
      <c r="N135" s="27">
        <f t="shared" si="128"/>
        <v>-0.52919341323987679</v>
      </c>
      <c r="O135" s="27">
        <f t="shared" si="128"/>
        <v>6.9524981518562345E-2</v>
      </c>
      <c r="P135" s="27">
        <f t="shared" si="128"/>
        <v>-4.5270771050631708E-4</v>
      </c>
      <c r="Q135" s="27">
        <f t="shared" si="129"/>
        <v>6.9072273808056028E-2</v>
      </c>
      <c r="W135" t="str">
        <f t="shared" si="130"/>
        <v>54 Textiles, printing and other skilled trades</v>
      </c>
      <c r="X135" s="27">
        <f t="shared" si="131"/>
        <v>-0.1760987968504355</v>
      </c>
      <c r="Y135" s="27">
        <f t="shared" si="131"/>
        <v>0.14878277243089988</v>
      </c>
      <c r="Z135" s="27">
        <f t="shared" si="131"/>
        <v>9.0248283181042055E-2</v>
      </c>
      <c r="AA135" s="27">
        <f t="shared" si="131"/>
        <v>0.1260331930802403</v>
      </c>
      <c r="AB135" s="27">
        <f t="shared" si="132"/>
        <v>0.21628147626128236</v>
      </c>
    </row>
    <row r="136" spans="1:28" x14ac:dyDescent="0.2">
      <c r="A136" t="str">
        <f t="shared" si="124"/>
        <v>61 Caring personal service occupations</v>
      </c>
      <c r="B136" s="27">
        <f t="shared" si="125"/>
        <v>1.151080446328514</v>
      </c>
      <c r="C136" s="27">
        <f t="shared" si="125"/>
        <v>-0.80631778906879958</v>
      </c>
      <c r="D136" s="27">
        <f t="shared" si="125"/>
        <v>1.2662644549773958</v>
      </c>
      <c r="E136" s="27">
        <f t="shared" si="125"/>
        <v>1.3551507987621463</v>
      </c>
      <c r="F136" s="27">
        <f t="shared" si="126"/>
        <v>2.6214152537395421</v>
      </c>
      <c r="L136" t="str">
        <f t="shared" si="127"/>
        <v>61 Caring personal service occupations</v>
      </c>
      <c r="M136" s="27">
        <f t="shared" si="128"/>
        <v>6.8916144928615974E-2</v>
      </c>
      <c r="N136" s="27">
        <f t="shared" si="128"/>
        <v>-1.9631194507907068E-2</v>
      </c>
      <c r="O136" s="27">
        <f t="shared" si="128"/>
        <v>0.74488440322244909</v>
      </c>
      <c r="P136" s="27">
        <f t="shared" si="128"/>
        <v>0.66810753270202561</v>
      </c>
      <c r="Q136" s="27">
        <f t="shared" si="129"/>
        <v>1.4129919359244747</v>
      </c>
      <c r="W136" t="str">
        <f t="shared" si="130"/>
        <v>61 Caring personal service occupations</v>
      </c>
      <c r="X136" s="27">
        <f t="shared" si="131"/>
        <v>1.0821643013998763</v>
      </c>
      <c r="Y136" s="27">
        <f t="shared" si="131"/>
        <v>-0.78668659456084988</v>
      </c>
      <c r="Z136" s="27">
        <f t="shared" si="131"/>
        <v>0.5213800517549263</v>
      </c>
      <c r="AA136" s="27">
        <f t="shared" si="131"/>
        <v>0.68704326606010291</v>
      </c>
      <c r="AB136" s="27">
        <f t="shared" si="132"/>
        <v>1.2084233178150292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0.26227870193425673</v>
      </c>
      <c r="C137" s="27">
        <f t="shared" si="125"/>
        <v>-0.58661140963260738</v>
      </c>
      <c r="D137" s="27">
        <f t="shared" si="125"/>
        <v>8.1079749819308766E-2</v>
      </c>
      <c r="E137" s="27">
        <f t="shared" si="125"/>
        <v>0.14632407449423557</v>
      </c>
      <c r="F137" s="27">
        <f t="shared" si="126"/>
        <v>0.22740382431354433</v>
      </c>
      <c r="L137" t="str">
        <f t="shared" si="127"/>
        <v>62 Leisure, travel and related personal service occupations</v>
      </c>
      <c r="M137" s="27">
        <f t="shared" si="128"/>
        <v>0.21190680962793862</v>
      </c>
      <c r="N137" s="27">
        <f t="shared" si="128"/>
        <v>-0.27799937533149754</v>
      </c>
      <c r="O137" s="27">
        <f t="shared" si="128"/>
        <v>8.7856230807499935E-2</v>
      </c>
      <c r="P137" s="27">
        <f t="shared" si="128"/>
        <v>0.22674485783797271</v>
      </c>
      <c r="Q137" s="27">
        <f t="shared" si="129"/>
        <v>0.31460108864547265</v>
      </c>
      <c r="W137" t="str">
        <f t="shared" si="130"/>
        <v>62 Leisure, travel and related personal service occupations</v>
      </c>
      <c r="X137" s="27">
        <f t="shared" si="131"/>
        <v>5.0371892306321442E-2</v>
      </c>
      <c r="Y137" s="27">
        <f t="shared" si="131"/>
        <v>-0.30861203430111228</v>
      </c>
      <c r="Z137" s="27">
        <f t="shared" si="131"/>
        <v>-6.7764809881927235E-3</v>
      </c>
      <c r="AA137" s="27">
        <f t="shared" si="131"/>
        <v>-8.0420783343739366E-2</v>
      </c>
      <c r="AB137" s="27">
        <f t="shared" si="132"/>
        <v>-8.7197264331932089E-2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-3.8307503895877948E-2</v>
      </c>
      <c r="C138" s="27">
        <f t="shared" si="125"/>
        <v>6.1163319733024857E-2</v>
      </c>
      <c r="D138" s="27">
        <f t="shared" si="125"/>
        <v>-5.9816048379803782E-2</v>
      </c>
      <c r="E138" s="27">
        <f t="shared" si="125"/>
        <v>1.3060396704842464E-2</v>
      </c>
      <c r="F138" s="27">
        <f t="shared" si="126"/>
        <v>-4.6755651674961318E-2</v>
      </c>
      <c r="L138" t="str">
        <f t="shared" si="127"/>
        <v>63 Community and civil enforcement occupations</v>
      </c>
      <c r="M138" s="27">
        <f t="shared" si="128"/>
        <v>-5.2329229875740069E-2</v>
      </c>
      <c r="N138" s="27">
        <f t="shared" si="128"/>
        <v>7.1555297575913057E-2</v>
      </c>
      <c r="O138" s="27">
        <f t="shared" si="128"/>
        <v>-8.2593287524829778E-2</v>
      </c>
      <c r="P138" s="27">
        <f t="shared" si="128"/>
        <v>1.4945429748015826E-2</v>
      </c>
      <c r="Q138" s="27">
        <f t="shared" si="129"/>
        <v>-6.7647857776813952E-2</v>
      </c>
      <c r="W138" t="str">
        <f t="shared" si="130"/>
        <v>63 Community and civil enforcement occupations</v>
      </c>
      <c r="X138" s="27">
        <f t="shared" si="131"/>
        <v>1.4021725979862454E-2</v>
      </c>
      <c r="Y138" s="27">
        <f t="shared" si="131"/>
        <v>-1.0391977842888062E-2</v>
      </c>
      <c r="Z138" s="27">
        <f t="shared" si="131"/>
        <v>2.2777239145025552E-2</v>
      </c>
      <c r="AA138" s="27">
        <f t="shared" si="131"/>
        <v>-1.8850330431728346E-3</v>
      </c>
      <c r="AB138" s="27">
        <f t="shared" si="132"/>
        <v>2.0892206101852717E-2</v>
      </c>
    </row>
    <row r="139" spans="1:28" x14ac:dyDescent="0.2">
      <c r="A139" t="str">
        <f t="shared" si="124"/>
        <v>71 Sales occupations</v>
      </c>
      <c r="B139" s="27">
        <f t="shared" si="125"/>
        <v>-0.13602956995565663</v>
      </c>
      <c r="C139" s="27">
        <f t="shared" si="125"/>
        <v>-4.8766568342067274E-2</v>
      </c>
      <c r="D139" s="27">
        <f t="shared" si="125"/>
        <v>-1.2791737737694575</v>
      </c>
      <c r="E139" s="27">
        <f t="shared" si="125"/>
        <v>-0.88218694229875183</v>
      </c>
      <c r="F139" s="27">
        <f t="shared" si="126"/>
        <v>-2.1613607160682093</v>
      </c>
      <c r="L139" t="str">
        <f t="shared" si="127"/>
        <v>71 Sales occupations</v>
      </c>
      <c r="M139" s="27">
        <f t="shared" si="128"/>
        <v>0.3433967761868848</v>
      </c>
      <c r="N139" s="27">
        <f t="shared" si="128"/>
        <v>-4.76641670970821E-2</v>
      </c>
      <c r="O139" s="27">
        <f t="shared" si="128"/>
        <v>-0.35100289106172333</v>
      </c>
      <c r="P139" s="27">
        <f t="shared" si="128"/>
        <v>-7.667603537179879E-2</v>
      </c>
      <c r="Q139" s="27">
        <f t="shared" si="129"/>
        <v>-0.42767892643352212</v>
      </c>
      <c r="W139" t="str">
        <f t="shared" si="130"/>
        <v>71 Sales occupations</v>
      </c>
      <c r="X139" s="27">
        <f t="shared" si="131"/>
        <v>-0.47942634614257429</v>
      </c>
      <c r="Y139" s="27">
        <f t="shared" si="131"/>
        <v>-1.1024012449691867E-3</v>
      </c>
      <c r="Z139" s="27">
        <f t="shared" si="131"/>
        <v>-0.92817088270770576</v>
      </c>
      <c r="AA139" s="27">
        <f t="shared" si="131"/>
        <v>-0.80551090692698502</v>
      </c>
      <c r="AB139" s="27">
        <f t="shared" si="132"/>
        <v>-1.7336817896346908</v>
      </c>
    </row>
    <row r="140" spans="1:28" x14ac:dyDescent="0.2">
      <c r="A140" t="str">
        <f t="shared" si="124"/>
        <v>72 Customer service occupations</v>
      </c>
      <c r="B140" s="27">
        <f t="shared" si="125"/>
        <v>0.48992851080952393</v>
      </c>
      <c r="C140" s="27">
        <f t="shared" si="125"/>
        <v>6.2779196397267256E-2</v>
      </c>
      <c r="D140" s="27">
        <f t="shared" si="125"/>
        <v>1.2374746141962998</v>
      </c>
      <c r="E140" s="27">
        <f t="shared" si="125"/>
        <v>0.75641234395658596</v>
      </c>
      <c r="F140" s="27">
        <f t="shared" si="126"/>
        <v>1.9938869581528857</v>
      </c>
      <c r="L140" t="str">
        <f t="shared" si="127"/>
        <v>72 Customer service occupations</v>
      </c>
      <c r="M140" s="27">
        <f t="shared" si="128"/>
        <v>-4.8529191540078065E-2</v>
      </c>
      <c r="N140" s="27">
        <f t="shared" si="128"/>
        <v>0.19006544364069811</v>
      </c>
      <c r="O140" s="27">
        <f t="shared" si="128"/>
        <v>0.58762464258789882</v>
      </c>
      <c r="P140" s="27">
        <f t="shared" si="128"/>
        <v>0.3892087955439254</v>
      </c>
      <c r="Q140" s="27">
        <f t="shared" si="129"/>
        <v>0.97683343813182422</v>
      </c>
      <c r="W140" t="str">
        <f t="shared" si="130"/>
        <v>72 Customer service occupations</v>
      </c>
      <c r="X140" s="27">
        <f t="shared" si="131"/>
        <v>0.53845770234960888</v>
      </c>
      <c r="Y140" s="27">
        <f t="shared" si="131"/>
        <v>-0.12728624724342774</v>
      </c>
      <c r="Z140" s="27">
        <f t="shared" si="131"/>
        <v>0.64984997160839608</v>
      </c>
      <c r="AA140" s="27">
        <f t="shared" si="131"/>
        <v>0.36720354841265657</v>
      </c>
      <c r="AB140" s="27">
        <f t="shared" si="132"/>
        <v>1.0170535200210526</v>
      </c>
    </row>
    <row r="141" spans="1:28" x14ac:dyDescent="0.2">
      <c r="A141" t="str">
        <f t="shared" si="124"/>
        <v>81 Process, plant and machine operatives</v>
      </c>
      <c r="B141" s="27">
        <f t="shared" si="125"/>
        <v>0.46807204926088275</v>
      </c>
      <c r="C141" s="27">
        <f t="shared" si="125"/>
        <v>-0.58806859358795727</v>
      </c>
      <c r="D141" s="27">
        <f t="shared" si="125"/>
        <v>0.87816981030921237</v>
      </c>
      <c r="E141" s="27">
        <f t="shared" si="125"/>
        <v>-6.3419924570800923E-2</v>
      </c>
      <c r="F141" s="27">
        <f t="shared" si="126"/>
        <v>0.81474988573841145</v>
      </c>
      <c r="L141" t="str">
        <f t="shared" si="127"/>
        <v>81 Process, plant and machine operatives</v>
      </c>
      <c r="M141" s="27">
        <f t="shared" si="128"/>
        <v>0.41045040197898874</v>
      </c>
      <c r="N141" s="27">
        <f t="shared" si="128"/>
        <v>-0.48690347345019847</v>
      </c>
      <c r="O141" s="27">
        <f t="shared" si="128"/>
        <v>0.75346198494199568</v>
      </c>
      <c r="P141" s="27">
        <f t="shared" si="128"/>
        <v>-5.747453802968483E-2</v>
      </c>
      <c r="Q141" s="27">
        <f t="shared" si="129"/>
        <v>0.69598744691231085</v>
      </c>
      <c r="W141" t="str">
        <f t="shared" si="130"/>
        <v>81 Process, plant and machine operatives</v>
      </c>
      <c r="X141" s="27">
        <f t="shared" si="131"/>
        <v>5.7621647281895894E-2</v>
      </c>
      <c r="Y141" s="27">
        <f t="shared" si="131"/>
        <v>-0.10116512013775969</v>
      </c>
      <c r="Z141" s="27">
        <f t="shared" si="131"/>
        <v>0.1247078253672127</v>
      </c>
      <c r="AA141" s="27">
        <f t="shared" si="131"/>
        <v>-5.945386541119424E-3</v>
      </c>
      <c r="AB141" s="27">
        <f t="shared" si="132"/>
        <v>0.11876243882609328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1.2503111171217283</v>
      </c>
      <c r="C142" s="27">
        <f t="shared" si="125"/>
        <v>-1.5643051932003846</v>
      </c>
      <c r="D142" s="27">
        <f t="shared" si="125"/>
        <v>0.6057107609714194</v>
      </c>
      <c r="E142" s="27">
        <f t="shared" si="125"/>
        <v>4.9080205213936523E-2</v>
      </c>
      <c r="F142" s="27">
        <f t="shared" si="126"/>
        <v>0.65479096618535593</v>
      </c>
      <c r="L142" t="str">
        <f t="shared" si="127"/>
        <v>82 Transport and mobile machine drivers and operatives</v>
      </c>
      <c r="M142" s="27">
        <f t="shared" si="128"/>
        <v>1.243669070349946</v>
      </c>
      <c r="N142" s="27">
        <f t="shared" si="128"/>
        <v>-1.4466689328749389</v>
      </c>
      <c r="O142" s="27">
        <f t="shared" si="128"/>
        <v>0.29937428327181603</v>
      </c>
      <c r="P142" s="27">
        <f t="shared" si="128"/>
        <v>-9.2199679502382281E-2</v>
      </c>
      <c r="Q142" s="27">
        <f t="shared" si="129"/>
        <v>0.20717460376943375</v>
      </c>
      <c r="W142" t="str">
        <f t="shared" si="130"/>
        <v>82 Transport and mobile machine drivers and operatives</v>
      </c>
      <c r="X142" s="27">
        <f t="shared" si="131"/>
        <v>6.6420467717897003E-3</v>
      </c>
      <c r="Y142" s="27">
        <f t="shared" si="131"/>
        <v>-0.11763626032545849</v>
      </c>
      <c r="Z142" s="27">
        <f t="shared" si="131"/>
        <v>0.30633647769960493</v>
      </c>
      <c r="AA142" s="27">
        <f t="shared" si="131"/>
        <v>0.14127988471632991</v>
      </c>
      <c r="AB142" s="27">
        <f t="shared" si="132"/>
        <v>0.44761636241593483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-9.8455320031464399E-2</v>
      </c>
      <c r="C143" s="27">
        <f t="shared" si="125"/>
        <v>-0.39953686878506112</v>
      </c>
      <c r="D143" s="27">
        <f t="shared" si="125"/>
        <v>-0.45424156627938705</v>
      </c>
      <c r="E143" s="27">
        <f t="shared" si="125"/>
        <v>-9.9975674942839543E-2</v>
      </c>
      <c r="F143" s="27">
        <f t="shared" si="126"/>
        <v>-0.5542172412222266</v>
      </c>
      <c r="L143" t="str">
        <f t="shared" si="127"/>
        <v>91 Elementary trades and related occupations</v>
      </c>
      <c r="M143" s="27">
        <f t="shared" si="128"/>
        <v>1.201698349984337E-2</v>
      </c>
      <c r="N143" s="27">
        <f t="shared" si="128"/>
        <v>-0.31880763737104845</v>
      </c>
      <c r="O143" s="27">
        <f t="shared" si="128"/>
        <v>-0.39299674500736526</v>
      </c>
      <c r="P143" s="27">
        <f t="shared" si="128"/>
        <v>-7.8392600502022347E-2</v>
      </c>
      <c r="Q143" s="27">
        <f t="shared" si="129"/>
        <v>-0.4713893455093876</v>
      </c>
      <c r="W143" t="str">
        <f t="shared" si="130"/>
        <v>91 Elementary trades and related occupations</v>
      </c>
      <c r="X143" s="27">
        <f t="shared" si="131"/>
        <v>-0.11047230353130255</v>
      </c>
      <c r="Y143" s="27">
        <f t="shared" si="131"/>
        <v>-8.0729231414013114E-2</v>
      </c>
      <c r="Z143" s="27">
        <f t="shared" si="131"/>
        <v>-6.124482127202624E-2</v>
      </c>
      <c r="AA143" s="27">
        <f t="shared" si="131"/>
        <v>-2.1583074440814254E-2</v>
      </c>
      <c r="AB143" s="27">
        <f t="shared" si="132"/>
        <v>-8.2827895712840494E-2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1.6134740037809649</v>
      </c>
      <c r="C144" s="27">
        <f t="shared" si="125"/>
        <v>-2.4708299059851555</v>
      </c>
      <c r="D144" s="27">
        <f t="shared" si="125"/>
        <v>0.76403375848679644</v>
      </c>
      <c r="E144" s="27">
        <f t="shared" si="125"/>
        <v>-1.1443190525810465</v>
      </c>
      <c r="F144" s="27">
        <f t="shared" si="126"/>
        <v>-0.38028529409425005</v>
      </c>
      <c r="L144" t="str">
        <f t="shared" si="127"/>
        <v>92 Elementary administration and service occupations</v>
      </c>
      <c r="M144" s="27">
        <f t="shared" si="128"/>
        <v>0.65396072393243898</v>
      </c>
      <c r="N144" s="27">
        <f t="shared" si="128"/>
        <v>-1.0543790910868136</v>
      </c>
      <c r="O144" s="27">
        <f t="shared" si="128"/>
        <v>0.86969153557887502</v>
      </c>
      <c r="P144" s="27">
        <f t="shared" si="128"/>
        <v>-0.76746062175184981</v>
      </c>
      <c r="Q144" s="27">
        <f t="shared" si="129"/>
        <v>0.1022309138270252</v>
      </c>
      <c r="W144" t="str">
        <f t="shared" si="130"/>
        <v>92 Elementary administration and service occupations</v>
      </c>
      <c r="X144" s="27">
        <f t="shared" si="131"/>
        <v>0.95951327984852064</v>
      </c>
      <c r="Y144" s="27">
        <f t="shared" si="131"/>
        <v>-1.4164508148983366</v>
      </c>
      <c r="Z144" s="27">
        <f t="shared" si="131"/>
        <v>-0.10565777709209101</v>
      </c>
      <c r="AA144" s="27">
        <f t="shared" si="131"/>
        <v>-0.37685843082920911</v>
      </c>
      <c r="AB144" s="27">
        <f t="shared" si="132"/>
        <v>-0.48251620792130012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22.978000000000407</v>
      </c>
      <c r="C146" s="29">
        <f t="shared" ref="C146" si="133">D35-C35</f>
        <v>-6.0430000000004043</v>
      </c>
      <c r="D146" s="29">
        <f>E35-D35</f>
        <v>6.769000000000176</v>
      </c>
      <c r="E146" s="29">
        <f>F35-E35</f>
        <v>9.3590000000000373</v>
      </c>
      <c r="F146" s="29">
        <f t="shared" ref="F146" si="134">F35-D35</f>
        <v>16.128000000000213</v>
      </c>
      <c r="L146" s="24" t="str">
        <f>L35</f>
        <v>All occupations</v>
      </c>
      <c r="M146" s="29">
        <f>N35-M35</f>
        <v>12.645613590782062</v>
      </c>
      <c r="N146" s="29">
        <f t="shared" ref="N146" si="135">O35-N35</f>
        <v>-5.2198535831679749</v>
      </c>
      <c r="O146" s="29">
        <f>P35-O35</f>
        <v>3.8311498283456729</v>
      </c>
      <c r="P146" s="29">
        <f>Q35-P35</f>
        <v>4.794642930579414</v>
      </c>
      <c r="Q146" s="29">
        <f t="shared" ref="Q146" si="136">Q35-O35</f>
        <v>8.6257927589250869</v>
      </c>
      <c r="W146" s="24" t="str">
        <f>W35</f>
        <v>All occupations</v>
      </c>
      <c r="X146" s="29">
        <f>Y35-X35</f>
        <v>10.332386409218032</v>
      </c>
      <c r="Y146" s="29">
        <f t="shared" ref="Y146" si="137">Z35-Y35</f>
        <v>-0.82314641683214518</v>
      </c>
      <c r="Z146" s="29">
        <f>AA35-Z35</f>
        <v>2.9378501716543894</v>
      </c>
      <c r="AA146" s="29">
        <f>AB35-AA35</f>
        <v>4.5643570694205948</v>
      </c>
      <c r="AB146" s="29">
        <f t="shared" ref="AB146" si="138">AB35-Z35</f>
        <v>7.5022072410749843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20.900947161793692</v>
      </c>
      <c r="C153" s="11">
        <f t="shared" ref="C153:F153" si="143">C8</f>
        <v>25.531731903473592</v>
      </c>
      <c r="D153" s="11">
        <f t="shared" si="143"/>
        <v>25.712630879523442</v>
      </c>
      <c r="E153" s="11">
        <f t="shared" si="143"/>
        <v>24.11509453733515</v>
      </c>
      <c r="F153" s="11">
        <f t="shared" si="143"/>
        <v>26.197740539875181</v>
      </c>
      <c r="H153" s="40">
        <f>IF(D$151-B$151 &lt;&gt; 0,(EXP(LN(D153/B153)/(D$151-B$151))-1)*100,0)</f>
        <v>4.2308092359630178</v>
      </c>
      <c r="I153" s="40">
        <f>IF(F$151-D$151 &lt;&gt; 0,(EXP(LN(F153/D153)/(F$151-D$151))-1)*100,0)</f>
        <v>0.12468315178071343</v>
      </c>
      <c r="L153" s="10" t="str">
        <f>L8</f>
        <v>11 Corporate managers and directors</v>
      </c>
      <c r="M153" s="11">
        <f>M8</f>
        <v>14.23798320820182</v>
      </c>
      <c r="N153" s="11">
        <f t="shared" ref="N153:Q153" si="144">N8</f>
        <v>16.782751616787859</v>
      </c>
      <c r="O153" s="11">
        <f t="shared" si="144"/>
        <v>16.767146187535538</v>
      </c>
      <c r="P153" s="11">
        <f t="shared" si="144"/>
        <v>15.240695597404804</v>
      </c>
      <c r="Q153" s="11">
        <f t="shared" si="144"/>
        <v>15.9457068531087</v>
      </c>
      <c r="S153" s="40">
        <f>IF(O$151-M$151 &lt;&gt; 0,(EXP(LN(O153/M153)/(O$151-M$151))-1)*100,0)</f>
        <v>3.3242198644422016</v>
      </c>
      <c r="T153" s="40">
        <f>IF(Q$151-O$151 &lt;&gt; 0,(EXP(LN(Q153/O153)/(Q$151-O$151))-1)*100,0)</f>
        <v>-0.33431829104094701</v>
      </c>
      <c r="W153" s="10" t="str">
        <f>W8</f>
        <v>11 Corporate managers and directors</v>
      </c>
      <c r="X153" s="11">
        <f>X8</f>
        <v>6.6629639535919019</v>
      </c>
      <c r="Y153" s="11">
        <f t="shared" ref="Y153:AB153" si="145">Y8</f>
        <v>8.7489802866857254</v>
      </c>
      <c r="Z153" s="11">
        <f t="shared" si="145"/>
        <v>8.9454846919879127</v>
      </c>
      <c r="AA153" s="11">
        <f t="shared" si="145"/>
        <v>8.8743989399303285</v>
      </c>
      <c r="AB153" s="11">
        <f t="shared" si="145"/>
        <v>10.25203368676649</v>
      </c>
      <c r="AD153" s="40">
        <f>IF(Z$151-X$151 &lt;&gt; 0,(EXP(LN(Z153/X153)/(Z$151-X$151))-1)*100,0)</f>
        <v>6.0687089241979519</v>
      </c>
      <c r="AE153" s="40">
        <f>IF(AB$151-Z$151 &lt;&gt; 0,(EXP(LN(AB153/Z153)/(AB$151-Z$151))-1)*100,0)</f>
        <v>0.91299051721027702</v>
      </c>
    </row>
    <row r="154" spans="1:31" x14ac:dyDescent="0.2">
      <c r="A154" s="10" t="str">
        <f t="shared" si="142"/>
        <v>12 Other managers and proprietors</v>
      </c>
      <c r="B154" s="11">
        <f t="shared" si="142"/>
        <v>9.7110343065733336</v>
      </c>
      <c r="C154" s="11">
        <f t="shared" ref="C154:F178" si="146">C9</f>
        <v>10.398922761327659</v>
      </c>
      <c r="D154" s="11">
        <f t="shared" si="146"/>
        <v>10.290606371270194</v>
      </c>
      <c r="E154" s="11">
        <f t="shared" si="146"/>
        <v>12.956203839584436</v>
      </c>
      <c r="F154" s="11">
        <f t="shared" si="146"/>
        <v>14.965296086046422</v>
      </c>
      <c r="H154" s="40">
        <f t="shared" ref="H154:H177" si="147">IF(D$151-B$151 &lt;&gt; 0,(EXP(LN(D154/B154)/(D$151-B$151))-1)*100,0)</f>
        <v>1.1661203831559552</v>
      </c>
      <c r="I154" s="40">
        <f t="shared" ref="I154:I180" si="148">IF(F$151-D$151 &lt;&gt; 0,(EXP(LN(F154/D154)/(F$151-D$151))-1)*100,0)</f>
        <v>2.5281111387670752</v>
      </c>
      <c r="L154" s="10" t="str">
        <f t="shared" ref="L154:Q154" si="149">L9</f>
        <v>12 Other managers and proprietors</v>
      </c>
      <c r="M154" s="11">
        <f t="shared" si="149"/>
        <v>5.571995447128006</v>
      </c>
      <c r="N154" s="11">
        <f t="shared" si="149"/>
        <v>5.9965422701431423</v>
      </c>
      <c r="O154" s="11">
        <f t="shared" si="149"/>
        <v>5.6601048219094592</v>
      </c>
      <c r="P154" s="11">
        <f t="shared" si="149"/>
        <v>7.2907890082469269</v>
      </c>
      <c r="Q154" s="11">
        <f t="shared" si="149"/>
        <v>8.2983766721746477</v>
      </c>
      <c r="S154" s="40">
        <f t="shared" ref="S154:S177" si="150">IF(O$151-M$151 &lt;&gt; 0,(EXP(LN(O154/M154)/(O$151-M$151))-1)*100,0)</f>
        <v>0.31427627555609128</v>
      </c>
      <c r="T154" s="40">
        <f t="shared" ref="T154:T177" si="151">IF(Q$151-O$151 &lt;&gt; 0,(EXP(LN(Q154/O154)/(Q$151-O$151))-1)*100,0)</f>
        <v>2.5835942103804577</v>
      </c>
      <c r="W154" s="10" t="str">
        <f t="shared" ref="W154:AB154" si="152">W9</f>
        <v>12 Other managers and proprietors</v>
      </c>
      <c r="X154" s="11">
        <f t="shared" si="152"/>
        <v>4.1390388594453551</v>
      </c>
      <c r="Y154" s="11">
        <f t="shared" si="152"/>
        <v>4.4023804911845037</v>
      </c>
      <c r="Z154" s="11">
        <f t="shared" si="152"/>
        <v>4.63050154936073</v>
      </c>
      <c r="AA154" s="11">
        <f t="shared" si="152"/>
        <v>5.6654148313375048</v>
      </c>
      <c r="AB154" s="11">
        <f t="shared" si="152"/>
        <v>6.6669194138718018</v>
      </c>
      <c r="AD154" s="40">
        <f t="shared" ref="AD154:AD177" si="153">IF(Z$151-X$151 &lt;&gt; 0,(EXP(LN(Z154/X154)/(Z$151-X$151))-1)*100,0)</f>
        <v>2.2693995285351765</v>
      </c>
      <c r="AE154" s="40">
        <f t="shared" ref="AE154:AE177" si="154">IF(AB$151-Z$151 &lt;&gt; 0,(EXP(LN(AB154/Z154)/(AB$151-Z$151))-1)*100,0)</f>
        <v>2.4597152994137339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17.747369988322959</v>
      </c>
      <c r="C155" s="11">
        <f t="shared" si="146"/>
        <v>20.25620538923776</v>
      </c>
      <c r="D155" s="11">
        <f t="shared" si="146"/>
        <v>20.841021545713033</v>
      </c>
      <c r="E155" s="11">
        <f t="shared" si="146"/>
        <v>21.931380033587029</v>
      </c>
      <c r="F155" s="11">
        <f t="shared" si="146"/>
        <v>23.867665345860733</v>
      </c>
      <c r="H155" s="40">
        <f t="shared" si="147"/>
        <v>3.2659155549197072</v>
      </c>
      <c r="I155" s="40">
        <f t="shared" si="148"/>
        <v>0.90810780055303741</v>
      </c>
      <c r="L155" s="10" t="str">
        <f t="shared" ref="L155:Q155" si="155">L10</f>
        <v>21 Science, research, engineering and technology professionals</v>
      </c>
      <c r="M155" s="11">
        <f t="shared" si="155"/>
        <v>14.021180704753551</v>
      </c>
      <c r="N155" s="11">
        <f t="shared" si="155"/>
        <v>16.152023641341689</v>
      </c>
      <c r="O155" s="11">
        <f t="shared" si="155"/>
        <v>15.939166448617922</v>
      </c>
      <c r="P155" s="11">
        <f t="shared" si="155"/>
        <v>16.207052083167476</v>
      </c>
      <c r="Q155" s="11">
        <f t="shared" si="155"/>
        <v>17.188678777920565</v>
      </c>
      <c r="S155" s="40">
        <f t="shared" si="150"/>
        <v>2.5973642682837417</v>
      </c>
      <c r="T155" s="40">
        <f t="shared" si="151"/>
        <v>0.5044117447792873</v>
      </c>
      <c r="W155" s="10" t="str">
        <f t="shared" ref="W155:AB155" si="156">W10</f>
        <v>21 Science, research, engineering and technology professionals</v>
      </c>
      <c r="X155" s="11">
        <f t="shared" si="156"/>
        <v>3.7261892835693851</v>
      </c>
      <c r="Y155" s="11">
        <f t="shared" si="156"/>
        <v>4.1041817478960265</v>
      </c>
      <c r="Z155" s="11">
        <f t="shared" si="156"/>
        <v>4.9018550970950834</v>
      </c>
      <c r="AA155" s="11">
        <f t="shared" si="156"/>
        <v>5.7243279504195765</v>
      </c>
      <c r="AB155" s="11">
        <f t="shared" si="156"/>
        <v>6.6789865679401181</v>
      </c>
      <c r="AD155" s="40">
        <f t="shared" si="153"/>
        <v>5.6377424101988982</v>
      </c>
      <c r="AE155" s="40">
        <f t="shared" si="154"/>
        <v>2.0837636624424283</v>
      </c>
    </row>
    <row r="156" spans="1:31" x14ac:dyDescent="0.2">
      <c r="A156" s="10" t="str">
        <f t="shared" si="142"/>
        <v>22 Health professionals</v>
      </c>
      <c r="B156" s="11">
        <f t="shared" si="142"/>
        <v>8.877530759480166</v>
      </c>
      <c r="C156" s="11">
        <f t="shared" si="146"/>
        <v>10.901019432141011</v>
      </c>
      <c r="D156" s="11">
        <f t="shared" si="146"/>
        <v>10.856706732129261</v>
      </c>
      <c r="E156" s="11">
        <f t="shared" si="146"/>
        <v>11.390246689290777</v>
      </c>
      <c r="F156" s="11">
        <f t="shared" si="146"/>
        <v>11.903632870071997</v>
      </c>
      <c r="H156" s="40">
        <f t="shared" si="147"/>
        <v>4.1073002089320187</v>
      </c>
      <c r="I156" s="40">
        <f t="shared" si="148"/>
        <v>0.61562466519431425</v>
      </c>
      <c r="L156" s="10" t="str">
        <f t="shared" ref="L156:Q156" si="157">L11</f>
        <v>22 Health professionals</v>
      </c>
      <c r="M156" s="11">
        <f t="shared" si="157"/>
        <v>1.9037829590653337</v>
      </c>
      <c r="N156" s="11">
        <f t="shared" si="157"/>
        <v>2.3136866060116201</v>
      </c>
      <c r="O156" s="11">
        <f t="shared" si="157"/>
        <v>2.4929733242256211</v>
      </c>
      <c r="P156" s="11">
        <f t="shared" si="157"/>
        <v>2.5988512835566882</v>
      </c>
      <c r="Q156" s="11">
        <f t="shared" si="157"/>
        <v>2.7290615934697193</v>
      </c>
      <c r="S156" s="40">
        <f t="shared" si="150"/>
        <v>5.5407167558657155</v>
      </c>
      <c r="T156" s="40">
        <f t="shared" si="151"/>
        <v>0.60503436506398334</v>
      </c>
      <c r="W156" s="10" t="str">
        <f t="shared" ref="W156:AB156" si="158">W11</f>
        <v>22 Health professionals</v>
      </c>
      <c r="X156" s="11">
        <f t="shared" si="158"/>
        <v>6.9737478004148326</v>
      </c>
      <c r="Y156" s="11">
        <f t="shared" si="158"/>
        <v>8.5873328261293977</v>
      </c>
      <c r="Z156" s="11">
        <f t="shared" si="158"/>
        <v>8.3637334079036325</v>
      </c>
      <c r="AA156" s="11">
        <f t="shared" si="158"/>
        <v>8.7913954057340824</v>
      </c>
      <c r="AB156" s="11">
        <f t="shared" si="158"/>
        <v>9.174571276602272</v>
      </c>
      <c r="AD156" s="40">
        <f t="shared" si="153"/>
        <v>3.7019179761364818</v>
      </c>
      <c r="AE156" s="40">
        <f t="shared" si="154"/>
        <v>0.61877829329328726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12.341708184875412</v>
      </c>
      <c r="C157" s="11">
        <f t="shared" si="146"/>
        <v>13.137807181938273</v>
      </c>
      <c r="D157" s="11">
        <f t="shared" si="146"/>
        <v>13.217041074308536</v>
      </c>
      <c r="E157" s="11">
        <f t="shared" si="146"/>
        <v>13.631608420989497</v>
      </c>
      <c r="F157" s="11">
        <f t="shared" si="146"/>
        <v>14.634559061629085</v>
      </c>
      <c r="H157" s="40">
        <f t="shared" si="147"/>
        <v>1.3798847640487111</v>
      </c>
      <c r="I157" s="40">
        <f t="shared" si="148"/>
        <v>0.68150376109799016</v>
      </c>
      <c r="L157" s="10" t="str">
        <f t="shared" ref="L157:Q157" si="159">L12</f>
        <v>23 Teaching and other educational professionals</v>
      </c>
      <c r="M157" s="11">
        <f t="shared" si="159"/>
        <v>3.8649289137087517</v>
      </c>
      <c r="N157" s="11">
        <f t="shared" si="159"/>
        <v>3.9086528291364648</v>
      </c>
      <c r="O157" s="11">
        <f t="shared" si="159"/>
        <v>4.1501765136199147</v>
      </c>
      <c r="P157" s="11">
        <f t="shared" si="159"/>
        <v>4.4521242295495753</v>
      </c>
      <c r="Q157" s="11">
        <f t="shared" si="159"/>
        <v>4.7698218200258253</v>
      </c>
      <c r="S157" s="40">
        <f t="shared" si="150"/>
        <v>1.4343408949097913</v>
      </c>
      <c r="T157" s="40">
        <f t="shared" si="151"/>
        <v>0.93203722013976975</v>
      </c>
      <c r="W157" s="10" t="str">
        <f t="shared" ref="W157:AB157" si="160">W12</f>
        <v>23 Teaching and other educational professionals</v>
      </c>
      <c r="X157" s="11">
        <f t="shared" si="160"/>
        <v>8.4767792711666665</v>
      </c>
      <c r="Y157" s="11">
        <f t="shared" si="160"/>
        <v>9.2291543528018014</v>
      </c>
      <c r="Z157" s="11">
        <f t="shared" si="160"/>
        <v>9.066864560688602</v>
      </c>
      <c r="AA157" s="11">
        <f t="shared" si="160"/>
        <v>9.179484191439915</v>
      </c>
      <c r="AB157" s="11">
        <f t="shared" si="160"/>
        <v>9.8647372416032582</v>
      </c>
      <c r="AD157" s="40">
        <f t="shared" si="153"/>
        <v>1.3550169828313585</v>
      </c>
      <c r="AE157" s="40">
        <f t="shared" si="154"/>
        <v>0.56385030393693025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17.076408484222011</v>
      </c>
      <c r="C158" s="11">
        <f t="shared" si="146"/>
        <v>19.866973194454069</v>
      </c>
      <c r="D158" s="11">
        <f t="shared" si="146"/>
        <v>20.935478866645582</v>
      </c>
      <c r="E158" s="11">
        <f t="shared" si="146"/>
        <v>23.343174719156998</v>
      </c>
      <c r="F158" s="11">
        <f t="shared" si="146"/>
        <v>25.852037257860562</v>
      </c>
      <c r="H158" s="40">
        <f t="shared" si="147"/>
        <v>4.1591129912318836</v>
      </c>
      <c r="I158" s="40">
        <f t="shared" si="148"/>
        <v>1.4162290698590096</v>
      </c>
      <c r="L158" s="10" t="str">
        <f t="shared" ref="L158:Q158" si="161">L13</f>
        <v>24 Business, media and public service professionals</v>
      </c>
      <c r="M158" s="11">
        <f t="shared" si="161"/>
        <v>10.106720825257646</v>
      </c>
      <c r="N158" s="11">
        <f t="shared" si="161"/>
        <v>11.236953711611836</v>
      </c>
      <c r="O158" s="11">
        <f t="shared" si="161"/>
        <v>11.651691509695869</v>
      </c>
      <c r="P158" s="11">
        <f t="shared" si="161"/>
        <v>13.131741288381811</v>
      </c>
      <c r="Q158" s="11">
        <f t="shared" si="161"/>
        <v>14.311011891085794</v>
      </c>
      <c r="S158" s="40">
        <f t="shared" si="150"/>
        <v>2.8858717377943988</v>
      </c>
      <c r="T158" s="40">
        <f t="shared" si="151"/>
        <v>1.3799542705649426</v>
      </c>
      <c r="W158" s="10" t="str">
        <f t="shared" ref="W158:AB158" si="162">W13</f>
        <v>24 Business, media and public service professionals</v>
      </c>
      <c r="X158" s="11">
        <f t="shared" si="162"/>
        <v>6.9696876589643537</v>
      </c>
      <c r="Y158" s="11">
        <f t="shared" si="162"/>
        <v>8.6300194828422256</v>
      </c>
      <c r="Z158" s="11">
        <f t="shared" si="162"/>
        <v>9.2837873569497038</v>
      </c>
      <c r="AA158" s="11">
        <f t="shared" si="162"/>
        <v>10.211433430775189</v>
      </c>
      <c r="AB158" s="11">
        <f t="shared" si="162"/>
        <v>11.541025366774779</v>
      </c>
      <c r="AD158" s="40">
        <f t="shared" si="153"/>
        <v>5.9015639265697528</v>
      </c>
      <c r="AE158" s="40">
        <f t="shared" si="154"/>
        <v>1.461500497953705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4.439433097785134</v>
      </c>
      <c r="C159" s="11">
        <f t="shared" si="146"/>
        <v>5.2687998289743216</v>
      </c>
      <c r="D159" s="11">
        <f t="shared" si="146"/>
        <v>5.6663800788471264</v>
      </c>
      <c r="E159" s="11">
        <f t="shared" si="146"/>
        <v>4.9972295045726147</v>
      </c>
      <c r="F159" s="11">
        <f t="shared" si="146"/>
        <v>5.3283333918402525</v>
      </c>
      <c r="H159" s="40">
        <f t="shared" si="147"/>
        <v>5.001532409063647</v>
      </c>
      <c r="I159" s="40">
        <f t="shared" si="148"/>
        <v>-0.40924015392322932</v>
      </c>
      <c r="L159" s="10" t="str">
        <f t="shared" ref="L159:Q159" si="163">L14</f>
        <v>31 Science, engineering and technology associate professionals</v>
      </c>
      <c r="M159" s="11">
        <f t="shared" si="163"/>
        <v>3.0399799096407611</v>
      </c>
      <c r="N159" s="11">
        <f t="shared" si="163"/>
        <v>3.80417732674599</v>
      </c>
      <c r="O159" s="11">
        <f t="shared" si="163"/>
        <v>3.9020243716333614</v>
      </c>
      <c r="P159" s="11">
        <f t="shared" si="163"/>
        <v>3.1880920606350669</v>
      </c>
      <c r="Q159" s="11">
        <f t="shared" si="163"/>
        <v>3.2059063234637843</v>
      </c>
      <c r="S159" s="40">
        <f t="shared" si="150"/>
        <v>5.1196370769505339</v>
      </c>
      <c r="T159" s="40">
        <f t="shared" si="151"/>
        <v>-1.3014611456724556</v>
      </c>
      <c r="W159" s="10" t="str">
        <f t="shared" ref="W159:AB159" si="164">W14</f>
        <v>31 Science, engineering and technology associate professionals</v>
      </c>
      <c r="X159" s="11">
        <f t="shared" si="164"/>
        <v>1.3994531881443686</v>
      </c>
      <c r="Y159" s="11">
        <f t="shared" si="164"/>
        <v>1.4646225022283226</v>
      </c>
      <c r="Z159" s="11">
        <f t="shared" si="164"/>
        <v>1.7643557072137606</v>
      </c>
      <c r="AA159" s="11">
        <f t="shared" si="164"/>
        <v>1.8091374439375503</v>
      </c>
      <c r="AB159" s="11">
        <f t="shared" si="164"/>
        <v>2.1224270683764699</v>
      </c>
      <c r="AD159" s="40">
        <f t="shared" si="153"/>
        <v>4.7431315757420434</v>
      </c>
      <c r="AE159" s="40">
        <f t="shared" si="154"/>
        <v>1.2394495714604714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3.969414833703758</v>
      </c>
      <c r="C160" s="11">
        <f t="shared" si="146"/>
        <v>4.6418698797265412</v>
      </c>
      <c r="D160" s="11">
        <f t="shared" si="146"/>
        <v>4.7501619746031913</v>
      </c>
      <c r="E160" s="11">
        <f t="shared" si="146"/>
        <v>4.6968511282287251</v>
      </c>
      <c r="F160" s="11">
        <f t="shared" si="146"/>
        <v>4.9698386342876546</v>
      </c>
      <c r="H160" s="40">
        <f t="shared" si="147"/>
        <v>3.6564631133708003</v>
      </c>
      <c r="I160" s="40">
        <f t="shared" si="148"/>
        <v>0.3018456677234882</v>
      </c>
      <c r="L160" s="10" t="str">
        <f t="shared" ref="L160:Q160" si="165">L15</f>
        <v>32 Health and social care associate professionals</v>
      </c>
      <c r="M160" s="11">
        <f t="shared" si="165"/>
        <v>0.81142000159589101</v>
      </c>
      <c r="N160" s="11">
        <f t="shared" si="165"/>
        <v>0.84941738408654499</v>
      </c>
      <c r="O160" s="11">
        <f t="shared" si="165"/>
        <v>0.96927343733802174</v>
      </c>
      <c r="P160" s="11">
        <f t="shared" si="165"/>
        <v>0.85763156720225697</v>
      </c>
      <c r="Q160" s="11">
        <f t="shared" si="165"/>
        <v>0.89084181463892398</v>
      </c>
      <c r="S160" s="40">
        <f t="shared" si="150"/>
        <v>3.6191726800024693</v>
      </c>
      <c r="T160" s="40">
        <f>IF(Q$151-O$151 &lt;&gt; 0,(EXP(LN(Q160/O160)/(Q$151-O$151))-1)*100,0)</f>
        <v>-0.56095329718819364</v>
      </c>
      <c r="W160" s="10" t="str">
        <f t="shared" ref="W160:AB160" si="166">W15</f>
        <v>32 Health and social care associate professionals</v>
      </c>
      <c r="X160" s="11">
        <f t="shared" si="166"/>
        <v>3.1579948321078679</v>
      </c>
      <c r="Y160" s="11">
        <f t="shared" si="166"/>
        <v>3.7924524956399894</v>
      </c>
      <c r="Z160" s="11">
        <f t="shared" si="166"/>
        <v>3.7808885372651666</v>
      </c>
      <c r="AA160" s="11">
        <f t="shared" si="166"/>
        <v>3.839219561026467</v>
      </c>
      <c r="AB160" s="11">
        <f t="shared" si="166"/>
        <v>4.0789968196487232</v>
      </c>
      <c r="AD160" s="40">
        <f t="shared" si="153"/>
        <v>3.6660359144432109</v>
      </c>
      <c r="AE160" s="40">
        <f t="shared" si="154"/>
        <v>0.50722897844124315</v>
      </c>
    </row>
    <row r="161" spans="1:31" x14ac:dyDescent="0.2">
      <c r="A161" s="10" t="str">
        <f t="shared" si="142"/>
        <v>33 Protective service occupations</v>
      </c>
      <c r="B161" s="11">
        <f t="shared" si="142"/>
        <v>3.157862297743756</v>
      </c>
      <c r="C161" s="11">
        <f t="shared" si="146"/>
        <v>3.092742634662816</v>
      </c>
      <c r="D161" s="11">
        <f t="shared" si="146"/>
        <v>3.2318448165515608</v>
      </c>
      <c r="E161" s="11">
        <f t="shared" si="146"/>
        <v>3.8758417938971625</v>
      </c>
      <c r="F161" s="11">
        <f t="shared" si="146"/>
        <v>4.4214592744618084</v>
      </c>
      <c r="H161" s="40">
        <f t="shared" si="147"/>
        <v>0.46423051059676368</v>
      </c>
      <c r="I161" s="40">
        <f t="shared" si="148"/>
        <v>2.1114261849505489</v>
      </c>
      <c r="L161" s="10" t="str">
        <f t="shared" ref="L161:Q161" si="167">L16</f>
        <v>33 Protective service occupations</v>
      </c>
      <c r="M161" s="11">
        <f t="shared" si="167"/>
        <v>2.4497441498253516</v>
      </c>
      <c r="N161" s="11">
        <f t="shared" si="167"/>
        <v>2.3172082523659263</v>
      </c>
      <c r="O161" s="11">
        <f t="shared" si="167"/>
        <v>2.376856442288374</v>
      </c>
      <c r="P161" s="11">
        <f t="shared" si="167"/>
        <v>2.7271385958730474</v>
      </c>
      <c r="Q161" s="11">
        <f t="shared" si="167"/>
        <v>2.9234362810171071</v>
      </c>
      <c r="S161" s="40">
        <f t="shared" si="150"/>
        <v>-0.60227497700435784</v>
      </c>
      <c r="T161" s="40">
        <f t="shared" si="151"/>
        <v>1.3894371264931538</v>
      </c>
      <c r="W161" s="10" t="str">
        <f t="shared" ref="W161:AB161" si="168">W16</f>
        <v>33 Protective service occupations</v>
      </c>
      <c r="X161" s="11">
        <f t="shared" si="168"/>
        <v>0.70811814791840311</v>
      </c>
      <c r="Y161" s="11">
        <f t="shared" si="168"/>
        <v>0.77553438229688998</v>
      </c>
      <c r="Z161" s="11">
        <f t="shared" si="168"/>
        <v>0.85498837426318686</v>
      </c>
      <c r="AA161" s="11">
        <f t="shared" si="168"/>
        <v>1.1487031980241125</v>
      </c>
      <c r="AB161" s="11">
        <f t="shared" si="168"/>
        <v>1.4980229934446905</v>
      </c>
      <c r="AD161" s="40">
        <f t="shared" si="153"/>
        <v>3.8414866108797963</v>
      </c>
      <c r="AE161" s="40">
        <f t="shared" si="154"/>
        <v>3.8095283828370796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6.8366842407669619</v>
      </c>
      <c r="C162" s="11">
        <f t="shared" si="146"/>
        <v>6.4363978370869592</v>
      </c>
      <c r="D162" s="11">
        <f t="shared" si="146"/>
        <v>6.8310318171997402</v>
      </c>
      <c r="E162" s="11">
        <f t="shared" si="146"/>
        <v>6.7024082707192632</v>
      </c>
      <c r="F162" s="11">
        <f t="shared" si="146"/>
        <v>7.251952951172485</v>
      </c>
      <c r="H162" s="40">
        <f t="shared" si="147"/>
        <v>-1.6541041290951686E-2</v>
      </c>
      <c r="I162" s="40">
        <f t="shared" si="148"/>
        <v>0.39942941249033748</v>
      </c>
      <c r="L162" s="10" t="str">
        <f t="shared" ref="L162:Q162" si="169">L17</f>
        <v>34 Culture, media and sports occupations</v>
      </c>
      <c r="M162" s="11">
        <f t="shared" si="169"/>
        <v>3.6845026546199389</v>
      </c>
      <c r="N162" s="11">
        <f t="shared" si="169"/>
        <v>3.3180999235287394</v>
      </c>
      <c r="O162" s="11">
        <f t="shared" si="169"/>
        <v>3.3085732914930541</v>
      </c>
      <c r="P162" s="11">
        <f t="shared" si="169"/>
        <v>3.2961048785703277</v>
      </c>
      <c r="Q162" s="11">
        <f t="shared" si="169"/>
        <v>3.6683715530467049</v>
      </c>
      <c r="S162" s="40">
        <f t="shared" si="150"/>
        <v>-2.1293715208325792</v>
      </c>
      <c r="T162" s="40">
        <f t="shared" si="151"/>
        <v>0.69057876293938669</v>
      </c>
      <c r="W162" s="10" t="str">
        <f t="shared" ref="W162:AB162" si="170">W17</f>
        <v>34 Culture, media and sports occupations</v>
      </c>
      <c r="X162" s="11">
        <f t="shared" si="170"/>
        <v>3.1521815861470266</v>
      </c>
      <c r="Y162" s="11">
        <f t="shared" si="170"/>
        <v>3.1182979135582198</v>
      </c>
      <c r="Z162" s="11">
        <f t="shared" si="170"/>
        <v>3.5224585257066843</v>
      </c>
      <c r="AA162" s="11">
        <f t="shared" si="170"/>
        <v>3.4063033921489394</v>
      </c>
      <c r="AB162" s="11">
        <f t="shared" si="170"/>
        <v>3.583581398125776</v>
      </c>
      <c r="AD162" s="40">
        <f t="shared" si="153"/>
        <v>2.2461425030777749</v>
      </c>
      <c r="AE162" s="40">
        <f t="shared" si="154"/>
        <v>0.11475579599606878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17.398691077319206</v>
      </c>
      <c r="C163" s="11">
        <f t="shared" si="146"/>
        <v>19.107737162423632</v>
      </c>
      <c r="D163" s="11">
        <f t="shared" si="146"/>
        <v>19.436316674483241</v>
      </c>
      <c r="E163" s="11">
        <f t="shared" si="146"/>
        <v>18.777423853171904</v>
      </c>
      <c r="F163" s="11">
        <f t="shared" si="146"/>
        <v>19.458295522200892</v>
      </c>
      <c r="H163" s="40">
        <f t="shared" si="147"/>
        <v>2.2396791396472882</v>
      </c>
      <c r="I163" s="40">
        <f t="shared" si="148"/>
        <v>7.5347807264813937E-3</v>
      </c>
      <c r="L163" s="10" t="str">
        <f t="shared" ref="L163:Q163" si="171">L18</f>
        <v>35 Business and public service associate professionals</v>
      </c>
      <c r="M163" s="11">
        <f t="shared" si="171"/>
        <v>9.1279447887591854</v>
      </c>
      <c r="N163" s="11">
        <f t="shared" si="171"/>
        <v>9.8692079610143644</v>
      </c>
      <c r="O163" s="11">
        <f t="shared" si="171"/>
        <v>10.071738763781516</v>
      </c>
      <c r="P163" s="11">
        <f t="shared" si="171"/>
        <v>9.4248248921218902</v>
      </c>
      <c r="Q163" s="11">
        <f t="shared" si="171"/>
        <v>9.4239006148925331</v>
      </c>
      <c r="S163" s="40">
        <f t="shared" si="150"/>
        <v>1.9873458299389579</v>
      </c>
      <c r="T163" s="40">
        <f t="shared" si="151"/>
        <v>-0.44224771620954284</v>
      </c>
      <c r="W163" s="10" t="str">
        <f t="shared" ref="W163:AB163" si="172">W18</f>
        <v>35 Business and public service associate professionals</v>
      </c>
      <c r="X163" s="11">
        <f t="shared" si="172"/>
        <v>8.2707462885600513</v>
      </c>
      <c r="Y163" s="11">
        <f t="shared" si="172"/>
        <v>9.2385292014092553</v>
      </c>
      <c r="Z163" s="11">
        <f t="shared" si="172"/>
        <v>9.364577910701728</v>
      </c>
      <c r="AA163" s="11">
        <f t="shared" si="172"/>
        <v>9.3525989610499938</v>
      </c>
      <c r="AB163" s="11">
        <f t="shared" si="172"/>
        <v>10.0343949073084</v>
      </c>
      <c r="AD163" s="40">
        <f t="shared" si="153"/>
        <v>2.5153034816059794</v>
      </c>
      <c r="AE163" s="40">
        <f t="shared" si="154"/>
        <v>0.46162500890658542</v>
      </c>
    </row>
    <row r="164" spans="1:31" x14ac:dyDescent="0.2">
      <c r="A164" s="10" t="str">
        <f t="shared" si="142"/>
        <v>41 Administrative occupations</v>
      </c>
      <c r="B164" s="11">
        <f t="shared" si="142"/>
        <v>22.033147595606255</v>
      </c>
      <c r="C164" s="11">
        <f t="shared" si="146"/>
        <v>22.229920403236001</v>
      </c>
      <c r="D164" s="11">
        <f t="shared" si="146"/>
        <v>22.751581561315799</v>
      </c>
      <c r="E164" s="11">
        <f t="shared" si="146"/>
        <v>20.704243617273814</v>
      </c>
      <c r="F164" s="11">
        <f t="shared" si="146"/>
        <v>19.078304983261191</v>
      </c>
      <c r="H164" s="40">
        <f t="shared" si="147"/>
        <v>0.64379619300387603</v>
      </c>
      <c r="I164" s="40">
        <f t="shared" si="148"/>
        <v>-1.1670224275764474</v>
      </c>
      <c r="L164" s="10" t="str">
        <f t="shared" ref="L164:Q164" si="173">L19</f>
        <v>41 Administrative occupations</v>
      </c>
      <c r="M164" s="11">
        <f t="shared" si="173"/>
        <v>5.5343218787770514</v>
      </c>
      <c r="N164" s="11">
        <f t="shared" si="173"/>
        <v>5.3876901503162253</v>
      </c>
      <c r="O164" s="11">
        <f t="shared" si="173"/>
        <v>6.2224292059596253</v>
      </c>
      <c r="P164" s="11">
        <f t="shared" si="173"/>
        <v>5.8347224773213382</v>
      </c>
      <c r="Q164" s="11">
        <f t="shared" si="173"/>
        <v>6.2381776087518599</v>
      </c>
      <c r="S164" s="40">
        <f t="shared" si="150"/>
        <v>2.3715101701504704</v>
      </c>
      <c r="T164" s="40">
        <f t="shared" si="151"/>
        <v>1.6852831648739297E-2</v>
      </c>
      <c r="W164" s="10" t="str">
        <f t="shared" ref="W164:AB164" si="174">W19</f>
        <v>41 Administrative occupations</v>
      </c>
      <c r="X164" s="11">
        <f t="shared" si="174"/>
        <v>16.498825716829185</v>
      </c>
      <c r="Y164" s="11">
        <f t="shared" si="174"/>
        <v>16.842230252919737</v>
      </c>
      <c r="Z164" s="11">
        <f t="shared" si="174"/>
        <v>16.529152355356185</v>
      </c>
      <c r="AA164" s="11">
        <f t="shared" si="174"/>
        <v>14.869521139952441</v>
      </c>
      <c r="AB164" s="11">
        <f t="shared" si="174"/>
        <v>12.840127374509361</v>
      </c>
      <c r="AD164" s="40">
        <f t="shared" si="153"/>
        <v>3.6735178782842937E-2</v>
      </c>
      <c r="AE164" s="40">
        <f t="shared" si="154"/>
        <v>-1.6695749189118425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6.6415710084208204</v>
      </c>
      <c r="C165" s="11">
        <f t="shared" si="146"/>
        <v>6.1094325309401203</v>
      </c>
      <c r="D165" s="11">
        <f t="shared" si="146"/>
        <v>5.9650417334432628</v>
      </c>
      <c r="E165" s="11">
        <f t="shared" si="146"/>
        <v>6.0576332333096117</v>
      </c>
      <c r="F165" s="11">
        <f t="shared" si="146"/>
        <v>4.7825104238058271</v>
      </c>
      <c r="H165" s="40">
        <f t="shared" si="147"/>
        <v>-2.1257305922599556</v>
      </c>
      <c r="I165" s="40">
        <f t="shared" si="148"/>
        <v>-1.4622073824616222</v>
      </c>
      <c r="L165" s="10" t="str">
        <f t="shared" ref="L165:Q165" si="175">L20</f>
        <v>42 Secretarial and related occupations</v>
      </c>
      <c r="M165" s="11">
        <f t="shared" si="175"/>
        <v>0.31200321488448407</v>
      </c>
      <c r="N165" s="11">
        <f t="shared" si="175"/>
        <v>0.26054560732207083</v>
      </c>
      <c r="O165" s="11">
        <f t="shared" si="175"/>
        <v>0.23508956528490382</v>
      </c>
      <c r="P165" s="11">
        <f t="shared" si="175"/>
        <v>0.31590567836775013</v>
      </c>
      <c r="Q165" s="11">
        <f t="shared" si="175"/>
        <v>0.36092747029300792</v>
      </c>
      <c r="S165" s="40">
        <f>IF(O$151-M$151 &lt;&gt; 0,(EXP(LN(O165/M165)/(O$151-M$151))-1)*100,0)</f>
        <v>-5.5036885281122494</v>
      </c>
      <c r="T165" s="40">
        <f t="shared" si="151"/>
        <v>2.8993044096543574</v>
      </c>
      <c r="W165" s="10" t="str">
        <f t="shared" ref="W165:AB165" si="176">W20</f>
        <v>42 Secretarial and related occupations</v>
      </c>
      <c r="X165" s="11">
        <f t="shared" si="176"/>
        <v>6.3295677935363335</v>
      </c>
      <c r="Y165" s="11">
        <f t="shared" si="176"/>
        <v>5.848886923618049</v>
      </c>
      <c r="Z165" s="11">
        <f t="shared" si="176"/>
        <v>5.7299521681583601</v>
      </c>
      <c r="AA165" s="11">
        <f t="shared" si="176"/>
        <v>5.7417275549418623</v>
      </c>
      <c r="AB165" s="11">
        <f t="shared" si="176"/>
        <v>4.4215829535128197</v>
      </c>
      <c r="AD165" s="40">
        <f t="shared" si="153"/>
        <v>-1.9708158633381267</v>
      </c>
      <c r="AE165" s="40">
        <f t="shared" si="154"/>
        <v>-1.7132174094085073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2.6006862534796711</v>
      </c>
      <c r="C166" s="11">
        <f t="shared" si="146"/>
        <v>3.0740920643969396</v>
      </c>
      <c r="D166" s="11">
        <f t="shared" si="146"/>
        <v>2.4006299924304089</v>
      </c>
      <c r="E166" s="11">
        <f t="shared" si="146"/>
        <v>2.5542839115247213</v>
      </c>
      <c r="F166" s="11">
        <f t="shared" si="146"/>
        <v>2.9686524840309212</v>
      </c>
      <c r="H166" s="40">
        <f t="shared" si="147"/>
        <v>-1.588137055615213</v>
      </c>
      <c r="I166" s="40">
        <f t="shared" si="148"/>
        <v>1.4259168486645768</v>
      </c>
      <c r="L166" s="10" t="str">
        <f t="shared" ref="L166:Q166" si="177">L21</f>
        <v>51 Skilled agricultural and related trades</v>
      </c>
      <c r="M166" s="11">
        <f t="shared" si="177"/>
        <v>1.9978723053222176</v>
      </c>
      <c r="N166" s="11">
        <f t="shared" si="177"/>
        <v>2.6127925768629652</v>
      </c>
      <c r="O166" s="11">
        <f t="shared" si="177"/>
        <v>1.804747597719397</v>
      </c>
      <c r="P166" s="11">
        <f t="shared" si="177"/>
        <v>1.8495204914043413</v>
      </c>
      <c r="Q166" s="11">
        <f t="shared" si="177"/>
        <v>2.0936520921569484</v>
      </c>
      <c r="S166" s="40">
        <f t="shared" si="150"/>
        <v>-2.0127094503904819</v>
      </c>
      <c r="T166" s="40">
        <f t="shared" si="151"/>
        <v>0.99484403984084757</v>
      </c>
      <c r="W166" s="10" t="str">
        <f t="shared" ref="W166:AB166" si="178">W21</f>
        <v>51 Skilled agricultural and related trades</v>
      </c>
      <c r="X166" s="11">
        <f t="shared" si="178"/>
        <v>0.60281394815745659</v>
      </c>
      <c r="Y166" s="11">
        <f t="shared" si="178"/>
        <v>0.46129948753397526</v>
      </c>
      <c r="Z166" s="11">
        <f t="shared" si="178"/>
        <v>0.59588239471101445</v>
      </c>
      <c r="AA166" s="11">
        <f t="shared" si="178"/>
        <v>0.70476342012037452</v>
      </c>
      <c r="AB166" s="11">
        <f t="shared" si="178"/>
        <v>0.87500039187397372</v>
      </c>
      <c r="AD166" s="40">
        <f t="shared" si="153"/>
        <v>-0.23103833759507975</v>
      </c>
      <c r="AE166" s="40">
        <f t="shared" si="154"/>
        <v>2.5942874573906316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8.9744752119237852</v>
      </c>
      <c r="C167" s="11">
        <f t="shared" si="146"/>
        <v>10.073057370429153</v>
      </c>
      <c r="D167" s="11">
        <f t="shared" si="146"/>
        <v>8.7527252151712283</v>
      </c>
      <c r="E167" s="11">
        <f t="shared" si="146"/>
        <v>8.9464171474958469</v>
      </c>
      <c r="F167" s="11">
        <f t="shared" si="146"/>
        <v>8.680061094370263</v>
      </c>
      <c r="H167" s="40">
        <f t="shared" si="147"/>
        <v>-0.49913725758043981</v>
      </c>
      <c r="I167" s="40">
        <f t="shared" si="148"/>
        <v>-5.5561478031473932E-2</v>
      </c>
      <c r="L167" s="10" t="str">
        <f t="shared" ref="L167:Q167" si="179">L22</f>
        <v>52 Skilled metal, electrical and electronic trades</v>
      </c>
      <c r="M167" s="11">
        <f t="shared" si="179"/>
        <v>8.7648759512598193</v>
      </c>
      <c r="N167" s="11">
        <f t="shared" si="179"/>
        <v>9.6922425571226896</v>
      </c>
      <c r="O167" s="11">
        <f t="shared" si="179"/>
        <v>8.4706376313068397</v>
      </c>
      <c r="P167" s="11">
        <f t="shared" si="179"/>
        <v>8.3108773528647379</v>
      </c>
      <c r="Q167" s="11">
        <f t="shared" si="179"/>
        <v>7.8584019767028996</v>
      </c>
      <c r="S167" s="40">
        <f t="shared" si="150"/>
        <v>-0.68060489308803263</v>
      </c>
      <c r="T167" s="40">
        <f t="shared" si="151"/>
        <v>-0.49890141247660447</v>
      </c>
      <c r="W167" s="10" t="str">
        <f t="shared" ref="W167:AB167" si="180">W22</f>
        <v>52 Skilled metal, electrical and electronic trades</v>
      </c>
      <c r="X167" s="11">
        <f t="shared" si="180"/>
        <v>0.20959926066396278</v>
      </c>
      <c r="Y167" s="11">
        <f t="shared" si="180"/>
        <v>0.38081481330646</v>
      </c>
      <c r="Z167" s="11">
        <f t="shared" si="180"/>
        <v>0.28208758386437888</v>
      </c>
      <c r="AA167" s="11">
        <f t="shared" si="180"/>
        <v>0.63553979463110211</v>
      </c>
      <c r="AB167" s="11">
        <f t="shared" si="180"/>
        <v>0.82165911766735444</v>
      </c>
      <c r="AD167" s="40">
        <f t="shared" si="153"/>
        <v>6.1203918449147743</v>
      </c>
      <c r="AE167" s="40">
        <f t="shared" si="154"/>
        <v>7.3875284713292855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7.5637401221279346</v>
      </c>
      <c r="C168" s="11">
        <f t="shared" si="146"/>
        <v>8.506001650628308</v>
      </c>
      <c r="D168" s="11">
        <f t="shared" si="146"/>
        <v>7.671416344721993</v>
      </c>
      <c r="E168" s="11">
        <f t="shared" si="146"/>
        <v>8.2002999531887646</v>
      </c>
      <c r="F168" s="11">
        <f t="shared" si="146"/>
        <v>7.6232940224429822</v>
      </c>
      <c r="H168" s="40">
        <f t="shared" si="147"/>
        <v>0.28310931275237206</v>
      </c>
      <c r="I168" s="40">
        <f t="shared" si="148"/>
        <v>-4.1942508075265561E-2</v>
      </c>
      <c r="L168" s="10" t="str">
        <f t="shared" ref="L168:Q168" si="181">L23</f>
        <v>53 Skilled construction and building trades</v>
      </c>
      <c r="M168" s="11">
        <f t="shared" si="181"/>
        <v>7.437791103059304</v>
      </c>
      <c r="N168" s="11">
        <f t="shared" si="181"/>
        <v>8.3374709425886024</v>
      </c>
      <c r="O168" s="11">
        <f t="shared" si="181"/>
        <v>7.5166072051520789</v>
      </c>
      <c r="P168" s="11">
        <f t="shared" si="181"/>
        <v>8.058489522903983</v>
      </c>
      <c r="Q168" s="11">
        <f t="shared" si="181"/>
        <v>7.446580162438738</v>
      </c>
      <c r="S168" s="40">
        <f t="shared" si="150"/>
        <v>0.21104151204964783</v>
      </c>
      <c r="T168" s="40">
        <f t="shared" si="151"/>
        <v>-6.2380390168337296E-2</v>
      </c>
      <c r="W168" s="10" t="str">
        <f t="shared" ref="W168:AB168" si="182">W23</f>
        <v>53 Skilled construction and building trades</v>
      </c>
      <c r="X168" s="11">
        <f t="shared" si="182"/>
        <v>0.12594901906863359</v>
      </c>
      <c r="Y168" s="11">
        <f t="shared" si="182"/>
        <v>0.16853070803970488</v>
      </c>
      <c r="Z168" s="11">
        <f t="shared" si="182"/>
        <v>0.15480913956991477</v>
      </c>
      <c r="AA168" s="11">
        <f t="shared" si="182"/>
        <v>0.14181043028478921</v>
      </c>
      <c r="AB168" s="11">
        <f t="shared" si="182"/>
        <v>0.17671386000424941</v>
      </c>
      <c r="AD168" s="40">
        <f t="shared" si="153"/>
        <v>4.2126312517819287</v>
      </c>
      <c r="AE168" s="40">
        <f t="shared" si="154"/>
        <v>0.88616213170320535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5.9613409379347901</v>
      </c>
      <c r="C169" s="11">
        <f t="shared" si="146"/>
        <v>5.6149819016499363</v>
      </c>
      <c r="D169" s="11">
        <f t="shared" si="146"/>
        <v>5.2345712608409478</v>
      </c>
      <c r="E169" s="11">
        <f t="shared" si="146"/>
        <v>5.3943445255405553</v>
      </c>
      <c r="F169" s="11">
        <f t="shared" si="146"/>
        <v>5.5199250109102831</v>
      </c>
      <c r="H169" s="40">
        <f t="shared" si="147"/>
        <v>-2.5666957074732655</v>
      </c>
      <c r="I169" s="40">
        <f t="shared" si="148"/>
        <v>0.35448905047725798</v>
      </c>
      <c r="L169" s="10" t="str">
        <f t="shared" ref="L169:Q169" si="183">L24</f>
        <v>54 Textiles, printing and other skilled trades</v>
      </c>
      <c r="M169" s="11">
        <f t="shared" si="183"/>
        <v>3.6585258955884137</v>
      </c>
      <c r="N169" s="11">
        <f t="shared" si="183"/>
        <v>3.4882656561539918</v>
      </c>
      <c r="O169" s="11">
        <f t="shared" si="183"/>
        <v>2.959072242914115</v>
      </c>
      <c r="P169" s="11">
        <f t="shared" si="183"/>
        <v>3.0285972244326773</v>
      </c>
      <c r="Q169" s="11">
        <f t="shared" si="183"/>
        <v>3.028144516722171</v>
      </c>
      <c r="S169" s="40">
        <f t="shared" si="150"/>
        <v>-4.1549061536521599</v>
      </c>
      <c r="T169" s="40">
        <f t="shared" si="151"/>
        <v>0.15394686650500589</v>
      </c>
      <c r="W169" s="10" t="str">
        <f t="shared" ref="W169:AB169" si="184">W24</f>
        <v>54 Textiles, printing and other skilled trades</v>
      </c>
      <c r="X169" s="11">
        <f t="shared" si="184"/>
        <v>2.302815042346368</v>
      </c>
      <c r="Y169" s="11">
        <f t="shared" si="184"/>
        <v>2.1267162454959325</v>
      </c>
      <c r="Z169" s="11">
        <f t="shared" si="184"/>
        <v>2.2754990179268324</v>
      </c>
      <c r="AA169" s="11">
        <f t="shared" si="184"/>
        <v>2.3657473011078745</v>
      </c>
      <c r="AB169" s="11">
        <f t="shared" si="184"/>
        <v>2.4917804941881148</v>
      </c>
      <c r="AD169" s="40">
        <f t="shared" si="153"/>
        <v>-0.23837401898355592</v>
      </c>
      <c r="AE169" s="40">
        <f t="shared" si="154"/>
        <v>0.6071566756450375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18.190001581061221</v>
      </c>
      <c r="C170" s="11">
        <f t="shared" si="146"/>
        <v>19.341082027389735</v>
      </c>
      <c r="D170" s="11">
        <f t="shared" si="146"/>
        <v>18.534764238320935</v>
      </c>
      <c r="E170" s="11">
        <f t="shared" si="146"/>
        <v>19.801028693298331</v>
      </c>
      <c r="F170" s="11">
        <f t="shared" si="146"/>
        <v>21.156179492060478</v>
      </c>
      <c r="H170" s="40">
        <f t="shared" si="147"/>
        <v>0.37622670780215195</v>
      </c>
      <c r="I170" s="40">
        <f t="shared" si="148"/>
        <v>0.88579293562995876</v>
      </c>
      <c r="L170" s="10" t="str">
        <f t="shared" ref="L170:Q170" si="185">L25</f>
        <v>61 Caring personal service occupations</v>
      </c>
      <c r="M170" s="11">
        <f t="shared" si="185"/>
        <v>3.4312922386874685</v>
      </c>
      <c r="N170" s="11">
        <f t="shared" si="185"/>
        <v>3.5002083836160844</v>
      </c>
      <c r="O170" s="11">
        <f t="shared" si="185"/>
        <v>3.4805771891081774</v>
      </c>
      <c r="P170" s="11">
        <f t="shared" si="185"/>
        <v>4.2254615923306265</v>
      </c>
      <c r="Q170" s="11">
        <f t="shared" si="185"/>
        <v>4.8935691250326521</v>
      </c>
      <c r="S170" s="40">
        <f t="shared" si="150"/>
        <v>0.28563120626465821</v>
      </c>
      <c r="T170" s="40">
        <f t="shared" si="151"/>
        <v>2.2974866982654607</v>
      </c>
      <c r="W170" s="10" t="str">
        <f t="shared" ref="W170:AB170" si="186">W25</f>
        <v>61 Caring personal service occupations</v>
      </c>
      <c r="X170" s="11">
        <f t="shared" si="186"/>
        <v>14.758709342373773</v>
      </c>
      <c r="Y170" s="11">
        <f t="shared" si="186"/>
        <v>15.84087364377365</v>
      </c>
      <c r="Z170" s="11">
        <f t="shared" si="186"/>
        <v>15.0541870492128</v>
      </c>
      <c r="AA170" s="11">
        <f t="shared" si="186"/>
        <v>15.575567100967726</v>
      </c>
      <c r="AB170" s="11">
        <f t="shared" si="186"/>
        <v>16.262610367027829</v>
      </c>
      <c r="AD170" s="40">
        <f t="shared" si="153"/>
        <v>0.39724271217784768</v>
      </c>
      <c r="AE170" s="40">
        <f t="shared" si="154"/>
        <v>0.51607690393244976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6.7531960069055792</v>
      </c>
      <c r="C171" s="11">
        <f t="shared" si="146"/>
        <v>7.0154747088398359</v>
      </c>
      <c r="D171" s="11">
        <f t="shared" si="146"/>
        <v>6.4288632992072285</v>
      </c>
      <c r="E171" s="11">
        <f t="shared" si="146"/>
        <v>6.5099430490265373</v>
      </c>
      <c r="F171" s="11">
        <f t="shared" si="146"/>
        <v>6.6562671235207729</v>
      </c>
      <c r="H171" s="40">
        <f t="shared" si="147"/>
        <v>-0.97953367954346504</v>
      </c>
      <c r="I171" s="40">
        <f t="shared" si="148"/>
        <v>0.23200935059990435</v>
      </c>
      <c r="L171" s="10" t="str">
        <f t="shared" ref="L171:Q171" si="187">L26</f>
        <v>62 Leisure, travel and related personal service occupations</v>
      </c>
      <c r="M171" s="11">
        <f t="shared" si="187"/>
        <v>1.9571061543398092</v>
      </c>
      <c r="N171" s="11">
        <f t="shared" si="187"/>
        <v>2.1690129639677478</v>
      </c>
      <c r="O171" s="11">
        <f t="shared" si="187"/>
        <v>1.8910135886362502</v>
      </c>
      <c r="P171" s="11">
        <f t="shared" si="187"/>
        <v>1.9788698194437502</v>
      </c>
      <c r="Q171" s="11">
        <f t="shared" si="187"/>
        <v>2.2056146772817229</v>
      </c>
      <c r="S171" s="40">
        <f t="shared" si="150"/>
        <v>-0.68472410308284548</v>
      </c>
      <c r="T171" s="40">
        <f t="shared" si="151"/>
        <v>1.0312360279911559</v>
      </c>
      <c r="W171" s="10" t="str">
        <f t="shared" ref="W171:AB171" si="188">W26</f>
        <v>62 Leisure, travel and related personal service occupations</v>
      </c>
      <c r="X171" s="11">
        <f t="shared" si="188"/>
        <v>4.796089852565772</v>
      </c>
      <c r="Y171" s="11">
        <f t="shared" si="188"/>
        <v>4.8464617448720935</v>
      </c>
      <c r="Z171" s="11">
        <f t="shared" si="188"/>
        <v>4.5378497105709812</v>
      </c>
      <c r="AA171" s="11">
        <f t="shared" si="188"/>
        <v>4.5310732295827885</v>
      </c>
      <c r="AB171" s="11">
        <f t="shared" si="188"/>
        <v>4.4506524462390491</v>
      </c>
      <c r="AD171" s="40">
        <f t="shared" si="153"/>
        <v>-1.1008498889141238</v>
      </c>
      <c r="AE171" s="40">
        <f t="shared" si="154"/>
        <v>-0.12926681343744528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0.28572232066648451</v>
      </c>
      <c r="C172" s="11">
        <f t="shared" si="146"/>
        <v>0.24741481677060656</v>
      </c>
      <c r="D172" s="11">
        <f t="shared" si="146"/>
        <v>0.30857813650363142</v>
      </c>
      <c r="E172" s="11">
        <f t="shared" si="146"/>
        <v>0.24876208812382763</v>
      </c>
      <c r="F172" s="11">
        <f t="shared" si="146"/>
        <v>0.2618224848286701</v>
      </c>
      <c r="H172" s="40">
        <f t="shared" si="147"/>
        <v>1.5509981894171299</v>
      </c>
      <c r="I172" s="40">
        <f t="shared" si="148"/>
        <v>-1.0894114916922937</v>
      </c>
      <c r="L172" s="10" t="str">
        <f t="shared" ref="L172:Q172" si="189">L27</f>
        <v>63 Community and civil enforcement occupations</v>
      </c>
      <c r="M172" s="11">
        <f t="shared" si="189"/>
        <v>0.21567818250951096</v>
      </c>
      <c r="N172" s="11">
        <f t="shared" si="189"/>
        <v>0.16334895263377089</v>
      </c>
      <c r="O172" s="11">
        <f t="shared" si="189"/>
        <v>0.23490425020968395</v>
      </c>
      <c r="P172" s="11">
        <f t="shared" si="189"/>
        <v>0.15231096268485417</v>
      </c>
      <c r="Q172" s="11">
        <f t="shared" si="189"/>
        <v>0.16725639243286999</v>
      </c>
      <c r="S172" s="40">
        <f t="shared" si="150"/>
        <v>1.7224781628069064</v>
      </c>
      <c r="T172" s="40">
        <f t="shared" si="151"/>
        <v>-2.2388901415274165</v>
      </c>
      <c r="W172" s="10" t="str">
        <f t="shared" ref="W172:AB172" si="190">W27</f>
        <v>63 Community and civil enforcement occupations</v>
      </c>
      <c r="X172" s="11">
        <f t="shared" si="190"/>
        <v>7.0044138156973232E-2</v>
      </c>
      <c r="Y172" s="11">
        <f t="shared" si="190"/>
        <v>8.4065864136835686E-2</v>
      </c>
      <c r="Z172" s="11">
        <f t="shared" si="190"/>
        <v>7.3673886293947624E-2</v>
      </c>
      <c r="AA172" s="11">
        <f t="shared" si="190"/>
        <v>9.6451125438973176E-2</v>
      </c>
      <c r="AB172" s="11">
        <f t="shared" si="190"/>
        <v>9.4566092395800341E-2</v>
      </c>
      <c r="AD172" s="40">
        <f t="shared" si="153"/>
        <v>1.0155788218871642</v>
      </c>
      <c r="AE172" s="40">
        <f t="shared" si="154"/>
        <v>1.6782643713610046</v>
      </c>
    </row>
    <row r="173" spans="1:31" x14ac:dyDescent="0.2">
      <c r="A173" s="10" t="str">
        <f t="shared" si="142"/>
        <v>71 Sales occupations</v>
      </c>
      <c r="B173" s="11">
        <f t="shared" si="142"/>
        <v>18.518962054534434</v>
      </c>
      <c r="C173" s="11">
        <f t="shared" si="146"/>
        <v>18.382932484578777</v>
      </c>
      <c r="D173" s="11">
        <f t="shared" si="146"/>
        <v>18.33416591623671</v>
      </c>
      <c r="E173" s="11">
        <f t="shared" si="146"/>
        <v>17.054992142467253</v>
      </c>
      <c r="F173" s="11">
        <f t="shared" si="146"/>
        <v>16.172805200168501</v>
      </c>
      <c r="H173" s="40">
        <f t="shared" si="147"/>
        <v>-0.20037645639555679</v>
      </c>
      <c r="I173" s="40">
        <f t="shared" si="148"/>
        <v>-0.83274774436422616</v>
      </c>
      <c r="L173" s="10" t="str">
        <f t="shared" ref="L173:Q173" si="191">L28</f>
        <v>71 Sales occupations</v>
      </c>
      <c r="M173" s="11">
        <f t="shared" si="191"/>
        <v>7.9458188495247741</v>
      </c>
      <c r="N173" s="11">
        <f t="shared" si="191"/>
        <v>8.2892156257116589</v>
      </c>
      <c r="O173" s="11">
        <f t="shared" si="191"/>
        <v>8.2415514586145768</v>
      </c>
      <c r="P173" s="11">
        <f t="shared" si="191"/>
        <v>7.8905485675528535</v>
      </c>
      <c r="Q173" s="11">
        <f t="shared" si="191"/>
        <v>7.8138725321810547</v>
      </c>
      <c r="S173" s="40">
        <f t="shared" si="150"/>
        <v>0.73353227500854157</v>
      </c>
      <c r="T173" s="40">
        <f t="shared" si="151"/>
        <v>-0.35462256540202963</v>
      </c>
      <c r="W173" s="10" t="str">
        <f t="shared" ref="W173:AB173" si="192">W28</f>
        <v>71 Sales occupations</v>
      </c>
      <c r="X173" s="11">
        <f t="shared" si="192"/>
        <v>10.573143205009679</v>
      </c>
      <c r="Y173" s="11">
        <f t="shared" si="192"/>
        <v>10.093716858867104</v>
      </c>
      <c r="Z173" s="11">
        <f t="shared" si="192"/>
        <v>10.092614457622135</v>
      </c>
      <c r="AA173" s="11">
        <f t="shared" si="192"/>
        <v>9.1644435749144293</v>
      </c>
      <c r="AB173" s="11">
        <f t="shared" si="192"/>
        <v>8.3589326679874443</v>
      </c>
      <c r="AD173" s="40">
        <f t="shared" si="153"/>
        <v>-0.92595065904530482</v>
      </c>
      <c r="AE173" s="40">
        <f t="shared" si="154"/>
        <v>-1.2486269295350905</v>
      </c>
    </row>
    <row r="174" spans="1:31" x14ac:dyDescent="0.2">
      <c r="A174" s="10" t="str">
        <f t="shared" si="142"/>
        <v>72 Customer service occupations</v>
      </c>
      <c r="B174" s="11">
        <f t="shared" si="142"/>
        <v>3.9398687234945124</v>
      </c>
      <c r="C174" s="11">
        <f t="shared" si="146"/>
        <v>4.4297972343040364</v>
      </c>
      <c r="D174" s="11">
        <f t="shared" si="146"/>
        <v>4.4925764307013036</v>
      </c>
      <c r="E174" s="11">
        <f t="shared" si="146"/>
        <v>5.7300510448976034</v>
      </c>
      <c r="F174" s="11">
        <f t="shared" si="146"/>
        <v>6.4864633888541894</v>
      </c>
      <c r="H174" s="40">
        <f t="shared" si="147"/>
        <v>2.6603509524540936</v>
      </c>
      <c r="I174" s="40">
        <f t="shared" si="148"/>
        <v>2.4788318939424014</v>
      </c>
      <c r="L174" s="10" t="str">
        <f t="shared" ref="L174:Q174" si="193">L29</f>
        <v>72 Customer service occupations</v>
      </c>
      <c r="M174" s="11">
        <f t="shared" si="193"/>
        <v>1.4062915048797759</v>
      </c>
      <c r="N174" s="11">
        <f t="shared" si="193"/>
        <v>1.3577623133396979</v>
      </c>
      <c r="O174" s="11">
        <f t="shared" si="193"/>
        <v>1.547827756980396</v>
      </c>
      <c r="P174" s="11">
        <f t="shared" si="193"/>
        <v>2.1354523995682948</v>
      </c>
      <c r="Q174" s="11">
        <f t="shared" si="193"/>
        <v>2.5246611951122202</v>
      </c>
      <c r="S174" s="40">
        <f t="shared" si="150"/>
        <v>1.9364383834350907</v>
      </c>
      <c r="T174" s="40">
        <f t="shared" si="151"/>
        <v>3.315472197343805</v>
      </c>
      <c r="W174" s="10" t="str">
        <f t="shared" ref="W174:AB174" si="194">W29</f>
        <v>72 Customer service occupations</v>
      </c>
      <c r="X174" s="11">
        <f t="shared" si="194"/>
        <v>2.5335772186147367</v>
      </c>
      <c r="Y174" s="11">
        <f t="shared" si="194"/>
        <v>3.0720349209643456</v>
      </c>
      <c r="Z174" s="11">
        <f t="shared" si="194"/>
        <v>2.9447486737209179</v>
      </c>
      <c r="AA174" s="11">
        <f t="shared" si="194"/>
        <v>3.5945986453293139</v>
      </c>
      <c r="AB174" s="11">
        <f t="shared" si="194"/>
        <v>3.9618021937419705</v>
      </c>
      <c r="AD174" s="40">
        <f t="shared" si="153"/>
        <v>3.0535169963916697</v>
      </c>
      <c r="AE174" s="40">
        <f>IF(AB$151-Z$151 &lt;&gt; 0,(EXP(LN(AB174/Z174)/(AB$151-Z$151))-1)*100,0)</f>
        <v>1.9975257701648541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4.1596470713836391</v>
      </c>
      <c r="C175" s="11">
        <f t="shared" si="146"/>
        <v>4.6277191206445218</v>
      </c>
      <c r="D175" s="11">
        <f t="shared" si="146"/>
        <v>4.0396505270565646</v>
      </c>
      <c r="E175" s="11">
        <f t="shared" si="146"/>
        <v>4.917820337365777</v>
      </c>
      <c r="F175" s="11">
        <f t="shared" si="146"/>
        <v>4.854400412794976</v>
      </c>
      <c r="H175" s="40">
        <f t="shared" si="147"/>
        <v>-0.58373057461713618</v>
      </c>
      <c r="I175" s="40">
        <f t="shared" si="148"/>
        <v>1.2323814019502999</v>
      </c>
      <c r="L175" s="10" t="str">
        <f t="shared" ref="L175:Q175" si="195">L30</f>
        <v>81 Process, plant and machine operatives</v>
      </c>
      <c r="M175" s="11">
        <f t="shared" si="195"/>
        <v>3.4300946927930349</v>
      </c>
      <c r="N175" s="11">
        <f t="shared" si="195"/>
        <v>3.8405450947720237</v>
      </c>
      <c r="O175" s="11">
        <f t="shared" si="195"/>
        <v>3.3536416213218252</v>
      </c>
      <c r="P175" s="11">
        <f t="shared" si="195"/>
        <v>4.1071036062638209</v>
      </c>
      <c r="Q175" s="11">
        <f t="shared" si="195"/>
        <v>4.049629068234136</v>
      </c>
      <c r="S175" s="40">
        <f t="shared" si="150"/>
        <v>-0.44980655564724747</v>
      </c>
      <c r="T175" s="40">
        <f t="shared" si="151"/>
        <v>1.265125735159911</v>
      </c>
      <c r="W175" s="10" t="str">
        <f t="shared" ref="W175:AB175" si="196">W30</f>
        <v>81 Process, plant and machine operatives</v>
      </c>
      <c r="X175" s="11">
        <f t="shared" si="196"/>
        <v>0.72955237859060673</v>
      </c>
      <c r="Y175" s="11">
        <f t="shared" si="196"/>
        <v>0.78717402587250263</v>
      </c>
      <c r="Z175" s="11">
        <f t="shared" si="196"/>
        <v>0.68600890573474294</v>
      </c>
      <c r="AA175" s="11">
        <f t="shared" si="196"/>
        <v>0.81071673110195563</v>
      </c>
      <c r="AB175" s="11">
        <f t="shared" si="196"/>
        <v>0.80477134456083621</v>
      </c>
      <c r="AD175" s="40">
        <f t="shared" si="153"/>
        <v>-1.2232676262351139</v>
      </c>
      <c r="AE175" s="40">
        <f t="shared" si="154"/>
        <v>1.0701359851082559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7.7862038434178151</v>
      </c>
      <c r="C176" s="11">
        <f t="shared" si="146"/>
        <v>9.0365149605395434</v>
      </c>
      <c r="D176" s="11">
        <f t="shared" si="146"/>
        <v>7.4722097673391588</v>
      </c>
      <c r="E176" s="11">
        <f t="shared" si="146"/>
        <v>8.0779205283105782</v>
      </c>
      <c r="F176" s="11">
        <f t="shared" si="146"/>
        <v>8.1270007335245147</v>
      </c>
      <c r="H176" s="40">
        <f t="shared" si="147"/>
        <v>-0.81987365754891961</v>
      </c>
      <c r="I176" s="40">
        <f t="shared" si="148"/>
        <v>0.56157875947899782</v>
      </c>
      <c r="L176" s="10" t="str">
        <f t="shared" ref="L176:Q176" si="197">L31</f>
        <v>82 Transport and mobile machine drivers and operatives</v>
      </c>
      <c r="M176" s="11">
        <f t="shared" si="197"/>
        <v>7.0230319981005254</v>
      </c>
      <c r="N176" s="11">
        <f t="shared" si="197"/>
        <v>8.2667010684504714</v>
      </c>
      <c r="O176" s="11">
        <f t="shared" si="197"/>
        <v>6.8200321355755325</v>
      </c>
      <c r="P176" s="11">
        <f t="shared" si="197"/>
        <v>7.1194064188473485</v>
      </c>
      <c r="Q176" s="11">
        <f t="shared" si="197"/>
        <v>7.0272067393449662</v>
      </c>
      <c r="S176" s="40">
        <f t="shared" si="150"/>
        <v>-0.58489975299836905</v>
      </c>
      <c r="T176" s="40">
        <f t="shared" si="151"/>
        <v>0.19969985965904158</v>
      </c>
      <c r="W176" s="10" t="str">
        <f t="shared" ref="W176:AB176" si="198">W31</f>
        <v>82 Transport and mobile machine drivers and operatives</v>
      </c>
      <c r="X176" s="11">
        <f t="shared" si="198"/>
        <v>0.76317184531728777</v>
      </c>
      <c r="Y176" s="11">
        <f t="shared" si="198"/>
        <v>0.76981389208907747</v>
      </c>
      <c r="Z176" s="11">
        <f t="shared" si="198"/>
        <v>0.65217763176361898</v>
      </c>
      <c r="AA176" s="11">
        <f t="shared" si="198"/>
        <v>0.95851410946322391</v>
      </c>
      <c r="AB176" s="11">
        <f t="shared" si="198"/>
        <v>1.0997939941795538</v>
      </c>
      <c r="AD176" s="40">
        <f t="shared" si="153"/>
        <v>-3.0944363754819126</v>
      </c>
      <c r="AE176" s="40">
        <f t="shared" si="154"/>
        <v>3.545134432704411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3.6213553917073211</v>
      </c>
      <c r="C177" s="11">
        <f t="shared" si="146"/>
        <v>3.5229000716758567</v>
      </c>
      <c r="D177" s="11">
        <f t="shared" si="146"/>
        <v>3.1233632028907956</v>
      </c>
      <c r="E177" s="11">
        <f t="shared" si="146"/>
        <v>2.6691216366114086</v>
      </c>
      <c r="F177" s="11">
        <f t="shared" si="146"/>
        <v>2.569145961668569</v>
      </c>
      <c r="H177" s="40">
        <f t="shared" si="147"/>
        <v>-2.9154172656936095</v>
      </c>
      <c r="I177" s="40">
        <f t="shared" si="148"/>
        <v>-1.2938030550719848</v>
      </c>
      <c r="L177" s="10" t="str">
        <f t="shared" ref="L177:Q178" si="199">L32</f>
        <v>91 Elementary trades and related occupations</v>
      </c>
      <c r="M177" s="11">
        <f t="shared" si="199"/>
        <v>2.8842273517300807</v>
      </c>
      <c r="N177" s="11">
        <f t="shared" si="199"/>
        <v>2.8962443352299241</v>
      </c>
      <c r="O177" s="11">
        <f t="shared" si="199"/>
        <v>2.5774366978588756</v>
      </c>
      <c r="P177" s="11">
        <f t="shared" si="199"/>
        <v>2.1844399528515104</v>
      </c>
      <c r="Q177" s="11">
        <f t="shared" si="199"/>
        <v>2.106047352349488</v>
      </c>
      <c r="S177" s="40">
        <f t="shared" si="150"/>
        <v>-2.2241267591901481</v>
      </c>
      <c r="T177" s="40">
        <f t="shared" si="151"/>
        <v>-1.3375244343359904</v>
      </c>
      <c r="W177" s="10" t="str">
        <f t="shared" ref="W177:AB178" si="200">W32</f>
        <v>91 Elementary trades and related occupations</v>
      </c>
      <c r="X177" s="11">
        <f t="shared" si="200"/>
        <v>0.73712803997723553</v>
      </c>
      <c r="Y177" s="11">
        <f t="shared" si="200"/>
        <v>0.62665573644593298</v>
      </c>
      <c r="Z177" s="11">
        <f t="shared" si="200"/>
        <v>0.54592650503191986</v>
      </c>
      <c r="AA177" s="11">
        <f t="shared" si="200"/>
        <v>0.48468168375989362</v>
      </c>
      <c r="AB177" s="11">
        <f t="shared" si="200"/>
        <v>0.46309860931907937</v>
      </c>
      <c r="AD177" s="40">
        <f t="shared" si="153"/>
        <v>-5.8287685415099766</v>
      </c>
      <c r="AE177" s="40">
        <f t="shared" si="154"/>
        <v>-1.0909676414939673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26.264997444749245</v>
      </c>
      <c r="C178" s="11">
        <f t="shared" si="146"/>
        <v>27.87847144853021</v>
      </c>
      <c r="D178" s="11">
        <f t="shared" si="146"/>
        <v>25.407641542545054</v>
      </c>
      <c r="E178" s="11">
        <f t="shared" si="146"/>
        <v>26.171675301031851</v>
      </c>
      <c r="F178" s="11">
        <f t="shared" si="146"/>
        <v>25.027356248450804</v>
      </c>
      <c r="H178" s="40">
        <f>IF(D$151-B$151 &lt;&gt; 0,(EXP(LN(D178/B178)/(D$151-B$151))-1)*100,0)</f>
        <v>-0.66154569182570455</v>
      </c>
      <c r="I178" s="40">
        <f t="shared" ref="I178" si="201">IF(F$151-D$151 &lt;&gt; 0,(EXP(LN(F178/D178)/(F$151-D$151))-1)*100,0)</f>
        <v>-0.10048614788509269</v>
      </c>
      <c r="L178" s="10" t="str">
        <f t="shared" si="199"/>
        <v>92 Elementary administration and service occupations</v>
      </c>
      <c r="M178" s="11">
        <f t="shared" si="199"/>
        <v>12.470087124723712</v>
      </c>
      <c r="N178" s="11">
        <f t="shared" si="199"/>
        <v>13.124047848656151</v>
      </c>
      <c r="O178" s="11">
        <f t="shared" si="199"/>
        <v>12.069668757569337</v>
      </c>
      <c r="P178" s="11">
        <f t="shared" si="199"/>
        <v>12.939360293148212</v>
      </c>
      <c r="Q178" s="11">
        <f t="shared" si="199"/>
        <v>12.171899671396362</v>
      </c>
      <c r="S178" s="40">
        <f t="shared" ref="S178" si="202">IF(O$151-M$151 &lt;&gt; 0,(EXP(LN(O178/M178)/(O$151-M$151))-1)*100,0)</f>
        <v>-0.65061736252939317</v>
      </c>
      <c r="T178" s="40">
        <f t="shared" ref="T178" si="203">IF(Q$151-O$151 &lt;&gt; 0,(EXP(LN(Q178/O178)/(Q$151-O$151))-1)*100,0)</f>
        <v>5.6245132603316428E-2</v>
      </c>
      <c r="W178" s="10" t="str">
        <f t="shared" si="200"/>
        <v>92 Elementary administration and service occupations</v>
      </c>
      <c r="X178" s="11">
        <f t="shared" si="200"/>
        <v>13.794910320025561</v>
      </c>
      <c r="Y178" s="11">
        <f t="shared" si="200"/>
        <v>14.754423599874082</v>
      </c>
      <c r="Z178" s="11">
        <f t="shared" si="200"/>
        <v>13.337972784975745</v>
      </c>
      <c r="AA178" s="11">
        <f t="shared" si="200"/>
        <v>13.232315007883654</v>
      </c>
      <c r="AB178" s="11">
        <f t="shared" si="200"/>
        <v>12.855456577054445</v>
      </c>
      <c r="AD178" s="40">
        <f t="shared" ref="AD178" si="204">IF(Z$151-X$151 &lt;&gt; 0,(EXP(LN(Z178/X178)/(Z$151-X$151))-1)*100,0)</f>
        <v>-0.67142863611779902</v>
      </c>
      <c r="AE178" s="40">
        <f t="shared" ref="AE178" si="205">IF(AB$151-Z$151 &lt;&gt; 0,(EXP(LN(AB178/Z178)/(AB$151-Z$151))-1)*100,0)</f>
        <v>-0.24534324854350587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265.75199999999984</v>
      </c>
      <c r="C180" s="34">
        <f t="shared" si="206"/>
        <v>288.73000000000025</v>
      </c>
      <c r="D180" s="34">
        <f t="shared" si="206"/>
        <v>282.68699999999984</v>
      </c>
      <c r="E180" s="34">
        <f t="shared" si="206"/>
        <v>289.45600000000002</v>
      </c>
      <c r="F180" s="34">
        <f t="shared" si="206"/>
        <v>298.81500000000005</v>
      </c>
      <c r="H180" s="43">
        <f>IF(D$151-B$151 &lt;&gt; 0,(EXP(LN(D180/B180)/(D$151-B$151))-1)*100,0)</f>
        <v>1.2431989711302105</v>
      </c>
      <c r="I180" s="43">
        <f t="shared" si="148"/>
        <v>0.37058078759095725</v>
      </c>
      <c r="L180" s="231" t="str">
        <f t="shared" ref="L180:Q180" si="207">L35</f>
        <v>All occupations</v>
      </c>
      <c r="M180" s="34">
        <f t="shared" si="207"/>
        <v>137.2892020087362</v>
      </c>
      <c r="N180" s="34">
        <f t="shared" si="207"/>
        <v>149.93481559951826</v>
      </c>
      <c r="O180" s="34">
        <f t="shared" si="207"/>
        <v>144.71496201635028</v>
      </c>
      <c r="P180" s="34">
        <f t="shared" si="207"/>
        <v>148.54611184469596</v>
      </c>
      <c r="Q180" s="34">
        <f t="shared" si="207"/>
        <v>153.34075477527537</v>
      </c>
      <c r="S180" s="43">
        <f t="shared" ref="S180" si="208">IF(O$151-M$151 &lt;&gt; 0,(EXP(LN(O180/M180)/(O$151-M$151))-1)*100,0)</f>
        <v>1.0590964209657772</v>
      </c>
      <c r="T180" s="43">
        <f t="shared" ref="T180" si="209">IF(Q$151-O$151 &lt;&gt; 0,(EXP(LN(Q180/O180)/(Q$151-O$151))-1)*100,0)</f>
        <v>0.38672299647239949</v>
      </c>
      <c r="W180" s="231" t="str">
        <f t="shared" ref="W180:AB180" si="210">W35</f>
        <v>All occupations</v>
      </c>
      <c r="X180" s="34">
        <f t="shared" si="210"/>
        <v>128.46279799126378</v>
      </c>
      <c r="Y180" s="34">
        <f t="shared" si="210"/>
        <v>138.79518440048182</v>
      </c>
      <c r="Z180" s="34">
        <f t="shared" si="210"/>
        <v>137.97203798364967</v>
      </c>
      <c r="AA180" s="34">
        <f t="shared" si="210"/>
        <v>140.90988815530406</v>
      </c>
      <c r="AB180" s="34">
        <f t="shared" si="210"/>
        <v>145.47424522472465</v>
      </c>
      <c r="AD180" s="43">
        <f t="shared" ref="AD180" si="211">IF(Z$151-X$151 &lt;&gt; 0,(EXP(LN(Z180/X180)/(Z$151-X$151))-1)*100,0)</f>
        <v>1.4384817627711266</v>
      </c>
      <c r="AE180" s="43">
        <f t="shared" ref="AE180" si="212">IF(AB$151-Z$151 &lt;&gt; 0,(EXP(LN(AB180/Z180)/(AB$151-Z$151))-1)*100,0)</f>
        <v>0.35361053783600216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Buckinghamshire Thames Valley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30.611981468367027</v>
      </c>
      <c r="C7" s="31">
        <f>'Occ T1'!C8</f>
        <v>35.930654664801253</v>
      </c>
      <c r="D7" s="31">
        <f>'Occ T1'!D8</f>
        <v>36.003237250793632</v>
      </c>
      <c r="E7" s="31">
        <f>'Occ T1'!E8</f>
        <v>37.071298376919586</v>
      </c>
      <c r="F7" s="31">
        <f>'Occ T1'!F8</f>
        <v>41.163036625921606</v>
      </c>
      <c r="H7" s="31">
        <f>C7-B7</f>
        <v>5.3186731964342258</v>
      </c>
      <c r="I7" s="31">
        <f>D7-C7</f>
        <v>7.2582585992378768E-2</v>
      </c>
      <c r="J7" s="31">
        <f>E7-D7</f>
        <v>1.0680611261259543</v>
      </c>
      <c r="K7" s="31">
        <f>F7-E7</f>
        <v>4.0917382490020202</v>
      </c>
      <c r="L7" s="31">
        <f>F7-D7</f>
        <v>5.1597993751279745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20.900947161793692</v>
      </c>
      <c r="C8" s="32">
        <f>'Occ T2'!C8</f>
        <v>25.531731903473592</v>
      </c>
      <c r="D8" s="32">
        <f>'Occ T2'!D8</f>
        <v>25.712630879523442</v>
      </c>
      <c r="E8" s="32">
        <f>'Occ T2'!E8</f>
        <v>24.11509453733515</v>
      </c>
      <c r="F8" s="32">
        <f>'Occ T2'!F8</f>
        <v>26.197740539875181</v>
      </c>
      <c r="H8" s="31">
        <f t="shared" ref="H8:H9" si="0">C8-B8</f>
        <v>4.6307847416799</v>
      </c>
      <c r="I8" s="31">
        <f t="shared" ref="I8:I9" si="1">D8-C8</f>
        <v>0.18089897604984984</v>
      </c>
      <c r="J8" s="31">
        <f t="shared" ref="J8:J9" si="2">E8-D8</f>
        <v>-1.5975363421882918</v>
      </c>
      <c r="K8" s="31">
        <f t="shared" ref="K8:K9" si="3">F8-E8</f>
        <v>2.0826460025400308</v>
      </c>
      <c r="L8" s="31">
        <f t="shared" ref="L8:L49" si="4">F8-D8</f>
        <v>0.48510966035173908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9.7110343065733336</v>
      </c>
      <c r="C9" s="32">
        <f>'Occ T2'!C9</f>
        <v>10.398922761327659</v>
      </c>
      <c r="D9" s="32">
        <f>'Occ T2'!D9</f>
        <v>10.290606371270194</v>
      </c>
      <c r="E9" s="32">
        <f>'Occ T2'!E9</f>
        <v>12.956203839584436</v>
      </c>
      <c r="F9" s="32">
        <f>'Occ T2'!F9</f>
        <v>14.965296086046422</v>
      </c>
      <c r="H9" s="31">
        <f t="shared" si="0"/>
        <v>0.68788845475432581</v>
      </c>
      <c r="I9" s="31">
        <f t="shared" si="1"/>
        <v>-0.10831639005746574</v>
      </c>
      <c r="J9" s="31">
        <f t="shared" si="2"/>
        <v>2.6655974683142425</v>
      </c>
      <c r="K9" s="31">
        <f t="shared" si="3"/>
        <v>2.0090922464619858</v>
      </c>
      <c r="L9" s="31">
        <f t="shared" si="4"/>
        <v>4.6746897147762283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56.043017416900554</v>
      </c>
      <c r="C11" s="31">
        <f>'Occ T1'!C9</f>
        <v>64.162005197771109</v>
      </c>
      <c r="D11" s="31">
        <f>'Occ T1'!D9</f>
        <v>65.850248218796409</v>
      </c>
      <c r="E11" s="31">
        <f>'Occ T1'!E9</f>
        <v>70.296409863024309</v>
      </c>
      <c r="F11" s="31">
        <f>'Occ T1'!F9</f>
        <v>76.25789453542238</v>
      </c>
      <c r="H11" s="31">
        <f>C11-B11</f>
        <v>8.1189877808705546</v>
      </c>
      <c r="I11" s="31">
        <f t="shared" ref="I11:I49" si="5">D11-C11</f>
        <v>1.6882430210253005</v>
      </c>
      <c r="J11" s="31">
        <f>E11-D11</f>
        <v>4.4461616442278995</v>
      </c>
      <c r="K11" s="31">
        <f>F11-E11</f>
        <v>5.9614846723980719</v>
      </c>
      <c r="L11" s="31">
        <f t="shared" si="4"/>
        <v>10.407646316625971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17.747369988322959</v>
      </c>
      <c r="C12" s="10">
        <f>'Occ T2'!C10</f>
        <v>20.25620538923776</v>
      </c>
      <c r="D12" s="10">
        <f>'Occ T2'!D10</f>
        <v>20.841021545713033</v>
      </c>
      <c r="E12" s="10">
        <f>'Occ T2'!E10</f>
        <v>21.931380033587029</v>
      </c>
      <c r="F12" s="10">
        <f>'Occ T2'!F10</f>
        <v>23.867665345860733</v>
      </c>
      <c r="H12" s="11">
        <f t="shared" ref="H12:K14" si="6">C12-B12</f>
        <v>2.5088354009148013</v>
      </c>
      <c r="I12" s="31">
        <f t="shared" si="5"/>
        <v>0.58481615647527363</v>
      </c>
      <c r="J12" s="11">
        <f t="shared" si="6"/>
        <v>1.0903584878739956</v>
      </c>
      <c r="K12" s="11">
        <f t="shared" si="6"/>
        <v>1.9362853122737036</v>
      </c>
      <c r="L12" s="31">
        <f t="shared" si="4"/>
        <v>3.0266438001476992</v>
      </c>
    </row>
    <row r="13" spans="1:12" x14ac:dyDescent="0.2">
      <c r="A13" s="10" t="str">
        <f>'Occ T2'!A11</f>
        <v>22 Health professionals</v>
      </c>
      <c r="B13" s="10">
        <f>'Occ T2'!B11</f>
        <v>8.877530759480166</v>
      </c>
      <c r="C13" s="10">
        <f>'Occ T2'!C11</f>
        <v>10.901019432141011</v>
      </c>
      <c r="D13" s="10">
        <f>'Occ T2'!D11</f>
        <v>10.856706732129261</v>
      </c>
      <c r="E13" s="10">
        <f>'Occ T2'!E11</f>
        <v>11.390246689290777</v>
      </c>
      <c r="F13" s="10">
        <f>'Occ T2'!F11</f>
        <v>11.903632870071997</v>
      </c>
      <c r="H13" s="11">
        <f t="shared" si="6"/>
        <v>2.0234886726608448</v>
      </c>
      <c r="I13" s="31">
        <f t="shared" si="5"/>
        <v>-4.4312700011749584E-2</v>
      </c>
      <c r="J13" s="11">
        <f t="shared" si="6"/>
        <v>0.53353995716151559</v>
      </c>
      <c r="K13" s="11">
        <f t="shared" si="6"/>
        <v>0.51338618078121989</v>
      </c>
      <c r="L13" s="31">
        <f t="shared" si="4"/>
        <v>1.0469261379427355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12.341708184875412</v>
      </c>
      <c r="C14" s="10">
        <f>'Occ T2'!C12</f>
        <v>13.137807181938273</v>
      </c>
      <c r="D14" s="10">
        <f>'Occ T2'!D12</f>
        <v>13.217041074308536</v>
      </c>
      <c r="E14" s="10">
        <f>'Occ T2'!E12</f>
        <v>13.631608420989497</v>
      </c>
      <c r="F14" s="10">
        <f>'Occ T2'!F12</f>
        <v>14.634559061629085</v>
      </c>
      <c r="H14" s="11">
        <f t="shared" si="6"/>
        <v>0.79609899706286136</v>
      </c>
      <c r="I14" s="31">
        <f t="shared" si="5"/>
        <v>7.9233892370263348E-2</v>
      </c>
      <c r="J14" s="11">
        <f t="shared" si="6"/>
        <v>0.41456734668096118</v>
      </c>
      <c r="K14" s="11">
        <f t="shared" si="6"/>
        <v>1.0029506406395878</v>
      </c>
      <c r="L14" s="31">
        <f t="shared" si="4"/>
        <v>1.417517987320549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17.076408484222011</v>
      </c>
      <c r="C15" s="10">
        <f>'Occ T2'!C13</f>
        <v>19.866973194454069</v>
      </c>
      <c r="D15" s="10">
        <f>'Occ T2'!D13</f>
        <v>20.935478866645582</v>
      </c>
      <c r="E15" s="10">
        <f>'Occ T2'!E13</f>
        <v>23.343174719156998</v>
      </c>
      <c r="F15" s="10">
        <f>'Occ T2'!F13</f>
        <v>25.852037257860562</v>
      </c>
      <c r="H15" s="11">
        <f t="shared" ref="H15" si="7">C15-B15</f>
        <v>2.7905647102320579</v>
      </c>
      <c r="I15" s="31">
        <f t="shared" si="5"/>
        <v>1.0685056721915132</v>
      </c>
      <c r="J15" s="11">
        <f t="shared" ref="J15" si="8">E15-D15</f>
        <v>2.4076958525114165</v>
      </c>
      <c r="K15" s="11">
        <f t="shared" ref="K15" si="9">F15-E15</f>
        <v>2.5088625387035641</v>
      </c>
      <c r="L15" s="31">
        <f t="shared" si="4"/>
        <v>4.9165583912149806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35.802085547318818</v>
      </c>
      <c r="C17" s="31">
        <f>'Occ T1'!C10</f>
        <v>38.547547342874267</v>
      </c>
      <c r="D17" s="31">
        <f>'Occ T1'!D10</f>
        <v>39.91573536168486</v>
      </c>
      <c r="E17" s="31">
        <f>'Occ T1'!E10</f>
        <v>39.049754550589668</v>
      </c>
      <c r="F17" s="31">
        <f>'Occ T1'!F10</f>
        <v>41.429879773963094</v>
      </c>
      <c r="H17" s="31">
        <f t="shared" ref="H17:K21" si="10">C17-B17</f>
        <v>2.7454617955554497</v>
      </c>
      <c r="I17" s="31">
        <f t="shared" si="5"/>
        <v>1.3681880188105922</v>
      </c>
      <c r="J17" s="31">
        <f t="shared" si="10"/>
        <v>-0.86598081109519143</v>
      </c>
      <c r="K17" s="31">
        <f t="shared" si="10"/>
        <v>2.380125223373426</v>
      </c>
      <c r="L17" s="31">
        <f t="shared" si="4"/>
        <v>1.5141444122782346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4.439433097785134</v>
      </c>
      <c r="C18" s="10">
        <f>'Occ T2'!C14</f>
        <v>5.2687998289743216</v>
      </c>
      <c r="D18" s="10">
        <f>'Occ T2'!D14</f>
        <v>5.6663800788471264</v>
      </c>
      <c r="E18" s="10">
        <f>'Occ T2'!E14</f>
        <v>4.9972295045726147</v>
      </c>
      <c r="F18" s="10">
        <f>'Occ T2'!F14</f>
        <v>5.3283333918402525</v>
      </c>
      <c r="H18" s="11">
        <f t="shared" si="10"/>
        <v>0.82936673118918769</v>
      </c>
      <c r="I18" s="31">
        <f t="shared" si="5"/>
        <v>0.39758024987280471</v>
      </c>
      <c r="J18" s="11">
        <f t="shared" si="10"/>
        <v>-0.66915057427451163</v>
      </c>
      <c r="K18" s="11">
        <f t="shared" si="10"/>
        <v>0.33110388726763773</v>
      </c>
      <c r="L18" s="31">
        <f t="shared" si="4"/>
        <v>-0.3380466870068739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3.969414833703758</v>
      </c>
      <c r="C19" s="10">
        <f>'Occ T2'!C15</f>
        <v>4.6418698797265412</v>
      </c>
      <c r="D19" s="10">
        <f>'Occ T2'!D15</f>
        <v>4.7501619746031913</v>
      </c>
      <c r="E19" s="10">
        <f>'Occ T2'!E15</f>
        <v>4.6968511282287251</v>
      </c>
      <c r="F19" s="10">
        <f>'Occ T2'!F15</f>
        <v>4.9698386342876546</v>
      </c>
      <c r="H19" s="11">
        <f t="shared" si="10"/>
        <v>0.67245504602278316</v>
      </c>
      <c r="I19" s="31">
        <f t="shared" si="5"/>
        <v>0.10829209487665015</v>
      </c>
      <c r="J19" s="11">
        <f t="shared" si="10"/>
        <v>-5.3310846374466259E-2</v>
      </c>
      <c r="K19" s="11">
        <f t="shared" si="10"/>
        <v>0.27298750605892952</v>
      </c>
      <c r="L19" s="31">
        <f t="shared" si="4"/>
        <v>0.21967665968446326</v>
      </c>
    </row>
    <row r="20" spans="1:12" x14ac:dyDescent="0.2">
      <c r="A20" s="10" t="str">
        <f>'Occ T2'!A16</f>
        <v>33 Protective service occupations</v>
      </c>
      <c r="B20" s="10">
        <f>'Occ T2'!B16</f>
        <v>3.157862297743756</v>
      </c>
      <c r="C20" s="10">
        <f>'Occ T2'!C16</f>
        <v>3.092742634662816</v>
      </c>
      <c r="D20" s="10">
        <f>'Occ T2'!D16</f>
        <v>3.2318448165515608</v>
      </c>
      <c r="E20" s="10">
        <f>'Occ T2'!E16</f>
        <v>3.8758417938971625</v>
      </c>
      <c r="F20" s="10">
        <f>'Occ T2'!F16</f>
        <v>4.4214592744618084</v>
      </c>
      <c r="H20" s="11">
        <f t="shared" si="10"/>
        <v>-6.5119663080940082E-2</v>
      </c>
      <c r="I20" s="31">
        <f t="shared" si="5"/>
        <v>0.13910218188874479</v>
      </c>
      <c r="J20" s="11">
        <f t="shared" si="10"/>
        <v>0.6439969773456018</v>
      </c>
      <c r="K20" s="11">
        <f t="shared" si="10"/>
        <v>0.54561748056464587</v>
      </c>
      <c r="L20" s="31">
        <f t="shared" si="4"/>
        <v>1.1896144579102477</v>
      </c>
    </row>
    <row r="21" spans="1:12" x14ac:dyDescent="0.2">
      <c r="A21" s="10" t="str">
        <f>'Occ T2'!A17</f>
        <v>34 Culture, media and sports occupations</v>
      </c>
      <c r="B21" s="10">
        <f>'Occ T2'!B17</f>
        <v>6.8366842407669619</v>
      </c>
      <c r="C21" s="10">
        <f>'Occ T2'!C17</f>
        <v>6.4363978370869592</v>
      </c>
      <c r="D21" s="10">
        <f>'Occ T2'!D17</f>
        <v>6.8310318171997402</v>
      </c>
      <c r="E21" s="10">
        <f>'Occ T2'!E17</f>
        <v>6.7024082707192632</v>
      </c>
      <c r="F21" s="10">
        <f>'Occ T2'!F17</f>
        <v>7.251952951172485</v>
      </c>
      <c r="H21" s="11">
        <f t="shared" si="10"/>
        <v>-0.40028640368000268</v>
      </c>
      <c r="I21" s="31">
        <f t="shared" si="5"/>
        <v>0.39463398011278095</v>
      </c>
      <c r="J21" s="11">
        <f t="shared" si="10"/>
        <v>-0.12862354648047702</v>
      </c>
      <c r="K21" s="11">
        <f t="shared" si="10"/>
        <v>0.5495446804532218</v>
      </c>
      <c r="L21" s="31">
        <f t="shared" si="4"/>
        <v>0.42092113397274478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17.398691077319206</v>
      </c>
      <c r="C22" s="10">
        <f>'Occ T2'!C18</f>
        <v>19.107737162423632</v>
      </c>
      <c r="D22" s="10">
        <f>'Occ T2'!D18</f>
        <v>19.436316674483241</v>
      </c>
      <c r="E22" s="10">
        <f>'Occ T2'!E18</f>
        <v>18.777423853171904</v>
      </c>
      <c r="F22" s="10">
        <f>'Occ T2'!F18</f>
        <v>19.458295522200892</v>
      </c>
      <c r="H22" s="11">
        <f t="shared" ref="H22" si="11">C22-B22</f>
        <v>1.7090460851044256</v>
      </c>
      <c r="I22" s="31">
        <f t="shared" si="5"/>
        <v>0.32857951205960845</v>
      </c>
      <c r="J22" s="11">
        <f t="shared" ref="J22" si="12">E22-D22</f>
        <v>-0.65889282131133697</v>
      </c>
      <c r="K22" s="11">
        <f t="shared" ref="K22" si="13">F22-E22</f>
        <v>0.68087166902898844</v>
      </c>
      <c r="L22" s="31">
        <f t="shared" si="4"/>
        <v>2.1978847717651462E-2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28.674718604027078</v>
      </c>
      <c r="C24" s="31">
        <f>'Occ T1'!C11</f>
        <v>28.339352934176119</v>
      </c>
      <c r="D24" s="31">
        <f>'Occ T1'!D11</f>
        <v>28.71662329475906</v>
      </c>
      <c r="E24" s="31">
        <f>'Occ T1'!E11</f>
        <v>26.761876850583427</v>
      </c>
      <c r="F24" s="31">
        <f>'Occ T1'!F11</f>
        <v>23.860815407067019</v>
      </c>
      <c r="H24" s="31">
        <f t="shared" ref="H24:K26" si="14">C24-B24</f>
        <v>-0.33536566985095817</v>
      </c>
      <c r="I24" s="31">
        <f t="shared" si="5"/>
        <v>0.37727036058294061</v>
      </c>
      <c r="J24" s="31">
        <f t="shared" si="14"/>
        <v>-1.9547464441756333</v>
      </c>
      <c r="K24" s="31">
        <f t="shared" si="14"/>
        <v>-2.9010614435164079</v>
      </c>
      <c r="L24" s="31">
        <f t="shared" si="4"/>
        <v>-4.8558078876920412</v>
      </c>
    </row>
    <row r="25" spans="1:12" x14ac:dyDescent="0.2">
      <c r="A25" t="str">
        <f>'Occ T2'!A19</f>
        <v>41 Administrative occupations</v>
      </c>
      <c r="B25" s="32">
        <f>'Occ T2'!B19</f>
        <v>22.033147595606255</v>
      </c>
      <c r="C25" s="32">
        <f>'Occ T2'!C19</f>
        <v>22.229920403236001</v>
      </c>
      <c r="D25" s="32">
        <f>'Occ T2'!D19</f>
        <v>22.751581561315799</v>
      </c>
      <c r="E25" s="32">
        <f>'Occ T2'!E19</f>
        <v>20.704243617273814</v>
      </c>
      <c r="F25" s="32">
        <f>'Occ T2'!F19</f>
        <v>19.078304983261191</v>
      </c>
      <c r="H25" s="11">
        <f t="shared" si="14"/>
        <v>0.19677280762974547</v>
      </c>
      <c r="I25" s="31">
        <f t="shared" si="5"/>
        <v>0.52166115807979807</v>
      </c>
      <c r="J25" s="11">
        <f t="shared" si="14"/>
        <v>-2.0473379440419848</v>
      </c>
      <c r="K25" s="11">
        <f t="shared" si="14"/>
        <v>-1.6259386340126234</v>
      </c>
      <c r="L25" s="31">
        <f t="shared" si="4"/>
        <v>-3.6732765780546082</v>
      </c>
    </row>
    <row r="26" spans="1:12" x14ac:dyDescent="0.2">
      <c r="A26" t="str">
        <f>'Occ T2'!A20</f>
        <v>42 Secretarial and related occupations</v>
      </c>
      <c r="B26" s="32">
        <f>'Occ T2'!B20</f>
        <v>6.6415710084208204</v>
      </c>
      <c r="C26" s="32">
        <f>'Occ T2'!C20</f>
        <v>6.1094325309401203</v>
      </c>
      <c r="D26" s="32">
        <f>'Occ T2'!D20</f>
        <v>5.9650417334432628</v>
      </c>
      <c r="E26" s="32">
        <f>'Occ T2'!E20</f>
        <v>6.0576332333096117</v>
      </c>
      <c r="F26" s="32">
        <f>'Occ T2'!F20</f>
        <v>4.7825104238058271</v>
      </c>
      <c r="H26" s="11">
        <f t="shared" si="14"/>
        <v>-0.53213847748070009</v>
      </c>
      <c r="I26" s="31">
        <f t="shared" si="5"/>
        <v>-0.14439079749685746</v>
      </c>
      <c r="J26" s="11">
        <f t="shared" si="14"/>
        <v>9.2591499866348848E-2</v>
      </c>
      <c r="K26" s="11">
        <f t="shared" si="14"/>
        <v>-1.2751228095037845</v>
      </c>
      <c r="L26" s="31">
        <f t="shared" si="4"/>
        <v>-1.1825313096374357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25.100242525466179</v>
      </c>
      <c r="C28" s="31">
        <f>'Occ T1'!C12</f>
        <v>27.268132987104337</v>
      </c>
      <c r="D28" s="31">
        <f>'Occ T1'!D12</f>
        <v>24.059342813164577</v>
      </c>
      <c r="E28" s="31">
        <f>'Occ T1'!E12</f>
        <v>25.095345537749886</v>
      </c>
      <c r="F28" s="31">
        <f>'Occ T1'!F12</f>
        <v>24.791932611754447</v>
      </c>
      <c r="H28" s="31">
        <f t="shared" ref="H28:K30" si="15">C28-B28</f>
        <v>2.1678904616381587</v>
      </c>
      <c r="I28" s="31">
        <f t="shared" si="5"/>
        <v>-3.2087901739397608</v>
      </c>
      <c r="J28" s="31">
        <f t="shared" si="15"/>
        <v>1.036002724585309</v>
      </c>
      <c r="K28" s="31">
        <f t="shared" si="15"/>
        <v>-0.30341292599543834</v>
      </c>
      <c r="L28" s="31">
        <f t="shared" si="4"/>
        <v>0.73258979858987061</v>
      </c>
    </row>
    <row r="29" spans="1:12" x14ac:dyDescent="0.2">
      <c r="A29" s="10" t="str">
        <f>'Occ T2'!A21</f>
        <v>51 Skilled agricultural and related trades</v>
      </c>
      <c r="B29" s="10">
        <f>'Occ T2'!B21</f>
        <v>2.6006862534796711</v>
      </c>
      <c r="C29" s="10">
        <f>'Occ T2'!C21</f>
        <v>3.0740920643969396</v>
      </c>
      <c r="D29" s="10">
        <f>'Occ T2'!D21</f>
        <v>2.4006299924304089</v>
      </c>
      <c r="E29" s="10">
        <f>'Occ T2'!E21</f>
        <v>2.5542839115247213</v>
      </c>
      <c r="F29" s="10">
        <f>'Occ T2'!F21</f>
        <v>2.9686524840309212</v>
      </c>
      <c r="H29" s="11">
        <f t="shared" si="15"/>
        <v>0.47340581091726852</v>
      </c>
      <c r="I29" s="31">
        <f t="shared" si="5"/>
        <v>-0.67346207196653074</v>
      </c>
      <c r="J29" s="11">
        <f t="shared" si="15"/>
        <v>0.15365391909431247</v>
      </c>
      <c r="K29" s="11">
        <f t="shared" si="15"/>
        <v>0.41436857250619985</v>
      </c>
      <c r="L29" s="31">
        <f t="shared" si="4"/>
        <v>0.56802249160051232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8.9744752119237852</v>
      </c>
      <c r="C30" s="10">
        <f>'Occ T2'!C22</f>
        <v>10.073057370429153</v>
      </c>
      <c r="D30" s="10">
        <f>'Occ T2'!D22</f>
        <v>8.7527252151712283</v>
      </c>
      <c r="E30" s="10">
        <f>'Occ T2'!E22</f>
        <v>8.9464171474958469</v>
      </c>
      <c r="F30" s="10">
        <f>'Occ T2'!F22</f>
        <v>8.680061094370263</v>
      </c>
      <c r="H30" s="11">
        <f t="shared" si="15"/>
        <v>1.0985821585053674</v>
      </c>
      <c r="I30" s="31">
        <f t="shared" si="5"/>
        <v>-1.3203321552579244</v>
      </c>
      <c r="J30" s="11">
        <f t="shared" si="15"/>
        <v>0.19369193232461868</v>
      </c>
      <c r="K30" s="11">
        <f t="shared" si="15"/>
        <v>-0.26635605312558397</v>
      </c>
      <c r="L30" s="31">
        <f t="shared" si="4"/>
        <v>-7.2664120800965293E-2</v>
      </c>
    </row>
    <row r="31" spans="1:12" x14ac:dyDescent="0.2">
      <c r="A31" s="10" t="str">
        <f>'Occ T2'!A23</f>
        <v>53 Skilled construction and building trades</v>
      </c>
      <c r="B31" s="10">
        <f>'Occ T2'!B23</f>
        <v>7.5637401221279346</v>
      </c>
      <c r="C31" s="10">
        <f>'Occ T2'!C23</f>
        <v>8.506001650628308</v>
      </c>
      <c r="D31" s="10">
        <f>'Occ T2'!D23</f>
        <v>7.671416344721993</v>
      </c>
      <c r="E31" s="10">
        <f>'Occ T2'!E23</f>
        <v>8.2002999531887646</v>
      </c>
      <c r="F31" s="10">
        <f>'Occ T2'!F23</f>
        <v>7.6232940224429822</v>
      </c>
      <c r="H31" s="11">
        <f t="shared" ref="H31:H32" si="16">C31-B31</f>
        <v>0.94226152850037348</v>
      </c>
      <c r="I31" s="31">
        <f t="shared" si="5"/>
        <v>-0.83458530590631508</v>
      </c>
      <c r="J31" s="11">
        <f t="shared" ref="J31:J32" si="17">E31-D31</f>
        <v>0.52888360846677163</v>
      </c>
      <c r="K31" s="11">
        <f t="shared" ref="K31:K32" si="18">F31-E31</f>
        <v>-0.57700593074578244</v>
      </c>
      <c r="L31" s="31">
        <f t="shared" si="4"/>
        <v>-4.812232227901081E-2</v>
      </c>
    </row>
    <row r="32" spans="1:12" x14ac:dyDescent="0.2">
      <c r="A32" s="10" t="str">
        <f>'Occ T2'!A24</f>
        <v>54 Textiles, printing and other skilled trades</v>
      </c>
      <c r="B32" s="10">
        <f>'Occ T2'!B24</f>
        <v>5.9613409379347901</v>
      </c>
      <c r="C32" s="10">
        <f>'Occ T2'!C24</f>
        <v>5.6149819016499363</v>
      </c>
      <c r="D32" s="10">
        <f>'Occ T2'!D24</f>
        <v>5.2345712608409478</v>
      </c>
      <c r="E32" s="10">
        <f>'Occ T2'!E24</f>
        <v>5.3943445255405553</v>
      </c>
      <c r="F32" s="10">
        <f>'Occ T2'!F24</f>
        <v>5.5199250109102831</v>
      </c>
      <c r="H32" s="11">
        <f t="shared" si="16"/>
        <v>-0.34635903628485387</v>
      </c>
      <c r="I32" s="31">
        <f t="shared" si="5"/>
        <v>-0.38041064080898845</v>
      </c>
      <c r="J32" s="11">
        <f t="shared" si="17"/>
        <v>0.15977326469960751</v>
      </c>
      <c r="K32" s="11">
        <f t="shared" si="18"/>
        <v>0.12558048536972777</v>
      </c>
      <c r="L32" s="31">
        <f t="shared" si="4"/>
        <v>0.28535375006933528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25.228919908633284</v>
      </c>
      <c r="C34" s="31">
        <f>'Occ T1'!C13</f>
        <v>26.603971553000179</v>
      </c>
      <c r="D34" s="31">
        <f>'Occ T1'!D13</f>
        <v>25.272205674031795</v>
      </c>
      <c r="E34" s="31">
        <f>'Occ T1'!E13</f>
        <v>26.559733830448696</v>
      </c>
      <c r="F34" s="31">
        <f>'Occ T1'!F13</f>
        <v>28.074269100409921</v>
      </c>
      <c r="H34" s="31">
        <f t="shared" ref="H34:K36" si="19">C34-B34</f>
        <v>1.375051644366895</v>
      </c>
      <c r="I34" s="31">
        <f t="shared" si="5"/>
        <v>-1.3317658789683833</v>
      </c>
      <c r="J34" s="31">
        <f t="shared" si="19"/>
        <v>1.2875281564169008</v>
      </c>
      <c r="K34" s="31">
        <f t="shared" si="19"/>
        <v>1.5145352699612253</v>
      </c>
      <c r="L34" s="31">
        <f t="shared" si="4"/>
        <v>2.8020634263781261</v>
      </c>
    </row>
    <row r="35" spans="1:12" x14ac:dyDescent="0.2">
      <c r="A35" s="10" t="str">
        <f>'Occ T2'!A25</f>
        <v>61 Caring personal service occupations</v>
      </c>
      <c r="B35" s="10">
        <f>'Occ T2'!B25</f>
        <v>18.190001581061221</v>
      </c>
      <c r="C35" s="10">
        <f>'Occ T2'!C25</f>
        <v>19.341082027389735</v>
      </c>
      <c r="D35" s="10">
        <f>'Occ T2'!D25</f>
        <v>18.534764238320935</v>
      </c>
      <c r="E35" s="10">
        <f>'Occ T2'!E25</f>
        <v>19.801028693298331</v>
      </c>
      <c r="F35" s="10">
        <f>'Occ T2'!F25</f>
        <v>21.156179492060478</v>
      </c>
      <c r="G35" s="10"/>
      <c r="H35" s="11">
        <f t="shared" si="19"/>
        <v>1.151080446328514</v>
      </c>
      <c r="I35" s="31">
        <f t="shared" si="5"/>
        <v>-0.80631778906879958</v>
      </c>
      <c r="J35" s="11">
        <f t="shared" si="19"/>
        <v>1.2662644549773958</v>
      </c>
      <c r="K35" s="11">
        <f t="shared" si="19"/>
        <v>1.3551507987621463</v>
      </c>
      <c r="L35" s="31">
        <f t="shared" si="4"/>
        <v>2.6214152537395421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6.7531960069055792</v>
      </c>
      <c r="C36" s="10">
        <f>'Occ T2'!C26</f>
        <v>7.0154747088398359</v>
      </c>
      <c r="D36" s="10">
        <f>'Occ T2'!D26</f>
        <v>6.4288632992072285</v>
      </c>
      <c r="E36" s="10">
        <f>'Occ T2'!E26</f>
        <v>6.5099430490265373</v>
      </c>
      <c r="F36" s="10">
        <f>'Occ T2'!F26</f>
        <v>6.6562671235207729</v>
      </c>
      <c r="G36" s="10"/>
      <c r="H36" s="11">
        <f t="shared" si="19"/>
        <v>0.26227870193425673</v>
      </c>
      <c r="I36" s="31">
        <f t="shared" si="5"/>
        <v>-0.58661140963260738</v>
      </c>
      <c r="J36" s="11">
        <f t="shared" si="19"/>
        <v>8.1079749819308766E-2</v>
      </c>
      <c r="K36" s="11">
        <f t="shared" si="19"/>
        <v>0.14632407449423557</v>
      </c>
      <c r="L36" s="31">
        <f t="shared" si="4"/>
        <v>0.22740382431354433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0.28572232066648451</v>
      </c>
      <c r="C37" s="10">
        <f>'Occ T2'!C27</f>
        <v>0.24741481677060656</v>
      </c>
      <c r="D37" s="10">
        <f>'Occ T2'!D27</f>
        <v>0.30857813650363142</v>
      </c>
      <c r="E37" s="10">
        <f>'Occ T2'!E27</f>
        <v>0.24876208812382763</v>
      </c>
      <c r="F37" s="10">
        <f>'Occ T2'!F27</f>
        <v>0.2618224848286701</v>
      </c>
      <c r="G37" s="10"/>
      <c r="H37" s="11">
        <f t="shared" ref="H37" si="20">C37-B37</f>
        <v>-3.8307503895877948E-2</v>
      </c>
      <c r="I37" s="31">
        <f t="shared" ref="I37" si="21">D37-C37</f>
        <v>6.1163319733024857E-2</v>
      </c>
      <c r="J37" s="11">
        <f t="shared" ref="J37" si="22">E37-D37</f>
        <v>-5.9816048379803782E-2</v>
      </c>
      <c r="K37" s="11">
        <f t="shared" ref="K37" si="23">F37-E37</f>
        <v>1.3060396704842464E-2</v>
      </c>
      <c r="L37" s="31">
        <f t="shared" ref="L37" si="24">F37-D37</f>
        <v>-4.6755651674961318E-2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22.458830778028947</v>
      </c>
      <c r="C39" s="31">
        <f>'Occ T1'!C14</f>
        <v>22.812729718882814</v>
      </c>
      <c r="D39" s="31">
        <f>'Occ T1'!D14</f>
        <v>22.826742346938012</v>
      </c>
      <c r="E39" s="31">
        <f>'Occ T1'!E14</f>
        <v>22.785043187364856</v>
      </c>
      <c r="F39" s="31">
        <f>'Occ T1'!F14</f>
        <v>22.659268589022691</v>
      </c>
      <c r="H39" s="31">
        <f>C39-B39</f>
        <v>0.35389894085386686</v>
      </c>
      <c r="I39" s="31">
        <f t="shared" si="5"/>
        <v>1.4012628055198206E-2</v>
      </c>
      <c r="J39" s="31">
        <f>E39-D39</f>
        <v>-4.1699159573155953E-2</v>
      </c>
      <c r="K39" s="31">
        <f>F39-E39</f>
        <v>-0.12577459834216498</v>
      </c>
      <c r="L39" s="31">
        <f t="shared" si="4"/>
        <v>-0.16747375791532093</v>
      </c>
    </row>
    <row r="40" spans="1:12" s="30" customFormat="1" x14ac:dyDescent="0.2">
      <c r="A40" s="126" t="str">
        <f>'Occ T2'!A28</f>
        <v>71 Sales occupations</v>
      </c>
      <c r="B40" s="126">
        <f>'Occ T2'!B28</f>
        <v>18.518962054534434</v>
      </c>
      <c r="C40" s="126">
        <f>'Occ T2'!C28</f>
        <v>18.382932484578777</v>
      </c>
      <c r="D40" s="126">
        <f>'Occ T2'!D28</f>
        <v>18.33416591623671</v>
      </c>
      <c r="E40" s="126">
        <f>'Occ T2'!E28</f>
        <v>17.054992142467253</v>
      </c>
      <c r="F40" s="126">
        <f>'Occ T2'!F28</f>
        <v>16.172805200168501</v>
      </c>
      <c r="G40"/>
      <c r="H40" s="11">
        <f>C40-B40</f>
        <v>-0.13602956995565663</v>
      </c>
      <c r="I40" s="31">
        <f t="shared" si="5"/>
        <v>-4.8766568342067274E-2</v>
      </c>
      <c r="J40" s="11">
        <f t="shared" ref="J40" si="25">E40-D40</f>
        <v>-1.2791737737694575</v>
      </c>
      <c r="K40" s="11">
        <f t="shared" ref="K40" si="26">F40-E40</f>
        <v>-0.88218694229875183</v>
      </c>
      <c r="L40" s="31">
        <f t="shared" si="4"/>
        <v>-2.1613607160682093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3.9398687234945124</v>
      </c>
      <c r="C41" s="126">
        <f>'Occ T2'!C29</f>
        <v>4.4297972343040364</v>
      </c>
      <c r="D41" s="126">
        <f>'Occ T2'!D29</f>
        <v>4.4925764307013036</v>
      </c>
      <c r="E41" s="126">
        <f>'Occ T2'!E29</f>
        <v>5.7300510448976034</v>
      </c>
      <c r="F41" s="126">
        <f>'Occ T2'!F29</f>
        <v>6.4864633888541894</v>
      </c>
      <c r="G41"/>
      <c r="H41" s="11">
        <f t="shared" ref="H41" si="27">C41-B41</f>
        <v>0.48992851080952393</v>
      </c>
      <c r="I41" s="31">
        <f t="shared" si="5"/>
        <v>6.2779196397267256E-2</v>
      </c>
      <c r="J41" s="11">
        <f t="shared" ref="J41" si="28">E41-D41</f>
        <v>1.2374746141962998</v>
      </c>
      <c r="K41" s="11">
        <f t="shared" ref="K41" si="29">F41-E41</f>
        <v>0.75641234395658596</v>
      </c>
      <c r="L41" s="31">
        <f t="shared" si="4"/>
        <v>1.9938869581528857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11.945850914801454</v>
      </c>
      <c r="C43" s="31">
        <f>'Occ T1'!C15</f>
        <v>13.664234081184066</v>
      </c>
      <c r="D43" s="31">
        <f>'Occ T1'!D15</f>
        <v>11.511860294395724</v>
      </c>
      <c r="E43" s="31">
        <f>'Occ T1'!E15</f>
        <v>12.995740865676355</v>
      </c>
      <c r="F43" s="31">
        <f>'Occ T1'!F15</f>
        <v>12.981401146319492</v>
      </c>
      <c r="H43" s="31">
        <f t="shared" ref="H43:K45" si="30">C43-B43</f>
        <v>1.7183831663826119</v>
      </c>
      <c r="I43" s="31">
        <f t="shared" si="5"/>
        <v>-2.1523737867883419</v>
      </c>
      <c r="J43" s="31">
        <f t="shared" si="30"/>
        <v>1.4838805712806309</v>
      </c>
      <c r="K43" s="31">
        <f t="shared" si="30"/>
        <v>-1.4339719356863512E-2</v>
      </c>
      <c r="L43" s="31">
        <f t="shared" si="4"/>
        <v>1.4695408519237674</v>
      </c>
    </row>
    <row r="44" spans="1:12" x14ac:dyDescent="0.2">
      <c r="A44" s="10" t="str">
        <f>'Occ T2'!A30</f>
        <v>81 Process, plant and machine operatives</v>
      </c>
      <c r="B44" s="10">
        <f>'Occ T2'!B30</f>
        <v>4.1596470713836391</v>
      </c>
      <c r="C44" s="10">
        <f>'Occ T2'!C30</f>
        <v>4.6277191206445218</v>
      </c>
      <c r="D44" s="10">
        <f>'Occ T2'!D30</f>
        <v>4.0396505270565646</v>
      </c>
      <c r="E44" s="10">
        <f>'Occ T2'!E30</f>
        <v>4.917820337365777</v>
      </c>
      <c r="F44" s="10">
        <f>'Occ T2'!F30</f>
        <v>4.854400412794976</v>
      </c>
      <c r="H44" s="11">
        <f t="shared" si="30"/>
        <v>0.46807204926088275</v>
      </c>
      <c r="I44" s="31">
        <f t="shared" si="5"/>
        <v>-0.58806859358795727</v>
      </c>
      <c r="J44" s="11">
        <f t="shared" si="30"/>
        <v>0.87816981030921237</v>
      </c>
      <c r="K44" s="11">
        <f t="shared" si="30"/>
        <v>-6.3419924570800923E-2</v>
      </c>
      <c r="L44" s="31">
        <f t="shared" si="4"/>
        <v>0.81474988573841145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7.7862038434178151</v>
      </c>
      <c r="C45" s="10">
        <f>'Occ T2'!C31</f>
        <v>9.0365149605395434</v>
      </c>
      <c r="D45" s="10">
        <f>'Occ T2'!D31</f>
        <v>7.4722097673391588</v>
      </c>
      <c r="E45" s="10">
        <f>'Occ T2'!E31</f>
        <v>8.0779205283105782</v>
      </c>
      <c r="F45" s="10">
        <f>'Occ T2'!F31</f>
        <v>8.1270007335245147</v>
      </c>
      <c r="H45" s="11">
        <f t="shared" si="30"/>
        <v>1.2503111171217283</v>
      </c>
      <c r="I45" s="31">
        <f t="shared" si="5"/>
        <v>-1.5643051932003846</v>
      </c>
      <c r="J45" s="11">
        <f t="shared" si="30"/>
        <v>0.6057107609714194</v>
      </c>
      <c r="K45" s="11">
        <f t="shared" si="30"/>
        <v>4.9080205213936523E-2</v>
      </c>
      <c r="L45" s="31">
        <f t="shared" si="4"/>
        <v>0.65479096618535593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29.886352836456567</v>
      </c>
      <c r="C47" s="31">
        <f>'Occ T1'!C16</f>
        <v>31.401371520206066</v>
      </c>
      <c r="D47" s="31">
        <f>'Occ T1'!D16</f>
        <v>28.531004745435851</v>
      </c>
      <c r="E47" s="31">
        <f>'Occ T1'!E16</f>
        <v>28.840796937643258</v>
      </c>
      <c r="F47" s="31">
        <f>'Occ T1'!F16</f>
        <v>27.596502210119372</v>
      </c>
      <c r="H47" s="31">
        <f t="shared" ref="H47:K49" si="31">C47-B47</f>
        <v>1.5150186837494992</v>
      </c>
      <c r="I47" s="31">
        <f t="shared" si="5"/>
        <v>-2.8703667747702148</v>
      </c>
      <c r="J47" s="31">
        <f t="shared" si="31"/>
        <v>0.30979219220740717</v>
      </c>
      <c r="K47" s="31">
        <f t="shared" si="31"/>
        <v>-1.2442947275238865</v>
      </c>
      <c r="L47" s="31">
        <f t="shared" si="4"/>
        <v>-0.93450253531647931</v>
      </c>
    </row>
    <row r="48" spans="1:12" x14ac:dyDescent="0.2">
      <c r="A48" s="10" t="str">
        <f>'Occ T2'!A32</f>
        <v>91 Elementary trades and related occupations</v>
      </c>
      <c r="B48" s="10">
        <f>'Occ T2'!B32</f>
        <v>3.6213553917073211</v>
      </c>
      <c r="C48" s="10">
        <f>'Occ T2'!C32</f>
        <v>3.5229000716758567</v>
      </c>
      <c r="D48" s="10">
        <f>'Occ T2'!D32</f>
        <v>3.1233632028907956</v>
      </c>
      <c r="E48" s="10">
        <f>'Occ T2'!E32</f>
        <v>2.6691216366114086</v>
      </c>
      <c r="F48" s="10">
        <f>'Occ T2'!F32</f>
        <v>2.569145961668569</v>
      </c>
      <c r="H48" s="11">
        <f t="shared" si="31"/>
        <v>-9.8455320031464399E-2</v>
      </c>
      <c r="I48" s="31">
        <f t="shared" si="5"/>
        <v>-0.39953686878506112</v>
      </c>
      <c r="J48" s="11">
        <f t="shared" si="31"/>
        <v>-0.45424156627938705</v>
      </c>
      <c r="K48" s="11">
        <f t="shared" si="31"/>
        <v>-9.9975674942839543E-2</v>
      </c>
      <c r="L48" s="31">
        <f t="shared" si="4"/>
        <v>-0.5542172412222266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26.264997444749245</v>
      </c>
      <c r="C49" s="10">
        <f>'Occ T2'!C33</f>
        <v>27.87847144853021</v>
      </c>
      <c r="D49" s="10">
        <f>'Occ T2'!D33</f>
        <v>25.407641542545054</v>
      </c>
      <c r="E49" s="10">
        <f>'Occ T2'!E33</f>
        <v>26.171675301031851</v>
      </c>
      <c r="F49" s="10">
        <f>'Occ T2'!F33</f>
        <v>25.027356248450804</v>
      </c>
      <c r="H49" s="11">
        <f t="shared" si="31"/>
        <v>1.6134740037809649</v>
      </c>
      <c r="I49" s="31">
        <f t="shared" si="5"/>
        <v>-2.4708299059851555</v>
      </c>
      <c r="J49" s="11">
        <f t="shared" si="31"/>
        <v>0.76403375848679644</v>
      </c>
      <c r="K49" s="11">
        <f t="shared" si="31"/>
        <v>-1.1443190525810465</v>
      </c>
      <c r="L49" s="31">
        <f t="shared" si="4"/>
        <v>-0.38028529409425005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265.75199999999995</v>
      </c>
      <c r="C51" s="34">
        <f>'Occ T1'!C18</f>
        <v>288.73000000000025</v>
      </c>
      <c r="D51" s="34">
        <f>'Occ T1'!D18</f>
        <v>282.6869999999999</v>
      </c>
      <c r="E51" s="34">
        <f>'Occ T1'!E18</f>
        <v>289.45600000000002</v>
      </c>
      <c r="F51" s="34">
        <f>'Occ T1'!F18</f>
        <v>298.81500000000005</v>
      </c>
      <c r="G51" s="24"/>
      <c r="H51" s="34">
        <f>C51-B51</f>
        <v>22.978000000000293</v>
      </c>
      <c r="I51" s="205">
        <f>D51-C51</f>
        <v>-6.0430000000003474</v>
      </c>
      <c r="J51" s="34">
        <f>E51-D51</f>
        <v>6.7690000000001191</v>
      </c>
      <c r="K51" s="34">
        <f>F51-E51</f>
        <v>9.3590000000000373</v>
      </c>
      <c r="L51" s="205">
        <f>F51-D51</f>
        <v>16.128000000000156</v>
      </c>
    </row>
    <row r="53" spans="1:12" ht="15.75" x14ac:dyDescent="0.25">
      <c r="A53" s="19" t="str">
        <f>CONCATENATE(A1," (Continued)")</f>
        <v>Occupation Table 3  Employment Change by Occupation in Occupation Group (SOC 2020), 2015-2035, Buckinghamshire Thames Valley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4.0862643755222194</v>
      </c>
      <c r="C59" s="44">
        <f>IF(AND(D$5-C$5 &lt;&gt; 0,D7 &lt;&gt; 0,C7 &lt;&gt; 0),(EXP(LN(D7/C7)/(D$5-C$5))-1)*100,0)</f>
        <v>0.20200741308362691</v>
      </c>
      <c r="D59" s="44">
        <f>IF(AND(E$5-D$5 &lt;&gt; 0,E7 &lt;&gt; 0,D7 &lt;&gt; 0),(EXP(LN(E7/D7)/(E$5-D$5))-1)*100,0)</f>
        <v>0.58639628127914456</v>
      </c>
      <c r="E59" s="44">
        <f>IF(AND(F$5-E$5 &lt;&gt; 0,F7 &lt;&gt; 0,E7 &lt;&gt; 0),(EXP(LN(F7/E7)/(F$5-E$5))-1)*100,0)</f>
        <v>1.052476404239</v>
      </c>
      <c r="F59" s="44">
        <f>IF(AND(F$5-D$5 &lt;&gt; 0,F7 &lt;&gt; 0,D7 &lt;&gt; 0),(EXP(LN(F7/D7)/(F$5-D$5))-1)*100,0)</f>
        <v>0.8968768957878348</v>
      </c>
      <c r="H59" s="44">
        <f>(B7/B$51)*100</f>
        <v>11.519003231722445</v>
      </c>
      <c r="I59" s="44">
        <f>(C7/C$51)*100</f>
        <v>12.444378715340013</v>
      </c>
      <c r="J59" s="44">
        <f>(D7/D$51)*100</f>
        <v>12.736078153856967</v>
      </c>
      <c r="K59" s="44">
        <f>(E7/E$51)*100</f>
        <v>12.807230935589375</v>
      </c>
      <c r="L59" s="44">
        <f>(F7/F$51)*100</f>
        <v>13.775425137935377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5.1304629892763076</v>
      </c>
      <c r="C60" s="44">
        <f t="shared" si="32"/>
        <v>0.70852606761564463</v>
      </c>
      <c r="D60" s="44">
        <f t="shared" si="32"/>
        <v>-1.274693502187807</v>
      </c>
      <c r="E60" s="44">
        <f t="shared" si="32"/>
        <v>0.8317922707680836</v>
      </c>
      <c r="F60" s="44">
        <f>IF(AND(F$5-D$5 &lt;&gt; 0,F8 &lt;&gt; 0,D8 &lt;&gt; 0),(EXP(LN(F8/D8)/(F$5-D$5))-1)*100,0)</f>
        <v>0.12468315178071343</v>
      </c>
      <c r="H60" s="44">
        <f t="shared" ref="H60:L60" si="33">(B8/B$51)*100</f>
        <v>7.864831557916288</v>
      </c>
      <c r="I60" s="44">
        <f t="shared" si="33"/>
        <v>8.8427707212529256</v>
      </c>
      <c r="J60" s="44">
        <f t="shared" si="33"/>
        <v>9.0957953070086184</v>
      </c>
      <c r="K60" s="44">
        <f t="shared" si="33"/>
        <v>8.3311779812251761</v>
      </c>
      <c r="L60" s="44">
        <f t="shared" si="33"/>
        <v>8.7672106620735821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1.7257067923931224</v>
      </c>
      <c r="C61" s="44">
        <f>IF(AND(D$5-C$5 &lt;&gt; 0,D9 &lt;&gt; 0,C9 &lt;&gt; 0),(EXP(LN(D9/C9)/(D$5-C$5))-1)*100,0)</f>
        <v>-1.0416116413546339</v>
      </c>
      <c r="D61" s="44">
        <f t="shared" si="34"/>
        <v>4.7146296775989471</v>
      </c>
      <c r="E61" s="44">
        <f t="shared" si="34"/>
        <v>1.4520329678158417</v>
      </c>
      <c r="F61" s="44">
        <f>IF(AND(F$5-D$5 &lt;&gt; 0,F9 &lt;&gt; 0,D9 &lt;&gt; 0),(EXP(LN(F9/D9)/(F$5-D$5))-1)*100,0)</f>
        <v>2.5281111387670752</v>
      </c>
      <c r="H61" s="44">
        <f t="shared" ref="H61:L61" si="35">(B9/B$51)*100</f>
        <v>3.6541716738061556</v>
      </c>
      <c r="I61" s="44">
        <f t="shared" si="35"/>
        <v>3.6016079940870886</v>
      </c>
      <c r="J61" s="44">
        <f t="shared" si="35"/>
        <v>3.6402828468483506</v>
      </c>
      <c r="K61" s="44">
        <f t="shared" si="35"/>
        <v>4.4760529543641985</v>
      </c>
      <c r="L61" s="44">
        <f t="shared" si="35"/>
        <v>5.0082144758617941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3.4401411503477419</v>
      </c>
      <c r="C63" s="44">
        <f t="shared" si="36"/>
        <v>2.6312192329736472</v>
      </c>
      <c r="D63" s="44">
        <f t="shared" si="36"/>
        <v>1.3153259191630129</v>
      </c>
      <c r="E63" s="44">
        <f t="shared" si="36"/>
        <v>0.81732416833306676</v>
      </c>
      <c r="F63" s="44">
        <f>IF(AND(F$5-D$5 &lt;&gt; 0,F11 &lt;&gt; 0,D11 &lt;&gt; 0),(EXP(LN(F11/D11)/(F$5-D$5))-1)*100,0)</f>
        <v>0.98305217159921909</v>
      </c>
      <c r="H63" s="44">
        <f>(B11/B$51)*100</f>
        <v>21.088464966171681</v>
      </c>
      <c r="I63" s="44">
        <f>(C11/C$51)*100</f>
        <v>22.222147057032888</v>
      </c>
      <c r="J63" s="44">
        <f>(D11/D$51)*100</f>
        <v>23.294402720604921</v>
      </c>
      <c r="K63" s="44">
        <f>(E11/E$51)*100</f>
        <v>24.285697951683265</v>
      </c>
      <c r="L63" s="44">
        <f>(F11/F$51)*100</f>
        <v>25.520102583679655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3.3608381012744326</v>
      </c>
      <c r="C64" s="44">
        <f t="shared" si="36"/>
        <v>2.8870963008006845</v>
      </c>
      <c r="D64" s="49">
        <f t="shared" si="36"/>
        <v>1.0251238648817607</v>
      </c>
      <c r="E64" s="49">
        <f t="shared" si="36"/>
        <v>0.84965060501460687</v>
      </c>
      <c r="F64" s="44">
        <f>IF(AND(F$5-D$5 &lt;&gt; 0,F12 &lt;&gt; 0,D12 &lt;&gt; 0),(EXP(LN(F12/D12)/(F$5-D$5))-1)*100,0)</f>
        <v>0.90810780055303741</v>
      </c>
      <c r="H64" s="40">
        <f t="shared" ref="H64:L67" si="37">(B12/B$11)*100</f>
        <v>31.667406228864099</v>
      </c>
      <c r="I64" s="40">
        <f t="shared" si="37"/>
        <v>31.570405767090072</v>
      </c>
      <c r="J64" s="40">
        <f t="shared" si="37"/>
        <v>31.649116152859293</v>
      </c>
      <c r="K64" s="40">
        <f t="shared" si="37"/>
        <v>31.198435419847613</v>
      </c>
      <c r="L64" s="40">
        <f t="shared" si="37"/>
        <v>31.298615692535304</v>
      </c>
    </row>
    <row r="65" spans="1:12" x14ac:dyDescent="0.2">
      <c r="A65" t="str">
        <f>A13</f>
        <v>22 Health professionals</v>
      </c>
      <c r="B65" s="49">
        <f t="shared" si="36"/>
        <v>5.2673601493019362</v>
      </c>
      <c r="C65" s="44">
        <f t="shared" si="36"/>
        <v>-0.40650051389777841</v>
      </c>
      <c r="D65" s="49">
        <f t="shared" si="36"/>
        <v>0.96410613872257578</v>
      </c>
      <c r="E65" s="49">
        <f t="shared" si="36"/>
        <v>0.44183523716021522</v>
      </c>
      <c r="F65" s="44">
        <f>IF(AND(F$5-D$5 &lt;&gt; 0,F13 &lt;&gt; 0,D13 &lt;&gt; 0),(EXP(LN(F13/D13)/(F$5-D$5))-1)*100,0)</f>
        <v>0.61562466519431425</v>
      </c>
      <c r="H65" s="40">
        <f t="shared" si="37"/>
        <v>15.840565281203119</v>
      </c>
      <c r="I65" s="40">
        <f t="shared" si="37"/>
        <v>16.989835960612552</v>
      </c>
      <c r="J65" s="40">
        <f t="shared" si="37"/>
        <v>16.486964021846013</v>
      </c>
      <c r="K65" s="40">
        <f t="shared" si="37"/>
        <v>16.203169851042436</v>
      </c>
      <c r="L65" s="40">
        <f t="shared" si="37"/>
        <v>15.609705647646313</v>
      </c>
    </row>
    <row r="66" spans="1:12" x14ac:dyDescent="0.2">
      <c r="A66" t="str">
        <f>A14</f>
        <v>23 Teaching and other educational professionals</v>
      </c>
      <c r="B66" s="49">
        <f t="shared" si="36"/>
        <v>1.5750167321491482</v>
      </c>
      <c r="C66" s="44">
        <f t="shared" si="36"/>
        <v>0.60309830455720359</v>
      </c>
      <c r="D66" s="49">
        <f t="shared" si="36"/>
        <v>0.61959675316454188</v>
      </c>
      <c r="E66" s="49">
        <f t="shared" si="36"/>
        <v>0.7124715468927123</v>
      </c>
      <c r="F66" s="44">
        <f>IF(AND(F$5-D$5 &lt;&gt; 0,F14 &lt;&gt; 0,D14 &lt;&gt; 0),(EXP(LN(F14/D14)/(F$5-D$5))-1)*100,0)</f>
        <v>0.68150376109799016</v>
      </c>
      <c r="H66" s="40">
        <f t="shared" si="37"/>
        <v>22.021848133311963</v>
      </c>
      <c r="I66" s="40">
        <f t="shared" si="37"/>
        <v>20.47599220355205</v>
      </c>
      <c r="J66" s="40">
        <f t="shared" si="37"/>
        <v>20.071361053026131</v>
      </c>
      <c r="K66" s="40">
        <f t="shared" si="37"/>
        <v>19.391613949490868</v>
      </c>
      <c r="L66" s="40">
        <f t="shared" si="37"/>
        <v>19.190877417722593</v>
      </c>
    </row>
    <row r="67" spans="1:12" x14ac:dyDescent="0.2">
      <c r="A67" t="str">
        <f>A15</f>
        <v>24 Business, media and public service professionals</v>
      </c>
      <c r="B67" s="49">
        <f t="shared" si="36"/>
        <v>3.8565263220754264</v>
      </c>
      <c r="C67" s="44">
        <f t="shared" si="36"/>
        <v>5.3783012728370272</v>
      </c>
      <c r="D67" s="49">
        <f t="shared" si="36"/>
        <v>2.2010609651042845</v>
      </c>
      <c r="E67" s="49">
        <f t="shared" si="36"/>
        <v>1.0260761310592281</v>
      </c>
      <c r="F67" s="44">
        <f>IF(AND(F$5-D$5 &lt;&gt; 0,F15 &lt;&gt; 0,D15 &lt;&gt; 0),(EXP(LN(F15/D15)/(F$5-D$5))-1)*100,0)</f>
        <v>1.4162290698590096</v>
      </c>
      <c r="H67" s="40">
        <f t="shared" si="37"/>
        <v>30.470180356620808</v>
      </c>
      <c r="I67" s="40">
        <f t="shared" si="37"/>
        <v>30.963766068745336</v>
      </c>
      <c r="J67" s="40">
        <f t="shared" si="37"/>
        <v>31.792558772268563</v>
      </c>
      <c r="K67" s="40">
        <f t="shared" si="37"/>
        <v>33.206780779619066</v>
      </c>
      <c r="L67" s="40">
        <f t="shared" si="37"/>
        <v>33.900801242095788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1.8643236957499809</v>
      </c>
      <c r="C69" s="44">
        <f t="shared" si="39"/>
        <v>3.5493516789558033</v>
      </c>
      <c r="D69" s="44">
        <f t="shared" si="39"/>
        <v>-0.43771970991514086</v>
      </c>
      <c r="E69" s="44">
        <f t="shared" si="39"/>
        <v>0.59341138508557378</v>
      </c>
      <c r="F69" s="44">
        <f t="shared" ref="F69:F74" si="40">IF(AND(F$5-D$5 &lt;&gt; 0,F17 &lt;&gt; 0,D17 &lt;&gt; 0),(EXP(LN(F17/D17)/(F$5-D$5))-1)*100,0)</f>
        <v>0.24851988703851191</v>
      </c>
      <c r="H69" s="44">
        <f>(B17/B$51)*100</f>
        <v>13.471991009406825</v>
      </c>
      <c r="I69" s="44">
        <f>(C17/C$51)*100</f>
        <v>13.350724671102496</v>
      </c>
      <c r="J69" s="44">
        <f>(D17/D$51)*100</f>
        <v>14.120117077079906</v>
      </c>
      <c r="K69" s="44">
        <f>(E17/E$51)*100</f>
        <v>13.490739369917936</v>
      </c>
      <c r="L69" s="44">
        <f>(F17/F$51)*100</f>
        <v>13.864725590737775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4.3748936376219127</v>
      </c>
      <c r="C70" s="44">
        <f t="shared" si="39"/>
        <v>7.5459357496639123</v>
      </c>
      <c r="D70" s="49">
        <f t="shared" si="39"/>
        <v>-2.482015053152431</v>
      </c>
      <c r="E70" s="49">
        <f t="shared" si="39"/>
        <v>0.64361078044499198</v>
      </c>
      <c r="F70" s="44">
        <f t="shared" si="40"/>
        <v>-0.40924015392322932</v>
      </c>
      <c r="H70" s="40">
        <f t="shared" ref="H70:L74" si="41">(B18/B$17)*100</f>
        <v>12.399928746937478</v>
      </c>
      <c r="I70" s="40">
        <f t="shared" si="41"/>
        <v>13.668314048904822</v>
      </c>
      <c r="J70" s="40">
        <f t="shared" si="41"/>
        <v>14.195855412665873</v>
      </c>
      <c r="K70" s="40">
        <f t="shared" si="41"/>
        <v>12.797083008802559</v>
      </c>
      <c r="L70" s="40">
        <f t="shared" si="41"/>
        <v>12.861088231274284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3.9900096414335451</v>
      </c>
      <c r="C71" s="44">
        <f t="shared" si="39"/>
        <v>2.3329412000456573</v>
      </c>
      <c r="D71" s="49">
        <f t="shared" si="39"/>
        <v>-0.22547354396599273</v>
      </c>
      <c r="E71" s="49">
        <f t="shared" si="39"/>
        <v>0.56654945705352233</v>
      </c>
      <c r="F71" s="44">
        <f t="shared" si="40"/>
        <v>0.3018456677234882</v>
      </c>
      <c r="H71" s="40">
        <f t="shared" si="41"/>
        <v>11.087105047155623</v>
      </c>
      <c r="I71" s="40">
        <f t="shared" si="41"/>
        <v>12.041933144119005</v>
      </c>
      <c r="J71" s="40">
        <f t="shared" si="41"/>
        <v>11.900474666346433</v>
      </c>
      <c r="K71" s="40">
        <f t="shared" si="41"/>
        <v>12.027863381686226</v>
      </c>
      <c r="L71" s="40">
        <f t="shared" si="41"/>
        <v>11.995783384848211</v>
      </c>
    </row>
    <row r="72" spans="1:12" x14ac:dyDescent="0.2">
      <c r="A72" t="str">
        <f t="shared" si="38"/>
        <v>33 Protective service occupations</v>
      </c>
      <c r="B72" s="49">
        <f t="shared" si="39"/>
        <v>-0.51957126855480817</v>
      </c>
      <c r="C72" s="44">
        <f t="shared" si="39"/>
        <v>4.4976966505300586</v>
      </c>
      <c r="D72" s="49">
        <f t="shared" si="39"/>
        <v>3.7010391888232297</v>
      </c>
      <c r="E72" s="49">
        <f t="shared" si="39"/>
        <v>1.3257807383162845</v>
      </c>
      <c r="F72" s="44">
        <f t="shared" si="40"/>
        <v>2.1114261849505489</v>
      </c>
      <c r="H72" s="40">
        <f t="shared" si="41"/>
        <v>8.8203305742345091</v>
      </c>
      <c r="I72" s="40">
        <f t="shared" si="41"/>
        <v>8.0231891465191421</v>
      </c>
      <c r="J72" s="40">
        <f t="shared" si="41"/>
        <v>8.0966686126840361</v>
      </c>
      <c r="K72" s="40">
        <f t="shared" si="41"/>
        <v>9.9253934845504315</v>
      </c>
      <c r="L72" s="40">
        <f t="shared" si="41"/>
        <v>10.672150869335871</v>
      </c>
    </row>
    <row r="73" spans="1:12" x14ac:dyDescent="0.2">
      <c r="A73" t="str">
        <f t="shared" si="38"/>
        <v>34 Culture, media and sports occupations</v>
      </c>
      <c r="B73" s="49">
        <f t="shared" si="39"/>
        <v>-1.4970267616701616</v>
      </c>
      <c r="C73" s="44">
        <f t="shared" si="39"/>
        <v>6.1312863204147083</v>
      </c>
      <c r="D73" s="49">
        <f t="shared" si="39"/>
        <v>-0.37945480985894786</v>
      </c>
      <c r="E73" s="49">
        <f t="shared" si="39"/>
        <v>0.79115219933687531</v>
      </c>
      <c r="F73" s="44">
        <f t="shared" si="40"/>
        <v>0.39942941249033748</v>
      </c>
      <c r="H73" s="40">
        <f t="shared" si="41"/>
        <v>19.09577092019142</v>
      </c>
      <c r="I73" s="40">
        <f t="shared" si="41"/>
        <v>16.697295368331037</v>
      </c>
      <c r="J73" s="40">
        <f t="shared" si="41"/>
        <v>17.11363139198696</v>
      </c>
      <c r="K73" s="40">
        <f t="shared" si="41"/>
        <v>17.16376542658206</v>
      </c>
      <c r="L73" s="40">
        <f t="shared" si="41"/>
        <v>17.504161225517308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2.3701101077220788</v>
      </c>
      <c r="C74" s="44">
        <f t="shared" si="39"/>
        <v>1.71961498772224</v>
      </c>
      <c r="D74" s="49">
        <f t="shared" si="39"/>
        <v>-0.68738701794464063</v>
      </c>
      <c r="E74" s="49">
        <f t="shared" si="39"/>
        <v>0.35681702950367544</v>
      </c>
      <c r="F74" s="44">
        <f t="shared" si="40"/>
        <v>7.5347807264813937E-3</v>
      </c>
      <c r="H74" s="40">
        <f t="shared" si="41"/>
        <v>48.596864711480968</v>
      </c>
      <c r="I74" s="40">
        <f t="shared" si="41"/>
        <v>49.569268292125997</v>
      </c>
      <c r="J74" s="40">
        <f t="shared" si="41"/>
        <v>48.693369916316698</v>
      </c>
      <c r="K74" s="40">
        <f t="shared" si="41"/>
        <v>48.085894698378731</v>
      </c>
      <c r="L74" s="40">
        <f t="shared" si="41"/>
        <v>46.966816289024322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-0.29367911483475506</v>
      </c>
      <c r="C76" s="44">
        <f t="shared" si="42"/>
        <v>1.3312596143575606</v>
      </c>
      <c r="D76" s="44">
        <f t="shared" si="42"/>
        <v>-1.4000625685422596</v>
      </c>
      <c r="E76" s="44">
        <f t="shared" si="42"/>
        <v>-1.1408501665895687</v>
      </c>
      <c r="F76" s="44">
        <f>IF(AND(F$5-D$5 &lt;&gt; 0,F24 &lt;&gt; 0,D24 &lt;&gt; 0),(EXP(LN(F24/D24)/(F$5-D$5))-1)*100,0)</f>
        <v>-1.2273299290673001</v>
      </c>
      <c r="H76" s="44">
        <f>(B24/B$51)*100</f>
        <v>10.790029276930026</v>
      </c>
      <c r="I76" s="44">
        <f>(C24/C$51)*100</f>
        <v>9.8151743615752078</v>
      </c>
      <c r="J76" s="44">
        <f>(D24/D$51)*100</f>
        <v>10.158452031667204</v>
      </c>
      <c r="K76" s="44">
        <f>(E24/E$51)*100</f>
        <v>9.2455768236220432</v>
      </c>
      <c r="L76" s="44">
        <f>(F24/F$51)*100</f>
        <v>7.9851464642226837</v>
      </c>
    </row>
    <row r="77" spans="1:12" x14ac:dyDescent="0.2">
      <c r="A77" t="str">
        <f>A25</f>
        <v>41 Administrative occupations</v>
      </c>
      <c r="B77" s="49">
        <f t="shared" si="42"/>
        <v>0.22252519728247488</v>
      </c>
      <c r="C77" s="44">
        <f t="shared" si="42"/>
        <v>2.3466622849619423</v>
      </c>
      <c r="D77" s="49">
        <f t="shared" si="42"/>
        <v>-1.8682473508516151</v>
      </c>
      <c r="E77" s="49">
        <f t="shared" si="42"/>
        <v>-0.81453315620452216</v>
      </c>
      <c r="F77" s="44">
        <f>IF(AND(F$5-D$5 &lt;&gt; 0,F25 &lt;&gt; 0,D25 &lt;&gt; 0),(EXP(LN(F25/D25)/(F$5-D$5))-1)*100,0)</f>
        <v>-1.1670224275764474</v>
      </c>
      <c r="H77" s="40">
        <f t="shared" ref="H77:L78" si="43">(B25/B$24)*100</f>
        <v>76.838234752587667</v>
      </c>
      <c r="I77" s="40">
        <f t="shared" si="43"/>
        <v>78.441877112965457</v>
      </c>
      <c r="J77" s="40">
        <f t="shared" si="43"/>
        <v>79.227913838560838</v>
      </c>
      <c r="K77" s="40">
        <f t="shared" si="43"/>
        <v>77.364692068756938</v>
      </c>
      <c r="L77" s="40">
        <f t="shared" si="43"/>
        <v>79.956634581778133</v>
      </c>
    </row>
    <row r="78" spans="1:12" x14ac:dyDescent="0.2">
      <c r="A78" t="str">
        <f>A26</f>
        <v>42 Secretarial and related occupations</v>
      </c>
      <c r="B78" s="49">
        <f t="shared" si="42"/>
        <v>-2.0662209730391679</v>
      </c>
      <c r="C78" s="44">
        <f t="shared" si="42"/>
        <v>-2.3634076776462676</v>
      </c>
      <c r="D78" s="49">
        <f t="shared" si="42"/>
        <v>0.30853732609532614</v>
      </c>
      <c r="E78" s="49">
        <f t="shared" si="42"/>
        <v>-2.3358229220284743</v>
      </c>
      <c r="F78" s="44">
        <f>IF(AND(F$5-D$5 &lt;&gt; 0,F26 &lt;&gt; 0,D26 &lt;&gt; 0),(EXP(LN(F26/D26)/(F$5-D$5))-1)*100,0)</f>
        <v>-1.4622073824616222</v>
      </c>
      <c r="H78" s="40">
        <f t="shared" si="43"/>
        <v>23.161765247412326</v>
      </c>
      <c r="I78" s="40">
        <f t="shared" si="43"/>
        <v>21.558122887034553</v>
      </c>
      <c r="J78" s="40">
        <f t="shared" si="43"/>
        <v>20.772086161439166</v>
      </c>
      <c r="K78" s="40">
        <f t="shared" si="43"/>
        <v>22.635307931243062</v>
      </c>
      <c r="L78" s="40">
        <f t="shared" si="43"/>
        <v>20.043365418221871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2.0926252090965436</v>
      </c>
      <c r="C80" s="44">
        <f t="shared" si="44"/>
        <v>-11.767546298300891</v>
      </c>
      <c r="D80" s="44">
        <f t="shared" si="44"/>
        <v>0.84674470457046791</v>
      </c>
      <c r="E80" s="44">
        <f t="shared" si="44"/>
        <v>-0.12156694606967333</v>
      </c>
      <c r="F80" s="44">
        <f>IF(AND(F$5-D$5 &lt;&gt; 0,F28 &lt;&gt; 0,D28 &lt;&gt; 0),(EXP(LN(F28/D28)/(F$5-D$5))-1)*100,0)</f>
        <v>0.20016610984030514</v>
      </c>
      <c r="H80" s="44">
        <f>(B28/B$51)*100</f>
        <v>9.4449872533287369</v>
      </c>
      <c r="I80" s="44">
        <f>(C28/C$51)*100</f>
        <v>9.4441634007911599</v>
      </c>
      <c r="J80" s="44">
        <f>(D28/D$51)*100</f>
        <v>8.5109477312945359</v>
      </c>
      <c r="K80" s="44">
        <f>(E28/E$51)*100</f>
        <v>8.6698308336154319</v>
      </c>
      <c r="L80" s="44">
        <f>(F28/F$51)*100</f>
        <v>8.2967496985607951</v>
      </c>
    </row>
    <row r="81" spans="1:12" x14ac:dyDescent="0.2">
      <c r="A81" t="str">
        <f>A29</f>
        <v>51 Skilled agricultural and related trades</v>
      </c>
      <c r="B81" s="49">
        <f t="shared" si="44"/>
        <v>4.2694846193949365</v>
      </c>
      <c r="C81" s="44">
        <f t="shared" si="44"/>
        <v>-21.907674131374698</v>
      </c>
      <c r="D81" s="49">
        <f t="shared" si="44"/>
        <v>1.2485443425445775</v>
      </c>
      <c r="E81" s="49">
        <f t="shared" si="44"/>
        <v>1.514719591644198</v>
      </c>
      <c r="F81" s="44">
        <f>IF(AND(F$5-D$5 &lt;&gt; 0,F29 &lt;&gt; 0,D29 &lt;&gt; 0),(EXP(LN(F29/D29)/(F$5-D$5))-1)*100,0)</f>
        <v>1.4259168486645768</v>
      </c>
      <c r="H81" s="40">
        <f t="shared" ref="H81:L84" si="45">(B29/B$28)*100</f>
        <v>10.361199700923486</v>
      </c>
      <c r="I81" s="40">
        <f t="shared" si="45"/>
        <v>11.273570016145737</v>
      </c>
      <c r="J81" s="40">
        <f t="shared" si="45"/>
        <v>9.9779533093350068</v>
      </c>
      <c r="K81" s="40">
        <f t="shared" si="45"/>
        <v>10.178317360414178</v>
      </c>
      <c r="L81" s="40">
        <f t="shared" si="45"/>
        <v>11.974268123911454</v>
      </c>
    </row>
    <row r="82" spans="1:12" x14ac:dyDescent="0.2">
      <c r="A82" t="str">
        <f>A30</f>
        <v>52 Skilled metal, electrical and electronic trades</v>
      </c>
      <c r="B82" s="49">
        <f t="shared" si="44"/>
        <v>2.9290729587764908</v>
      </c>
      <c r="C82" s="44">
        <f t="shared" si="44"/>
        <v>-13.1075611574887</v>
      </c>
      <c r="D82" s="49">
        <f t="shared" si="44"/>
        <v>0.43872013890629002</v>
      </c>
      <c r="E82" s="49">
        <f t="shared" si="44"/>
        <v>-0.30178936016002078</v>
      </c>
      <c r="F82" s="44">
        <f>IF(AND(F$5-D$5 &lt;&gt; 0,F30 &lt;&gt; 0,D30 &lt;&gt; 0),(EXP(LN(F30/D30)/(F$5-D$5))-1)*100,0)</f>
        <v>-5.5561478031473932E-2</v>
      </c>
      <c r="H82" s="40">
        <f t="shared" si="45"/>
        <v>35.754535848880629</v>
      </c>
      <c r="I82" s="40">
        <f t="shared" si="45"/>
        <v>36.940766627450841</v>
      </c>
      <c r="J82" s="40">
        <f t="shared" si="45"/>
        <v>36.379735236915906</v>
      </c>
      <c r="K82" s="40">
        <f t="shared" si="45"/>
        <v>35.649706970713446</v>
      </c>
      <c r="L82" s="40">
        <f t="shared" si="45"/>
        <v>35.011635560250106</v>
      </c>
    </row>
    <row r="83" spans="1:12" x14ac:dyDescent="0.2">
      <c r="A83" t="str">
        <f>A31</f>
        <v>53 Skilled construction and building trades</v>
      </c>
      <c r="B83" s="49">
        <f t="shared" si="44"/>
        <v>2.9786551765331071</v>
      </c>
      <c r="C83" s="44">
        <f t="shared" si="44"/>
        <v>-9.8117228303696287</v>
      </c>
      <c r="D83" s="49">
        <f t="shared" si="44"/>
        <v>1.3423187728726749</v>
      </c>
      <c r="E83" s="49">
        <f t="shared" si="44"/>
        <v>-0.72696642817313695</v>
      </c>
      <c r="F83" s="44">
        <f>IF(AND(F$5-D$5 &lt;&gt; 0,F31 &lt;&gt; 0,D31 &lt;&gt; 0),(EXP(LN(F31/D31)/(F$5-D$5))-1)*100,0)</f>
        <v>-4.1942508075265561E-2</v>
      </c>
      <c r="H83" s="40">
        <f t="shared" si="45"/>
        <v>30.134131630218008</v>
      </c>
      <c r="I83" s="40">
        <f t="shared" si="45"/>
        <v>31.193927558777023</v>
      </c>
      <c r="J83" s="40">
        <f t="shared" si="45"/>
        <v>31.885394394581784</v>
      </c>
      <c r="K83" s="40">
        <f t="shared" si="45"/>
        <v>32.676577179833579</v>
      </c>
      <c r="L83" s="40">
        <f t="shared" si="45"/>
        <v>30.749091415441317</v>
      </c>
    </row>
    <row r="84" spans="1:12" x14ac:dyDescent="0.2">
      <c r="A84" t="str">
        <f>A32</f>
        <v>54 Textiles, printing and other skilled trades</v>
      </c>
      <c r="B84" s="49">
        <f t="shared" si="44"/>
        <v>-1.4852861813747453</v>
      </c>
      <c r="C84" s="44">
        <f t="shared" si="44"/>
        <v>-6.7749219404822369</v>
      </c>
      <c r="D84" s="49">
        <f t="shared" si="44"/>
        <v>0.60313462238643645</v>
      </c>
      <c r="E84" s="49">
        <f t="shared" si="44"/>
        <v>0.23039681192831285</v>
      </c>
      <c r="F84" s="44">
        <f>IF(AND(F$5-D$5 &lt;&gt; 0,F32 &lt;&gt; 0,D32 &lt;&gt; 0),(EXP(LN(F32/D32)/(F$5-D$5))-1)*100,0)</f>
        <v>0.35448905047725798</v>
      </c>
      <c r="H84" s="40">
        <f t="shared" si="45"/>
        <v>23.750132819977889</v>
      </c>
      <c r="I84" s="40">
        <f t="shared" si="45"/>
        <v>20.591735797626399</v>
      </c>
      <c r="J84" s="40">
        <f t="shared" si="45"/>
        <v>21.756917059167311</v>
      </c>
      <c r="K84" s="40">
        <f t="shared" si="45"/>
        <v>21.495398489038802</v>
      </c>
      <c r="L84" s="40">
        <f t="shared" si="45"/>
        <v>22.265004900397134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1.3355792143114886</v>
      </c>
      <c r="C86" s="44">
        <f t="shared" si="46"/>
        <v>-5.0058912306204073</v>
      </c>
      <c r="D86" s="44">
        <f t="shared" si="46"/>
        <v>0.99877683612483725</v>
      </c>
      <c r="E86" s="44">
        <f t="shared" si="46"/>
        <v>0.55611222854996534</v>
      </c>
      <c r="F86" s="44">
        <f>IF(AND(F$5-D$5 &lt;&gt; 0,F34 &lt;&gt; 0,D34 &lt;&gt; 0),(EXP(LN(F34/D34)/(F$5-D$5))-1)*100,0)</f>
        <v>0.70345110542644473</v>
      </c>
      <c r="H86" s="44">
        <f>(B34/B$51)*100</f>
        <v>9.4934073529581298</v>
      </c>
      <c r="I86" s="44">
        <f>(C34/C$51)*100</f>
        <v>9.2141348502061291</v>
      </c>
      <c r="J86" s="44">
        <f>(D34/D$51)*100</f>
        <v>8.939995710461325</v>
      </c>
      <c r="K86" s="44">
        <f>(E34/E$51)*100</f>
        <v>9.1757413321709329</v>
      </c>
      <c r="L86" s="44">
        <f>(F34/F$51)*100</f>
        <v>9.3952007430717721</v>
      </c>
    </row>
    <row r="87" spans="1:12" x14ac:dyDescent="0.2">
      <c r="A87" t="str">
        <f>A35</f>
        <v>61 Caring personal service occupations</v>
      </c>
      <c r="B87" s="49">
        <f t="shared" si="46"/>
        <v>1.5458098414758092</v>
      </c>
      <c r="C87" s="44">
        <f t="shared" si="46"/>
        <v>-4.1689383661520978</v>
      </c>
      <c r="D87" s="49">
        <f t="shared" si="46"/>
        <v>1.330488745873204</v>
      </c>
      <c r="E87" s="49">
        <f t="shared" si="46"/>
        <v>0.66417740847188877</v>
      </c>
      <c r="F87" s="44">
        <f>IF(AND(F$5-D$5 &lt;&gt; 0,F35 &lt;&gt; 0,D35 &lt;&gt; 0),(EXP(LN(F35/D35)/(F$5-D$5))-1)*100,0)</f>
        <v>0.88579293562995876</v>
      </c>
      <c r="H87" s="40">
        <f t="shared" ref="H87:L89" si="47">(B35/B$34)*100</f>
        <v>72.099803110622432</v>
      </c>
      <c r="I87" s="40">
        <f t="shared" si="47"/>
        <v>72.699980109581062</v>
      </c>
      <c r="J87" s="40">
        <f t="shared" si="47"/>
        <v>73.340508847497034</v>
      </c>
      <c r="K87" s="40">
        <f t="shared" si="47"/>
        <v>74.552812990158699</v>
      </c>
      <c r="L87" s="40">
        <f t="shared" si="47"/>
        <v>75.357899492925966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0.95711397987088276</v>
      </c>
      <c r="C88" s="44">
        <f t="shared" si="46"/>
        <v>-8.3616780614068631</v>
      </c>
      <c r="D88" s="49">
        <f t="shared" si="46"/>
        <v>0.25097373651981059</v>
      </c>
      <c r="E88" s="49">
        <f t="shared" si="46"/>
        <v>0.22252850298576377</v>
      </c>
      <c r="F88" s="44">
        <f>IF(AND(F$5-D$5 &lt;&gt; 0,F36 &lt;&gt; 0,D36 &lt;&gt; 0),(EXP(LN(F36/D36)/(F$5-D$5))-1)*100,0)</f>
        <v>0.23200935059990435</v>
      </c>
      <c r="H88" s="40">
        <f t="shared" si="47"/>
        <v>26.767677852886003</v>
      </c>
      <c r="I88" s="40">
        <f t="shared" si="47"/>
        <v>26.370027854163329</v>
      </c>
      <c r="J88" s="40">
        <f t="shared" si="47"/>
        <v>25.438473325710319</v>
      </c>
      <c r="K88" s="40">
        <f t="shared" si="47"/>
        <v>24.510573376166096</v>
      </c>
      <c r="L88" s="40">
        <f t="shared" si="47"/>
        <v>23.70949391314192</v>
      </c>
    </row>
    <row r="89" spans="1:12" x14ac:dyDescent="0.2">
      <c r="A89" t="str">
        <f>A37</f>
        <v>63 Community and civil enforcement occupations</v>
      </c>
      <c r="B89" s="49">
        <f t="shared" si="46"/>
        <v>-3.5348633424856057</v>
      </c>
      <c r="C89" s="44">
        <f t="shared" si="46"/>
        <v>24.720960745747544</v>
      </c>
      <c r="D89" s="49">
        <f t="shared" si="46"/>
        <v>-4.2180204819672333</v>
      </c>
      <c r="E89" s="49">
        <f t="shared" si="46"/>
        <v>0.51300905803897123</v>
      </c>
      <c r="F89" s="44">
        <f>IF(AND(F$5-D$5 &lt;&gt; 0,F37 &lt;&gt; 0,D37 &lt;&gt; 0),(EXP(LN(F37/D37)/(F$5-D$5))-1)*100,0)</f>
        <v>-1.0894114916922937</v>
      </c>
      <c r="H89" s="40">
        <f t="shared" si="47"/>
        <v>1.1325190364915738</v>
      </c>
      <c r="I89" s="40">
        <f t="shared" si="47"/>
        <v>0.92999203625559868</v>
      </c>
      <c r="J89" s="40">
        <f t="shared" si="47"/>
        <v>1.2210178267926486</v>
      </c>
      <c r="K89" s="40">
        <f t="shared" si="47"/>
        <v>0.93661363367520278</v>
      </c>
      <c r="L89" s="40">
        <f t="shared" si="47"/>
        <v>0.93260659393211831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0.39163517348412835</v>
      </c>
      <c r="C91" s="44">
        <f t="shared" si="48"/>
        <v>6.1424600334425428E-2</v>
      </c>
      <c r="D91" s="44">
        <f t="shared" si="48"/>
        <v>-3.6562083412983171E-2</v>
      </c>
      <c r="E91" s="44">
        <f t="shared" si="48"/>
        <v>-5.5338109712543826E-2</v>
      </c>
      <c r="F91" s="44">
        <f t="shared" ref="F91:F93" si="49">IF(AND(F$5-D$5 &lt;&gt; 0,F39 &lt;&gt; 0,D39 &lt;&gt; 0),(EXP(LN(F39/D39)/(F$5-D$5))-1)*100,0)</f>
        <v>-4.9079826165521201E-2</v>
      </c>
      <c r="H91" s="44">
        <f>(B39/B$51)*100</f>
        <v>8.4510486385912245</v>
      </c>
      <c r="I91" s="44">
        <f>(C39/C$51)*100</f>
        <v>7.9010597163033962</v>
      </c>
      <c r="J91" s="44">
        <f>(D39/D$51)*100</f>
        <v>8.0749176109753975</v>
      </c>
      <c r="K91" s="44">
        <f>(E39/E$51)*100</f>
        <v>7.8716776253955194</v>
      </c>
      <c r="L91" s="44">
        <f>(F39/F$51)*100</f>
        <v>7.5830425477377936</v>
      </c>
    </row>
    <row r="92" spans="1:12" s="30" customFormat="1" x14ac:dyDescent="0.2">
      <c r="A92" t="str">
        <f>A40</f>
        <v>71 Sales occupations</v>
      </c>
      <c r="B92" s="49">
        <f t="shared" si="48"/>
        <v>-0.18414352966678038</v>
      </c>
      <c r="C92" s="44">
        <f t="shared" si="48"/>
        <v>-0.26528176819980986</v>
      </c>
      <c r="D92" s="49">
        <f t="shared" si="48"/>
        <v>-1.4360560028413571</v>
      </c>
      <c r="E92" s="49">
        <f t="shared" si="48"/>
        <v>-0.52971020970784544</v>
      </c>
      <c r="F92" s="44">
        <f t="shared" si="49"/>
        <v>-0.83274774436422616</v>
      </c>
      <c r="G92"/>
      <c r="H92" s="40">
        <f>(B40/B$34)*100</f>
        <v>73.403705436463355</v>
      </c>
      <c r="I92" s="40">
        <f t="shared" ref="H92:L93" si="50">(C40/C$34)*100</f>
        <v>69.098451890750496</v>
      </c>
      <c r="J92" s="40">
        <f t="shared" si="50"/>
        <v>72.546758097477024</v>
      </c>
      <c r="K92" s="40">
        <f t="shared" si="50"/>
        <v>64.213716339713514</v>
      </c>
      <c r="L92" s="40">
        <f t="shared" si="50"/>
        <v>57.607217279014954</v>
      </c>
    </row>
    <row r="93" spans="1:12" s="30" customFormat="1" x14ac:dyDescent="0.2">
      <c r="A93" t="str">
        <f>A41</f>
        <v>72 Customer service occupations</v>
      </c>
      <c r="B93" s="49">
        <f t="shared" si="48"/>
        <v>2.9735117849327253</v>
      </c>
      <c r="C93" s="44">
        <f t="shared" si="48"/>
        <v>1.4172024830190866</v>
      </c>
      <c r="D93" s="49">
        <f t="shared" si="48"/>
        <v>4.9862934746607745</v>
      </c>
      <c r="E93" s="49">
        <f t="shared" si="48"/>
        <v>1.2476491113876387</v>
      </c>
      <c r="F93" s="44">
        <f t="shared" si="49"/>
        <v>2.4788318939424014</v>
      </c>
      <c r="G93"/>
      <c r="H93" s="40">
        <f t="shared" si="50"/>
        <v>15.616477985434079</v>
      </c>
      <c r="I93" s="40">
        <f t="shared" si="50"/>
        <v>16.650886975574441</v>
      </c>
      <c r="J93" s="40">
        <f t="shared" si="50"/>
        <v>17.776748451036887</v>
      </c>
      <c r="K93" s="40">
        <f t="shared" si="50"/>
        <v>21.574203572509223</v>
      </c>
      <c r="L93" s="40">
        <f t="shared" si="50"/>
        <v>23.104656315912703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3.4170274909827825</v>
      </c>
      <c r="C95" s="44">
        <f t="shared" si="51"/>
        <v>-15.751880229805238</v>
      </c>
      <c r="D95" s="44">
        <f t="shared" si="51"/>
        <v>2.4545161102447421</v>
      </c>
      <c r="E95" s="44">
        <f t="shared" si="51"/>
        <v>-1.1039651139932438E-2</v>
      </c>
      <c r="F95" s="44">
        <f>IF(AND(F$5-D$5 &lt;&gt; 0,F43 &lt;&gt; 0,D43 &lt;&gt; 0),(EXP(LN(F43/D43)/(F$5-D$5))-1)*100,0)</f>
        <v>0.80414816265905742</v>
      </c>
      <c r="H95" s="44">
        <f>(B43/B$51)*100</f>
        <v>4.4951123283367407</v>
      </c>
      <c r="I95" s="44">
        <f>(C43/C$51)*100</f>
        <v>4.7325300734887454</v>
      </c>
      <c r="J95" s="44">
        <f>(D43/D$51)*100</f>
        <v>4.0722991486682192</v>
      </c>
      <c r="K95" s="44">
        <f>(E43/E$51)*100</f>
        <v>4.4897120341870105</v>
      </c>
      <c r="L95" s="44">
        <f>(F43/F$51)*100</f>
        <v>4.3442936754578891</v>
      </c>
    </row>
    <row r="96" spans="1:12" x14ac:dyDescent="0.2">
      <c r="A96" t="str">
        <f>A44</f>
        <v>81 Process, plant and machine operatives</v>
      </c>
      <c r="B96" s="49">
        <f t="shared" si="51"/>
        <v>2.701698680658482</v>
      </c>
      <c r="C96" s="44">
        <f t="shared" si="51"/>
        <v>-12.707525635351324</v>
      </c>
      <c r="D96" s="49">
        <f t="shared" si="51"/>
        <v>4.0125569002817496</v>
      </c>
      <c r="E96" s="49">
        <f t="shared" si="51"/>
        <v>-0.12971396135504909</v>
      </c>
      <c r="F96" s="44">
        <f>IF(AND(F$5-D$5 &lt;&gt; 0,F44 &lt;&gt; 0,D44 &lt;&gt; 0),(EXP(LN(F44/D44)/(F$5-D$5))-1)*100,0)</f>
        <v>1.2323814019502999</v>
      </c>
      <c r="H96" s="40">
        <f>(B44/B$43)*100</f>
        <v>34.820852035158474</v>
      </c>
      <c r="I96" s="40">
        <f t="shared" ref="H96:L97" si="52">(C44/C$43)*100</f>
        <v>33.86738761316294</v>
      </c>
      <c r="J96" s="40">
        <f t="shared" si="52"/>
        <v>35.091205276554412</v>
      </c>
      <c r="K96" s="40">
        <f t="shared" si="52"/>
        <v>37.841785152506823</v>
      </c>
      <c r="L96" s="40">
        <f t="shared" si="52"/>
        <v>37.395042014946931</v>
      </c>
    </row>
    <row r="97" spans="1:12" x14ac:dyDescent="0.2">
      <c r="A97" t="str">
        <f>A45</f>
        <v>82 Transport and mobile machine drivers and operatives</v>
      </c>
      <c r="B97" s="49">
        <f t="shared" si="51"/>
        <v>3.793175848622643</v>
      </c>
      <c r="C97" s="44">
        <f t="shared" si="51"/>
        <v>-17.310934580768787</v>
      </c>
      <c r="D97" s="49">
        <f t="shared" si="51"/>
        <v>1.5710879203921779</v>
      </c>
      <c r="E97" s="49">
        <f t="shared" si="51"/>
        <v>6.0592979896290089E-2</v>
      </c>
      <c r="F97" s="44">
        <f>IF(AND(F$5-D$5 &lt;&gt; 0,F45 &lt;&gt; 0,D45 &lt;&gt; 0),(EXP(LN(F45/D45)/(F$5-D$5))-1)*100,0)</f>
        <v>0.56157875947899782</v>
      </c>
      <c r="H97" s="40">
        <f t="shared" si="52"/>
        <v>65.179147964841533</v>
      </c>
      <c r="I97" s="40">
        <f t="shared" si="52"/>
        <v>66.132612386837053</v>
      </c>
      <c r="J97" s="40">
        <f t="shared" si="52"/>
        <v>64.908794723445581</v>
      </c>
      <c r="K97" s="40">
        <f t="shared" si="52"/>
        <v>62.158214847493177</v>
      </c>
      <c r="L97" s="40">
        <f t="shared" si="52"/>
        <v>62.604957985053069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1.2439135803438806</v>
      </c>
      <c r="C99" s="44">
        <f t="shared" si="53"/>
        <v>-9.1408961959613784</v>
      </c>
      <c r="D99" s="44">
        <f t="shared" si="53"/>
        <v>0.21622469599309468</v>
      </c>
      <c r="E99" s="44">
        <f t="shared" si="53"/>
        <v>-0.44004805799938707</v>
      </c>
      <c r="F99" s="44">
        <f>IF(AND(F$5-D$5 &lt;&gt; 0,F47 &lt;&gt; 0,D47 &lt;&gt; 0),(EXP(LN(F47/D47)/(F$5-D$5))-1)*100,0)</f>
        <v>-0.22176938476694552</v>
      </c>
      <c r="H99" s="44">
        <f>(B47/B$51)*100</f>
        <v>11.245955942554176</v>
      </c>
      <c r="I99" s="44">
        <f>(C47/C$51)*100</f>
        <v>10.875687154159955</v>
      </c>
      <c r="J99" s="44">
        <f>(D47/D$51)*100</f>
        <v>10.092789815391532</v>
      </c>
      <c r="K99" s="44">
        <f>(E47/E$51)*100</f>
        <v>9.9637930938184933</v>
      </c>
      <c r="L99" s="44">
        <f>(F47/F$51)*100</f>
        <v>9.2353135585962427</v>
      </c>
    </row>
    <row r="100" spans="1:12" x14ac:dyDescent="0.2">
      <c r="A100" t="str">
        <f>A48</f>
        <v>91 Elementary trades and related occupations</v>
      </c>
      <c r="B100" s="49">
        <f t="shared" si="53"/>
        <v>-0.68672715189177502</v>
      </c>
      <c r="C100" s="44">
        <f t="shared" si="53"/>
        <v>-11.341135446825202</v>
      </c>
      <c r="D100" s="49">
        <f t="shared" si="53"/>
        <v>-3.0943329711757062</v>
      </c>
      <c r="E100" s="49">
        <f t="shared" si="53"/>
        <v>-0.38103132826086128</v>
      </c>
      <c r="F100" s="44">
        <f>IF(AND(F$5-D$5 &lt;&gt; 0,F48 &lt;&gt; 0,D48 &lt;&gt; 0),(EXP(LN(F48/D48)/(F$5-D$5))-1)*100,0)</f>
        <v>-1.2938030550719848</v>
      </c>
      <c r="H100" s="40">
        <f t="shared" ref="H100:L101" si="54">(B48/B$47)*100</f>
        <v>12.117087058176757</v>
      </c>
      <c r="I100" s="40">
        <f t="shared" si="54"/>
        <v>11.21893694805321</v>
      </c>
      <c r="J100" s="40">
        <f t="shared" si="54"/>
        <v>10.947259764451319</v>
      </c>
      <c r="K100" s="40">
        <f t="shared" si="54"/>
        <v>9.2546736568421508</v>
      </c>
      <c r="L100" s="40">
        <f t="shared" si="54"/>
        <v>9.309679690951878</v>
      </c>
    </row>
    <row r="101" spans="1:12" x14ac:dyDescent="0.2">
      <c r="A101" t="str">
        <f>A49</f>
        <v>92 Elementary administration and service occupations</v>
      </c>
      <c r="B101" s="49">
        <f t="shared" si="53"/>
        <v>1.5016024744207268</v>
      </c>
      <c r="C101" s="44">
        <f t="shared" si="53"/>
        <v>-8.8628600407552831</v>
      </c>
      <c r="D101" s="49">
        <f t="shared" si="53"/>
        <v>0.59431415378525809</v>
      </c>
      <c r="E101" s="49">
        <f t="shared" si="53"/>
        <v>-0.44608461405232225</v>
      </c>
      <c r="F101" s="44">
        <f>IF(AND(F$5-D$5 &lt;&gt; 0,F49 &lt;&gt; 0,D49 &lt;&gt; 0),(EXP(LN(F49/D49)/(F$5-D$5))-1)*100,0)</f>
        <v>-0.10048614788509269</v>
      </c>
      <c r="H101" s="40">
        <f t="shared" si="54"/>
        <v>87.88291294182325</v>
      </c>
      <c r="I101" s="40">
        <f t="shared" si="54"/>
        <v>88.781063051946788</v>
      </c>
      <c r="J101" s="40">
        <f t="shared" si="54"/>
        <v>89.052740235548683</v>
      </c>
      <c r="K101" s="40">
        <f t="shared" si="54"/>
        <v>90.745326343157856</v>
      </c>
      <c r="L101" s="40">
        <f t="shared" si="54"/>
        <v>90.690320309048118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2.0948516243296966</v>
      </c>
      <c r="C103" s="206">
        <f t="shared" ref="C103" si="56">IF(AND(D$5-C$5 &lt;&gt; 0,D51 &lt;&gt; 0,C51 &lt;&gt; 0),(EXP(LN(D51/C51)/(D$5-C$5))-1)*100,0)</f>
        <v>-2.0929588196586191</v>
      </c>
      <c r="D103" s="50">
        <f>IF(AND(E$5-D$5 &lt;&gt; 0,E51 &lt;&gt; 0,D51 &lt;&gt; 0),(EXP(LN(E51/D51)/(E$5-D$5))-1)*100,0)</f>
        <v>0.47438206144150286</v>
      </c>
      <c r="E103" s="50">
        <f>IF(AND(F$5-E$5 &lt;&gt; 0,F51 &lt;&gt; 0,E51 &lt;&gt; 0),(EXP(LN(F51/E51)/(F$5-E$5))-1)*100,0)</f>
        <v>0.31872037196463143</v>
      </c>
      <c r="F103" s="206">
        <f>IF(AND(F$5-D$5 &lt;&gt; 0,F51 &lt;&gt; 0,D51 &lt;&gt; 0),(EXP(LN(F51/D51)/(F$5-D$5))-1)*100,0)</f>
        <v>0.37058078759095725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Buckinghamshire Thames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6.6629639535919019</v>
      </c>
      <c r="C9" s="330">
        <v>14.23798320820182</v>
      </c>
      <c r="D9" s="330">
        <f>SUM(B9:C9)</f>
        <v>20.900947161793724</v>
      </c>
      <c r="E9" s="331"/>
      <c r="F9" s="330">
        <v>8.9454846919879127</v>
      </c>
      <c r="G9" s="330">
        <v>16.767146187535538</v>
      </c>
      <c r="H9" s="330">
        <f>SUM(F9:G9)</f>
        <v>25.712630879523452</v>
      </c>
      <c r="I9" s="331"/>
      <c r="J9" s="330">
        <v>10.25203368676649</v>
      </c>
      <c r="K9" s="330">
        <v>15.9457068531087</v>
      </c>
      <c r="L9" s="330">
        <f>SUM(J9:K9)</f>
        <v>26.197740539875191</v>
      </c>
      <c r="M9" s="236"/>
      <c r="N9" s="328">
        <f>IF(B9&gt;0,(EXP(LN(F9/B9)/($F$6-$B$6))-1)*100,0)</f>
        <v>6.0687089241979519</v>
      </c>
      <c r="O9" s="328">
        <f>IF(F9&gt;0,(EXP(LN(J9/F9)/($J$6-$F$6))-1)*100,0)</f>
        <v>0.91299051721027702</v>
      </c>
      <c r="P9" s="328"/>
      <c r="Q9" s="328">
        <f>IF(C9&gt;0,(EXP(LN(G9/C9)/($F$6-$B$6))-1)*100,0)</f>
        <v>3.3242198644422016</v>
      </c>
      <c r="R9" s="328">
        <f>IF(G9&gt;0,(EXP(LN(K9/G9)/($J$6-$F$6))-1)*100,0)</f>
        <v>-0.33431829104094701</v>
      </c>
      <c r="S9" s="327"/>
      <c r="T9" s="328">
        <f>IF(D9&gt;0,(EXP(LN(H9/D9)/($F$6-$B$6))-1)*100,0)</f>
        <v>4.2308092359629956</v>
      </c>
      <c r="U9" s="328">
        <f>IF(H9&gt;0,(EXP(LN(L9/H9)/($J$6-$F$6))-1)*100,0)</f>
        <v>0.12468315178071343</v>
      </c>
    </row>
    <row r="10" spans="1:21" x14ac:dyDescent="0.2">
      <c r="A10" s="329" t="str">
        <f>name!D5</f>
        <v>12 Other managers and proprietors</v>
      </c>
      <c r="B10" s="330">
        <v>4.1390388594453551</v>
      </c>
      <c r="C10" s="330">
        <v>5.571995447128006</v>
      </c>
      <c r="D10" s="330">
        <f t="shared" ref="D10:D33" si="0">SUM(B10:C10)</f>
        <v>9.7110343065733602</v>
      </c>
      <c r="E10" s="331"/>
      <c r="F10" s="330">
        <v>4.63050154936073</v>
      </c>
      <c r="G10" s="330">
        <v>5.6601048219094592</v>
      </c>
      <c r="H10" s="330">
        <f t="shared" ref="H10:H33" si="1">SUM(F10:G10)</f>
        <v>10.29060637127019</v>
      </c>
      <c r="I10" s="331"/>
      <c r="J10" s="330">
        <v>6.6669194138718018</v>
      </c>
      <c r="K10" s="330">
        <v>8.2983766721746477</v>
      </c>
      <c r="L10" s="330">
        <f t="shared" ref="L10:L33" si="2">SUM(J10:K10)</f>
        <v>14.96529608604645</v>
      </c>
      <c r="M10" s="236"/>
      <c r="N10" s="328">
        <f t="shared" ref="N10:N36" si="3">IF(B10&gt;0,(EXP(LN(F10/B10)/($F$6-$B$6))-1)*100,0)</f>
        <v>2.2693995285351765</v>
      </c>
      <c r="O10" s="328">
        <f t="shared" ref="O10:O34" si="4">IF(F10&gt;0,(EXP(LN(J10/F10)/($J$6-$F$6))-1)*100,0)</f>
        <v>2.4597152994137339</v>
      </c>
      <c r="P10" s="328"/>
      <c r="Q10" s="328">
        <f t="shared" ref="Q10:Q34" si="5">IF(C10&gt;0,(EXP(LN(G10/C10)/($F$6-$B$6))-1)*100,0)</f>
        <v>0.31427627555609128</v>
      </c>
      <c r="R10" s="328">
        <f t="shared" ref="R10:R34" si="6">IF(G10&gt;0,(EXP(LN(K10/G10)/($J$6-$F$6))-1)*100,0)</f>
        <v>2.5835942103804577</v>
      </c>
      <c r="S10" s="327"/>
      <c r="T10" s="328">
        <f t="shared" ref="T10:T34" si="7">IF(D10&gt;0,(EXP(LN(H10/D10)/($F$6-$B$6))-1)*100,0)</f>
        <v>1.1661203831558886</v>
      </c>
      <c r="U10" s="328">
        <f t="shared" ref="U10:U34" si="8">IF(H10&gt;0,(EXP(LN(L10/H10)/($J$6-$F$6))-1)*100,0)</f>
        <v>2.5281111387670752</v>
      </c>
    </row>
    <row r="11" spans="1:21" x14ac:dyDescent="0.2">
      <c r="A11" s="329" t="str">
        <f>name!D6</f>
        <v>21 Science, research, engineering and technology professionals</v>
      </c>
      <c r="B11" s="330">
        <v>3.7261892835693851</v>
      </c>
      <c r="C11" s="330">
        <v>14.021180704753551</v>
      </c>
      <c r="D11" s="330">
        <f t="shared" si="0"/>
        <v>17.747369988322937</v>
      </c>
      <c r="E11" s="331"/>
      <c r="F11" s="330">
        <v>4.9018550970950834</v>
      </c>
      <c r="G11" s="330">
        <v>15.939166448617922</v>
      </c>
      <c r="H11" s="330">
        <f t="shared" si="1"/>
        <v>20.841021545713005</v>
      </c>
      <c r="I11" s="331"/>
      <c r="J11" s="330">
        <v>6.6789865679401181</v>
      </c>
      <c r="K11" s="330">
        <v>17.188678777920565</v>
      </c>
      <c r="L11" s="330">
        <f t="shared" si="2"/>
        <v>23.867665345860683</v>
      </c>
      <c r="M11" s="236"/>
      <c r="N11" s="328">
        <f t="shared" si="3"/>
        <v>5.6377424101988982</v>
      </c>
      <c r="O11" s="328">
        <f t="shared" si="4"/>
        <v>2.0837636624424283</v>
      </c>
      <c r="P11" s="328"/>
      <c r="Q11" s="328">
        <f t="shared" si="5"/>
        <v>2.5973642682837417</v>
      </c>
      <c r="R11" s="328">
        <f t="shared" si="6"/>
        <v>0.5044117447792873</v>
      </c>
      <c r="S11" s="327"/>
      <c r="T11" s="328">
        <f t="shared" si="7"/>
        <v>3.2659155549197072</v>
      </c>
      <c r="U11" s="328">
        <f t="shared" si="8"/>
        <v>0.90810780055303741</v>
      </c>
    </row>
    <row r="12" spans="1:21" x14ac:dyDescent="0.2">
      <c r="A12" s="329" t="str">
        <f>name!D7</f>
        <v>22 Health professionals</v>
      </c>
      <c r="B12" s="330">
        <v>6.9737478004148326</v>
      </c>
      <c r="C12" s="330">
        <v>1.9037829590653337</v>
      </c>
      <c r="D12" s="330">
        <f t="shared" si="0"/>
        <v>8.877530759480166</v>
      </c>
      <c r="E12" s="331"/>
      <c r="F12" s="330">
        <v>8.3637334079036325</v>
      </c>
      <c r="G12" s="330">
        <v>2.4929733242256211</v>
      </c>
      <c r="H12" s="330">
        <f t="shared" si="1"/>
        <v>10.856706732129254</v>
      </c>
      <c r="I12" s="331"/>
      <c r="J12" s="330">
        <v>9.174571276602272</v>
      </c>
      <c r="K12" s="330">
        <v>2.7290615934697193</v>
      </c>
      <c r="L12" s="330">
        <f t="shared" si="2"/>
        <v>11.903632870071991</v>
      </c>
      <c r="M12" s="236"/>
      <c r="N12" s="328">
        <f t="shared" si="3"/>
        <v>3.7019179761364818</v>
      </c>
      <c r="O12" s="328">
        <f t="shared" si="4"/>
        <v>0.61877829329328726</v>
      </c>
      <c r="P12" s="328"/>
      <c r="Q12" s="328">
        <f t="shared" si="5"/>
        <v>5.5407167558657155</v>
      </c>
      <c r="R12" s="328">
        <f t="shared" si="6"/>
        <v>0.60503436506398334</v>
      </c>
      <c r="S12" s="327"/>
      <c r="T12" s="328">
        <f t="shared" si="7"/>
        <v>4.1073002089319965</v>
      </c>
      <c r="U12" s="328">
        <f t="shared" si="8"/>
        <v>0.61562466519431425</v>
      </c>
    </row>
    <row r="13" spans="1:21" x14ac:dyDescent="0.2">
      <c r="A13" s="329" t="str">
        <f>name!D8</f>
        <v>23 Teaching and other educational professionals</v>
      </c>
      <c r="B13" s="330">
        <v>8.4767792711666665</v>
      </c>
      <c r="C13" s="330">
        <v>3.8649289137087517</v>
      </c>
      <c r="D13" s="330">
        <f t="shared" si="0"/>
        <v>12.341708184875419</v>
      </c>
      <c r="E13" s="331"/>
      <c r="F13" s="330">
        <v>9.066864560688602</v>
      </c>
      <c r="G13" s="330">
        <v>4.1501765136199147</v>
      </c>
      <c r="H13" s="330">
        <f t="shared" si="1"/>
        <v>13.217041074308517</v>
      </c>
      <c r="I13" s="331"/>
      <c r="J13" s="330">
        <v>9.8647372416032582</v>
      </c>
      <c r="K13" s="330">
        <v>4.7698218200258253</v>
      </c>
      <c r="L13" s="330">
        <f t="shared" si="2"/>
        <v>14.634559061629083</v>
      </c>
      <c r="M13" s="236"/>
      <c r="N13" s="328">
        <f t="shared" si="3"/>
        <v>1.3550169828313585</v>
      </c>
      <c r="O13" s="328">
        <f t="shared" si="4"/>
        <v>0.56385030393693025</v>
      </c>
      <c r="P13" s="328"/>
      <c r="Q13" s="328">
        <f t="shared" si="5"/>
        <v>1.4343408949097913</v>
      </c>
      <c r="R13" s="328">
        <f t="shared" si="6"/>
        <v>0.93203722013976975</v>
      </c>
      <c r="S13" s="327"/>
      <c r="T13" s="328">
        <f t="shared" si="7"/>
        <v>1.3798847640486889</v>
      </c>
      <c r="U13" s="328">
        <f t="shared" si="8"/>
        <v>0.68150376109799016</v>
      </c>
    </row>
    <row r="14" spans="1:21" x14ac:dyDescent="0.2">
      <c r="A14" s="329" t="str">
        <f>name!D9</f>
        <v>24 Business, media and public service professionals</v>
      </c>
      <c r="B14" s="330">
        <v>6.9696876589643537</v>
      </c>
      <c r="C14" s="330">
        <v>10.106720825257646</v>
      </c>
      <c r="D14" s="330">
        <f t="shared" si="0"/>
        <v>17.076408484222</v>
      </c>
      <c r="E14" s="331"/>
      <c r="F14" s="330">
        <v>9.2837873569497038</v>
      </c>
      <c r="G14" s="330">
        <v>11.651691509695869</v>
      </c>
      <c r="H14" s="330">
        <f t="shared" si="1"/>
        <v>20.935478866645575</v>
      </c>
      <c r="I14" s="331"/>
      <c r="J14" s="330">
        <v>11.541025366774779</v>
      </c>
      <c r="K14" s="330">
        <v>14.311011891085794</v>
      </c>
      <c r="L14" s="330">
        <f t="shared" si="2"/>
        <v>25.852037257860573</v>
      </c>
      <c r="M14" s="236"/>
      <c r="N14" s="328">
        <f t="shared" si="3"/>
        <v>5.9015639265697528</v>
      </c>
      <c r="O14" s="328">
        <f t="shared" si="4"/>
        <v>1.461500497953705</v>
      </c>
      <c r="P14" s="328"/>
      <c r="Q14" s="328">
        <f t="shared" si="5"/>
        <v>2.8858717377943988</v>
      </c>
      <c r="R14" s="328">
        <f t="shared" si="6"/>
        <v>1.3799542705649426</v>
      </c>
      <c r="S14" s="327"/>
      <c r="T14" s="328">
        <f t="shared" si="7"/>
        <v>4.1591129912319058</v>
      </c>
      <c r="U14" s="328">
        <f t="shared" si="8"/>
        <v>1.4162290698590096</v>
      </c>
    </row>
    <row r="15" spans="1:21" x14ac:dyDescent="0.2">
      <c r="A15" s="329" t="str">
        <f>name!D10</f>
        <v>31 Science, engineering and technology associate professionals</v>
      </c>
      <c r="B15" s="330">
        <v>1.3994531881443686</v>
      </c>
      <c r="C15" s="330">
        <v>3.0399799096407611</v>
      </c>
      <c r="D15" s="330">
        <f t="shared" si="0"/>
        <v>4.4394330977851295</v>
      </c>
      <c r="E15" s="331"/>
      <c r="F15" s="330">
        <v>1.7643557072137606</v>
      </c>
      <c r="G15" s="330">
        <v>3.9020243716333614</v>
      </c>
      <c r="H15" s="330">
        <f t="shared" si="1"/>
        <v>5.6663800788471219</v>
      </c>
      <c r="I15" s="331"/>
      <c r="J15" s="330">
        <v>2.1224270683764699</v>
      </c>
      <c r="K15" s="330">
        <v>3.2059063234637843</v>
      </c>
      <c r="L15" s="330">
        <f t="shared" si="2"/>
        <v>5.3283333918402542</v>
      </c>
      <c r="M15" s="236"/>
      <c r="N15" s="328">
        <f t="shared" si="3"/>
        <v>4.7431315757420434</v>
      </c>
      <c r="O15" s="328">
        <f t="shared" si="4"/>
        <v>1.2394495714604714</v>
      </c>
      <c r="P15" s="328"/>
      <c r="Q15" s="328">
        <f t="shared" si="5"/>
        <v>5.1196370769505339</v>
      </c>
      <c r="R15" s="328">
        <f t="shared" si="6"/>
        <v>-1.3014611456724556</v>
      </c>
      <c r="S15" s="327"/>
      <c r="T15" s="328">
        <f t="shared" si="7"/>
        <v>5.001532409063647</v>
      </c>
      <c r="U15" s="328">
        <f t="shared" si="8"/>
        <v>-0.40924015392321822</v>
      </c>
    </row>
    <row r="16" spans="1:21" x14ac:dyDescent="0.2">
      <c r="A16" s="329" t="str">
        <f>name!D11</f>
        <v>32 Health and social care associate professionals</v>
      </c>
      <c r="B16" s="330">
        <v>3.1579948321078679</v>
      </c>
      <c r="C16" s="330">
        <v>0.81142000159589101</v>
      </c>
      <c r="D16" s="330">
        <f t="shared" si="0"/>
        <v>3.9694148337037589</v>
      </c>
      <c r="E16" s="331"/>
      <c r="F16" s="330">
        <v>3.7808885372651666</v>
      </c>
      <c r="G16" s="330">
        <v>0.96927343733802174</v>
      </c>
      <c r="H16" s="330">
        <f t="shared" si="1"/>
        <v>4.7501619746031887</v>
      </c>
      <c r="I16" s="331"/>
      <c r="J16" s="330">
        <v>4.0789968196487232</v>
      </c>
      <c r="K16" s="330">
        <v>0.89084181463892398</v>
      </c>
      <c r="L16" s="330">
        <f t="shared" si="2"/>
        <v>4.9698386342876475</v>
      </c>
      <c r="M16" s="236"/>
      <c r="N16" s="328">
        <f t="shared" si="3"/>
        <v>3.6660359144432109</v>
      </c>
      <c r="O16" s="328">
        <f t="shared" si="4"/>
        <v>0.50722897844124315</v>
      </c>
      <c r="P16" s="328"/>
      <c r="Q16" s="328">
        <f t="shared" si="5"/>
        <v>3.6191726800024693</v>
      </c>
      <c r="R16" s="328">
        <f t="shared" si="6"/>
        <v>-0.56095329718819364</v>
      </c>
      <c r="S16" s="327"/>
      <c r="T16" s="328">
        <f t="shared" si="7"/>
        <v>3.6564631133707781</v>
      </c>
      <c r="U16" s="328">
        <f t="shared" si="8"/>
        <v>0.3018456677234882</v>
      </c>
    </row>
    <row r="17" spans="1:21" x14ac:dyDescent="0.2">
      <c r="A17" s="329" t="str">
        <f>name!D12</f>
        <v>33 Protective service occupations</v>
      </c>
      <c r="B17" s="330">
        <v>0.70811814791840311</v>
      </c>
      <c r="C17" s="330">
        <v>2.4497441498253516</v>
      </c>
      <c r="D17" s="330">
        <f t="shared" si="0"/>
        <v>3.1578622977437547</v>
      </c>
      <c r="E17" s="331"/>
      <c r="F17" s="330">
        <v>0.85498837426318686</v>
      </c>
      <c r="G17" s="330">
        <v>2.376856442288374</v>
      </c>
      <c r="H17" s="330">
        <f t="shared" si="1"/>
        <v>3.2318448165515608</v>
      </c>
      <c r="I17" s="331"/>
      <c r="J17" s="330">
        <v>1.4980229934446905</v>
      </c>
      <c r="K17" s="330">
        <v>2.9234362810171071</v>
      </c>
      <c r="L17" s="330">
        <f t="shared" si="2"/>
        <v>4.4214592744617978</v>
      </c>
      <c r="M17" s="236"/>
      <c r="N17" s="328">
        <f t="shared" si="3"/>
        <v>3.8414866108797963</v>
      </c>
      <c r="O17" s="328">
        <f t="shared" si="4"/>
        <v>3.8095283828370796</v>
      </c>
      <c r="P17" s="328"/>
      <c r="Q17" s="328">
        <f t="shared" si="5"/>
        <v>-0.60227497700435784</v>
      </c>
      <c r="R17" s="328">
        <f t="shared" si="6"/>
        <v>1.3894371264931538</v>
      </c>
      <c r="S17" s="327"/>
      <c r="T17" s="328">
        <f t="shared" si="7"/>
        <v>0.46423051059676368</v>
      </c>
      <c r="U17" s="328">
        <f t="shared" si="8"/>
        <v>2.1114261849505267</v>
      </c>
    </row>
    <row r="18" spans="1:21" x14ac:dyDescent="0.2">
      <c r="A18" s="329" t="str">
        <f>name!D13</f>
        <v>34 Culture, media and sports occupations</v>
      </c>
      <c r="B18" s="330">
        <v>3.1521815861470266</v>
      </c>
      <c r="C18" s="330">
        <v>3.6845026546199389</v>
      </c>
      <c r="D18" s="330">
        <f t="shared" si="0"/>
        <v>6.8366842407669655</v>
      </c>
      <c r="E18" s="331"/>
      <c r="F18" s="330">
        <v>3.5224585257066843</v>
      </c>
      <c r="G18" s="330">
        <v>3.3085732914930541</v>
      </c>
      <c r="H18" s="330">
        <f t="shared" si="1"/>
        <v>6.8310318171997384</v>
      </c>
      <c r="I18" s="331"/>
      <c r="J18" s="330">
        <v>3.583581398125776</v>
      </c>
      <c r="K18" s="330">
        <v>3.6683715530467049</v>
      </c>
      <c r="L18" s="330">
        <f t="shared" si="2"/>
        <v>7.2519529511724805</v>
      </c>
      <c r="M18" s="236"/>
      <c r="N18" s="328">
        <f t="shared" si="3"/>
        <v>2.2461425030777749</v>
      </c>
      <c r="O18" s="328">
        <f t="shared" si="4"/>
        <v>0.11475579599606878</v>
      </c>
      <c r="P18" s="327"/>
      <c r="Q18" s="328">
        <f t="shared" si="5"/>
        <v>-2.1293715208325792</v>
      </c>
      <c r="R18" s="328">
        <f t="shared" si="6"/>
        <v>0.69057876293938669</v>
      </c>
      <c r="S18" s="327"/>
      <c r="T18" s="328">
        <f t="shared" si="7"/>
        <v>-1.654104129097389E-2</v>
      </c>
      <c r="U18" s="328">
        <f t="shared" si="8"/>
        <v>0.39942941249033748</v>
      </c>
    </row>
    <row r="19" spans="1:21" x14ac:dyDescent="0.2">
      <c r="A19" s="329" t="str">
        <f>name!D14</f>
        <v>35 Business and public service associate professionals</v>
      </c>
      <c r="B19" s="330">
        <v>8.2707462885600513</v>
      </c>
      <c r="C19" s="330">
        <v>9.1279447887591854</v>
      </c>
      <c r="D19" s="330">
        <f t="shared" si="0"/>
        <v>17.398691077319235</v>
      </c>
      <c r="E19" s="331"/>
      <c r="F19" s="330">
        <v>9.364577910701728</v>
      </c>
      <c r="G19" s="330">
        <v>10.071738763781516</v>
      </c>
      <c r="H19" s="330">
        <f t="shared" si="1"/>
        <v>19.436316674483244</v>
      </c>
      <c r="I19" s="331"/>
      <c r="J19" s="330">
        <v>10.0343949073084</v>
      </c>
      <c r="K19" s="330">
        <v>9.4239006148925331</v>
      </c>
      <c r="L19" s="330">
        <f t="shared" si="2"/>
        <v>19.458295522200935</v>
      </c>
      <c r="M19" s="236"/>
      <c r="N19" s="328">
        <f t="shared" si="3"/>
        <v>2.5153034816059794</v>
      </c>
      <c r="O19" s="328">
        <f t="shared" si="4"/>
        <v>0.46162500890658542</v>
      </c>
      <c r="P19" s="327"/>
      <c r="Q19" s="328">
        <f t="shared" si="5"/>
        <v>1.9873458299389579</v>
      </c>
      <c r="R19" s="328">
        <f t="shared" si="6"/>
        <v>-0.44224771620954284</v>
      </c>
      <c r="S19" s="327"/>
      <c r="T19" s="328">
        <f t="shared" si="7"/>
        <v>2.2396791396472437</v>
      </c>
      <c r="U19" s="328">
        <f t="shared" si="8"/>
        <v>7.5347807265035982E-3</v>
      </c>
    </row>
    <row r="20" spans="1:21" x14ac:dyDescent="0.2">
      <c r="A20" s="329" t="str">
        <f>name!D15</f>
        <v>41 Administrative occupations</v>
      </c>
      <c r="B20" s="330">
        <v>16.498825716829185</v>
      </c>
      <c r="C20" s="330">
        <v>5.5343218787770514</v>
      </c>
      <c r="D20" s="330">
        <f t="shared" si="0"/>
        <v>22.033147595606238</v>
      </c>
      <c r="E20" s="331"/>
      <c r="F20" s="330">
        <v>16.529152355356185</v>
      </c>
      <c r="G20" s="330">
        <v>6.2224292059596253</v>
      </c>
      <c r="H20" s="330">
        <f t="shared" si="1"/>
        <v>22.75158156131581</v>
      </c>
      <c r="I20" s="331"/>
      <c r="J20" s="330">
        <v>12.840127374509361</v>
      </c>
      <c r="K20" s="330">
        <v>6.2381776087518599</v>
      </c>
      <c r="L20" s="330">
        <f t="shared" si="2"/>
        <v>19.078304983261219</v>
      </c>
      <c r="M20" s="236"/>
      <c r="N20" s="328">
        <f t="shared" si="3"/>
        <v>3.6735178782842937E-2</v>
      </c>
      <c r="O20" s="328">
        <f t="shared" si="4"/>
        <v>-1.6695749189118425</v>
      </c>
      <c r="P20" s="327"/>
      <c r="Q20" s="328">
        <f t="shared" si="5"/>
        <v>2.3715101701504704</v>
      </c>
      <c r="R20" s="328">
        <f t="shared" si="6"/>
        <v>1.6852831648739297E-2</v>
      </c>
      <c r="S20" s="327"/>
      <c r="T20" s="328">
        <f t="shared" si="7"/>
        <v>0.64379619300392044</v>
      </c>
      <c r="U20" s="328">
        <f t="shared" si="8"/>
        <v>-1.1670224275764363</v>
      </c>
    </row>
    <row r="21" spans="1:21" x14ac:dyDescent="0.2">
      <c r="A21" s="329" t="str">
        <f>name!D16</f>
        <v>42 Secretarial and related occupations</v>
      </c>
      <c r="B21" s="330">
        <v>6.3295677935363335</v>
      </c>
      <c r="C21" s="330">
        <v>0.31200321488448407</v>
      </c>
      <c r="D21" s="330">
        <f t="shared" si="0"/>
        <v>6.6415710084208177</v>
      </c>
      <c r="E21" s="331"/>
      <c r="F21" s="330">
        <v>5.7299521681583601</v>
      </c>
      <c r="G21" s="330">
        <v>0.23508956528490382</v>
      </c>
      <c r="H21" s="330">
        <f t="shared" si="1"/>
        <v>5.9650417334432637</v>
      </c>
      <c r="I21" s="331"/>
      <c r="J21" s="330">
        <v>4.4215829535128197</v>
      </c>
      <c r="K21" s="330">
        <v>0.36092747029300792</v>
      </c>
      <c r="L21" s="330">
        <f t="shared" si="2"/>
        <v>4.782510423805828</v>
      </c>
      <c r="M21" s="236"/>
      <c r="N21" s="328">
        <f t="shared" si="3"/>
        <v>-1.9708158633381267</v>
      </c>
      <c r="O21" s="328">
        <f t="shared" si="4"/>
        <v>-1.7132174094085073</v>
      </c>
      <c r="P21" s="327"/>
      <c r="Q21" s="328">
        <f t="shared" si="5"/>
        <v>-5.5036885281122494</v>
      </c>
      <c r="R21" s="328">
        <f t="shared" si="6"/>
        <v>2.8993044096543574</v>
      </c>
      <c r="S21" s="327"/>
      <c r="T21" s="328">
        <f t="shared" si="7"/>
        <v>-2.1257305922599445</v>
      </c>
      <c r="U21" s="328">
        <f t="shared" si="8"/>
        <v>-1.4622073824616222</v>
      </c>
    </row>
    <row r="22" spans="1:21" x14ac:dyDescent="0.2">
      <c r="A22" s="329" t="str">
        <f>name!D17</f>
        <v>51 Skilled agricultural and related trades</v>
      </c>
      <c r="B22" s="330">
        <v>0.60281394815745659</v>
      </c>
      <c r="C22" s="330">
        <v>1.9978723053222176</v>
      </c>
      <c r="D22" s="330">
        <f t="shared" si="0"/>
        <v>2.6006862534796742</v>
      </c>
      <c r="E22" s="331"/>
      <c r="F22" s="330">
        <v>0.59588239471101445</v>
      </c>
      <c r="G22" s="330">
        <v>1.804747597719397</v>
      </c>
      <c r="H22" s="330">
        <f t="shared" si="1"/>
        <v>2.4006299924304115</v>
      </c>
      <c r="I22" s="331"/>
      <c r="J22" s="330">
        <v>0.87500039187397372</v>
      </c>
      <c r="K22" s="330">
        <v>2.0936520921569484</v>
      </c>
      <c r="L22" s="330">
        <f t="shared" si="2"/>
        <v>2.9686524840309221</v>
      </c>
      <c r="M22" s="236"/>
      <c r="N22" s="328">
        <f t="shared" si="3"/>
        <v>-0.23103833759507975</v>
      </c>
      <c r="O22" s="328">
        <f t="shared" si="4"/>
        <v>2.5942874573906316</v>
      </c>
      <c r="P22" s="327"/>
      <c r="Q22" s="328">
        <f t="shared" si="5"/>
        <v>-2.0127094503904819</v>
      </c>
      <c r="R22" s="328">
        <f t="shared" si="6"/>
        <v>0.99484403984084757</v>
      </c>
      <c r="S22" s="327"/>
      <c r="T22" s="328">
        <f t="shared" si="7"/>
        <v>-1.588137055615213</v>
      </c>
      <c r="U22" s="328">
        <f t="shared" si="8"/>
        <v>1.4259168486645546</v>
      </c>
    </row>
    <row r="23" spans="1:21" x14ac:dyDescent="0.2">
      <c r="A23" s="329" t="str">
        <f>name!D18</f>
        <v>52 Skilled metal, electrical and electronic trades</v>
      </c>
      <c r="B23" s="330">
        <v>0.20959926066396278</v>
      </c>
      <c r="C23" s="330">
        <v>8.7648759512598193</v>
      </c>
      <c r="D23" s="330">
        <f t="shared" si="0"/>
        <v>8.9744752119237816</v>
      </c>
      <c r="E23" s="331"/>
      <c r="F23" s="330">
        <v>0.28208758386437888</v>
      </c>
      <c r="G23" s="330">
        <v>8.4706376313068397</v>
      </c>
      <c r="H23" s="330">
        <f t="shared" si="1"/>
        <v>8.7527252151712194</v>
      </c>
      <c r="I23" s="331"/>
      <c r="J23" s="330">
        <v>0.82165911766735444</v>
      </c>
      <c r="K23" s="330">
        <v>7.8584019767028996</v>
      </c>
      <c r="L23" s="330">
        <f t="shared" si="2"/>
        <v>8.6800610943702541</v>
      </c>
      <c r="M23" s="236"/>
      <c r="N23" s="328">
        <f t="shared" si="3"/>
        <v>6.1203918449147743</v>
      </c>
      <c r="O23" s="328">
        <f t="shared" si="4"/>
        <v>7.3875284713292855</v>
      </c>
      <c r="P23" s="327"/>
      <c r="Q23" s="328">
        <f t="shared" si="5"/>
        <v>-0.68060489308803263</v>
      </c>
      <c r="R23" s="328">
        <f t="shared" si="6"/>
        <v>-0.49890141247660447</v>
      </c>
      <c r="S23" s="327"/>
      <c r="T23" s="328">
        <f t="shared" si="7"/>
        <v>-0.49913725758045091</v>
      </c>
      <c r="U23" s="328">
        <f t="shared" si="8"/>
        <v>-5.5561478031473932E-2</v>
      </c>
    </row>
    <row r="24" spans="1:21" x14ac:dyDescent="0.2">
      <c r="A24" s="329" t="str">
        <f>name!D19</f>
        <v>53 Skilled construction and building trades</v>
      </c>
      <c r="B24" s="330">
        <v>0.12594901906863359</v>
      </c>
      <c r="C24" s="330">
        <v>7.437791103059304</v>
      </c>
      <c r="D24" s="330">
        <f t="shared" si="0"/>
        <v>7.5637401221279372</v>
      </c>
      <c r="E24" s="331"/>
      <c r="F24" s="330">
        <v>0.15480913956991477</v>
      </c>
      <c r="G24" s="330">
        <v>7.5166072051520789</v>
      </c>
      <c r="H24" s="330">
        <f t="shared" si="1"/>
        <v>7.6714163447219939</v>
      </c>
      <c r="I24" s="331"/>
      <c r="J24" s="330">
        <v>0.17671386000424941</v>
      </c>
      <c r="K24" s="330">
        <v>7.446580162438738</v>
      </c>
      <c r="L24" s="330">
        <f t="shared" si="2"/>
        <v>7.6232940224429875</v>
      </c>
      <c r="M24" s="236"/>
      <c r="N24" s="328">
        <f t="shared" si="3"/>
        <v>4.2126312517819287</v>
      </c>
      <c r="O24" s="328">
        <f t="shared" si="4"/>
        <v>0.88616213170320535</v>
      </c>
      <c r="P24" s="327"/>
      <c r="Q24" s="328">
        <f t="shared" si="5"/>
        <v>0.21104151204964783</v>
      </c>
      <c r="R24" s="328">
        <f t="shared" si="6"/>
        <v>-6.2380390168337296E-2</v>
      </c>
      <c r="S24" s="327"/>
      <c r="T24" s="328">
        <f t="shared" si="7"/>
        <v>0.28310931275234985</v>
      </c>
      <c r="U24" s="328">
        <f t="shared" si="8"/>
        <v>-4.1942508075254459E-2</v>
      </c>
    </row>
    <row r="25" spans="1:21" x14ac:dyDescent="0.2">
      <c r="A25" s="329" t="str">
        <f>name!D20</f>
        <v>54 Textiles, printing and other skilled trades</v>
      </c>
      <c r="B25" s="330">
        <v>2.302815042346368</v>
      </c>
      <c r="C25" s="330">
        <v>3.6585258955884137</v>
      </c>
      <c r="D25" s="330">
        <f t="shared" si="0"/>
        <v>5.9613409379347821</v>
      </c>
      <c r="E25" s="331"/>
      <c r="F25" s="330">
        <v>2.2754990179268324</v>
      </c>
      <c r="G25" s="330">
        <v>2.959072242914115</v>
      </c>
      <c r="H25" s="330">
        <f t="shared" si="1"/>
        <v>5.2345712608409478</v>
      </c>
      <c r="I25" s="331"/>
      <c r="J25" s="330">
        <v>2.4917804941881148</v>
      </c>
      <c r="K25" s="330">
        <v>3.028144516722171</v>
      </c>
      <c r="L25" s="330">
        <f t="shared" si="2"/>
        <v>5.5199250109102858</v>
      </c>
      <c r="M25" s="236"/>
      <c r="N25" s="328">
        <f t="shared" si="3"/>
        <v>-0.23837401898355592</v>
      </c>
      <c r="O25" s="328">
        <f t="shared" si="4"/>
        <v>0.6071566756450375</v>
      </c>
      <c r="P25" s="327"/>
      <c r="Q25" s="328">
        <f t="shared" si="5"/>
        <v>-4.1549061536521599</v>
      </c>
      <c r="R25" s="328">
        <f t="shared" si="6"/>
        <v>0.15394686650500589</v>
      </c>
      <c r="S25" s="327"/>
      <c r="T25" s="328">
        <f t="shared" si="7"/>
        <v>-2.5666957074732433</v>
      </c>
      <c r="U25" s="328">
        <f t="shared" si="8"/>
        <v>0.35448905047728019</v>
      </c>
    </row>
    <row r="26" spans="1:21" x14ac:dyDescent="0.2">
      <c r="A26" s="329" t="str">
        <f>name!D21</f>
        <v>61 Caring personal service occupations</v>
      </c>
      <c r="B26" s="330">
        <v>14.758709342373773</v>
      </c>
      <c r="C26" s="330">
        <v>3.4312922386874685</v>
      </c>
      <c r="D26" s="330">
        <f t="shared" si="0"/>
        <v>18.190001581061242</v>
      </c>
      <c r="E26" s="331"/>
      <c r="F26" s="330">
        <v>15.0541870492128</v>
      </c>
      <c r="G26" s="330">
        <v>3.4805771891081774</v>
      </c>
      <c r="H26" s="330">
        <f t="shared" si="1"/>
        <v>18.534764238320978</v>
      </c>
      <c r="I26" s="331"/>
      <c r="J26" s="330">
        <v>16.262610367027829</v>
      </c>
      <c r="K26" s="330">
        <v>4.8935691250326521</v>
      </c>
      <c r="L26" s="330">
        <f t="shared" si="2"/>
        <v>21.156179492060481</v>
      </c>
      <c r="M26" s="236"/>
      <c r="N26" s="328">
        <f t="shared" si="3"/>
        <v>0.39724271217784768</v>
      </c>
      <c r="O26" s="328">
        <f t="shared" si="4"/>
        <v>0.51607690393244976</v>
      </c>
      <c r="P26" s="327"/>
      <c r="Q26" s="328">
        <f t="shared" si="5"/>
        <v>0.28563120626465821</v>
      </c>
      <c r="R26" s="328">
        <f t="shared" si="6"/>
        <v>2.2974866982654607</v>
      </c>
      <c r="S26" s="327"/>
      <c r="T26" s="328">
        <f t="shared" si="7"/>
        <v>0.37622670780217415</v>
      </c>
      <c r="U26" s="328">
        <f t="shared" si="8"/>
        <v>0.88579293562995876</v>
      </c>
    </row>
    <row r="27" spans="1:21" x14ac:dyDescent="0.2">
      <c r="A27" s="329" t="str">
        <f>name!D22</f>
        <v>62 Leisure, travel and related personal service occupations</v>
      </c>
      <c r="B27" s="330">
        <v>4.796089852565772</v>
      </c>
      <c r="C27" s="330">
        <v>1.9571061543398092</v>
      </c>
      <c r="D27" s="330">
        <f t="shared" si="0"/>
        <v>6.753196006905581</v>
      </c>
      <c r="E27" s="331"/>
      <c r="F27" s="330">
        <v>4.5378497105709812</v>
      </c>
      <c r="G27" s="330">
        <v>1.8910135886362502</v>
      </c>
      <c r="H27" s="330">
        <f t="shared" si="1"/>
        <v>6.4288632992072312</v>
      </c>
      <c r="I27" s="331"/>
      <c r="J27" s="330">
        <v>4.4506524462390491</v>
      </c>
      <c r="K27" s="330">
        <v>2.2056146772817229</v>
      </c>
      <c r="L27" s="330">
        <f t="shared" si="2"/>
        <v>6.656267123520772</v>
      </c>
      <c r="M27" s="236"/>
      <c r="N27" s="328">
        <f t="shared" si="3"/>
        <v>-1.1008498889141238</v>
      </c>
      <c r="O27" s="328">
        <f t="shared" si="4"/>
        <v>-0.12926681343744528</v>
      </c>
      <c r="P27" s="327"/>
      <c r="Q27" s="328">
        <f t="shared" si="5"/>
        <v>-0.68472410308284548</v>
      </c>
      <c r="R27" s="328">
        <f t="shared" si="6"/>
        <v>1.0312360279911559</v>
      </c>
      <c r="S27" s="327"/>
      <c r="T27" s="328">
        <f t="shared" si="7"/>
        <v>-0.97953367954345394</v>
      </c>
      <c r="U27" s="328">
        <f t="shared" si="8"/>
        <v>0.23200935059990435</v>
      </c>
    </row>
    <row r="28" spans="1:21" x14ac:dyDescent="0.2">
      <c r="A28" s="329" t="str">
        <f>name!D23</f>
        <v>63 Community and civil enforcement occupations</v>
      </c>
      <c r="B28" s="330">
        <v>7.0044138156973232E-2</v>
      </c>
      <c r="C28" s="330">
        <v>0.21567818250951096</v>
      </c>
      <c r="D28" s="330">
        <f t="shared" si="0"/>
        <v>0.28572232066648418</v>
      </c>
      <c r="E28" s="331"/>
      <c r="F28" s="330">
        <v>7.3673886293947624E-2</v>
      </c>
      <c r="G28" s="330">
        <v>0.23490425020968395</v>
      </c>
      <c r="H28" s="330">
        <f t="shared" si="1"/>
        <v>0.30857813650363158</v>
      </c>
      <c r="I28" s="331"/>
      <c r="J28" s="330">
        <v>9.4566092395800341E-2</v>
      </c>
      <c r="K28" s="330">
        <v>0.16725639243286999</v>
      </c>
      <c r="L28" s="330">
        <f>SUM(J28:K28)</f>
        <v>0.26182248482867032</v>
      </c>
      <c r="M28" s="236"/>
      <c r="N28" s="328">
        <f t="shared" si="3"/>
        <v>1.0155788218871642</v>
      </c>
      <c r="O28" s="328">
        <f t="shared" si="4"/>
        <v>1.6782643713610046</v>
      </c>
      <c r="P28" s="327"/>
      <c r="Q28" s="328">
        <f t="shared" si="5"/>
        <v>1.7224781628069064</v>
      </c>
      <c r="R28" s="328">
        <f t="shared" si="6"/>
        <v>-2.2388901415274165</v>
      </c>
      <c r="S28" s="327"/>
      <c r="T28" s="328">
        <f t="shared" si="7"/>
        <v>1.5509981894171521</v>
      </c>
      <c r="U28" s="328">
        <f t="shared" si="8"/>
        <v>-1.0894114916922937</v>
      </c>
    </row>
    <row r="29" spans="1:21" x14ac:dyDescent="0.2">
      <c r="A29" s="329" t="str">
        <f>name!D24</f>
        <v>71 Sales occupations</v>
      </c>
      <c r="B29" s="330">
        <v>10.573143205009679</v>
      </c>
      <c r="C29" s="330">
        <v>7.9458188495247741</v>
      </c>
      <c r="D29" s="330">
        <f t="shared" si="0"/>
        <v>18.518962054534452</v>
      </c>
      <c r="E29" s="331"/>
      <c r="F29" s="330">
        <v>10.092614457622135</v>
      </c>
      <c r="G29" s="330">
        <v>8.2415514586145768</v>
      </c>
      <c r="H29" s="330">
        <f t="shared" si="1"/>
        <v>18.334165916236714</v>
      </c>
      <c r="I29" s="331"/>
      <c r="J29" s="330">
        <v>8.3589326679874443</v>
      </c>
      <c r="K29" s="330">
        <v>7.8138725321810547</v>
      </c>
      <c r="L29" s="330">
        <f t="shared" si="2"/>
        <v>16.172805200168497</v>
      </c>
      <c r="M29" s="236"/>
      <c r="N29" s="328">
        <f t="shared" si="3"/>
        <v>-0.92595065904530482</v>
      </c>
      <c r="O29" s="328">
        <f t="shared" si="4"/>
        <v>-1.2486269295350905</v>
      </c>
      <c r="P29" s="327"/>
      <c r="Q29" s="328">
        <f t="shared" si="5"/>
        <v>0.73353227500854157</v>
      </c>
      <c r="R29" s="328">
        <f t="shared" si="6"/>
        <v>-0.35462256540202963</v>
      </c>
      <c r="S29" s="327"/>
      <c r="T29" s="328">
        <f t="shared" si="7"/>
        <v>-0.20037645639556789</v>
      </c>
      <c r="U29" s="328">
        <f t="shared" si="8"/>
        <v>-0.83274774436422616</v>
      </c>
    </row>
    <row r="30" spans="1:21" x14ac:dyDescent="0.2">
      <c r="A30" s="329" t="str">
        <f>name!D25</f>
        <v>72 Customer service occupations</v>
      </c>
      <c r="B30" s="330">
        <v>2.5335772186147367</v>
      </c>
      <c r="C30" s="330">
        <v>1.4062915048797759</v>
      </c>
      <c r="D30" s="330">
        <f t="shared" si="0"/>
        <v>3.9398687234945129</v>
      </c>
      <c r="E30" s="331"/>
      <c r="F30" s="330">
        <v>2.9447486737209179</v>
      </c>
      <c r="G30" s="330">
        <v>1.547827756980396</v>
      </c>
      <c r="H30" s="330">
        <f t="shared" si="1"/>
        <v>4.4925764307013143</v>
      </c>
      <c r="I30" s="331"/>
      <c r="J30" s="330">
        <v>3.9618021937419705</v>
      </c>
      <c r="K30" s="330">
        <v>2.5246611951122202</v>
      </c>
      <c r="L30" s="330">
        <f t="shared" si="2"/>
        <v>6.4864633888541903</v>
      </c>
      <c r="M30" s="236"/>
      <c r="N30" s="328">
        <f t="shared" si="3"/>
        <v>3.0535169963916697</v>
      </c>
      <c r="O30" s="328">
        <f t="shared" si="4"/>
        <v>1.9975257701648541</v>
      </c>
      <c r="P30" s="327"/>
      <c r="Q30" s="328">
        <f t="shared" si="5"/>
        <v>1.9364383834350907</v>
      </c>
      <c r="R30" s="328">
        <f t="shared" si="6"/>
        <v>3.315472197343805</v>
      </c>
      <c r="S30" s="327"/>
      <c r="T30" s="328">
        <f t="shared" si="7"/>
        <v>2.660350952454138</v>
      </c>
      <c r="U30" s="328">
        <f t="shared" si="8"/>
        <v>2.4788318939423792</v>
      </c>
    </row>
    <row r="31" spans="1:21" x14ac:dyDescent="0.2">
      <c r="A31" s="329" t="str">
        <f>name!D26</f>
        <v>81 Process, plant and machine operatives</v>
      </c>
      <c r="B31" s="330">
        <v>0.72955237859060673</v>
      </c>
      <c r="C31" s="330">
        <v>3.4300946927930349</v>
      </c>
      <c r="D31" s="330">
        <f t="shared" si="0"/>
        <v>4.1596470713836418</v>
      </c>
      <c r="E31" s="331"/>
      <c r="F31" s="330">
        <v>0.68600890573474294</v>
      </c>
      <c r="G31" s="330">
        <v>3.3536416213218252</v>
      </c>
      <c r="H31" s="330">
        <f t="shared" si="1"/>
        <v>4.0396505270565681</v>
      </c>
      <c r="I31" s="331"/>
      <c r="J31" s="330">
        <v>0.80477134456083621</v>
      </c>
      <c r="K31" s="330">
        <v>4.049629068234136</v>
      </c>
      <c r="L31" s="330">
        <f t="shared" si="2"/>
        <v>4.8544004127949725</v>
      </c>
      <c r="M31" s="236"/>
      <c r="N31" s="328">
        <f t="shared" si="3"/>
        <v>-1.2232676262351139</v>
      </c>
      <c r="O31" s="328">
        <f t="shared" si="4"/>
        <v>1.0701359851082559</v>
      </c>
      <c r="P31" s="327"/>
      <c r="Q31" s="328">
        <f t="shared" si="5"/>
        <v>-0.44980655564724747</v>
      </c>
      <c r="R31" s="328">
        <f t="shared" si="6"/>
        <v>1.265125735159911</v>
      </c>
      <c r="S31" s="327"/>
      <c r="T31" s="328">
        <f t="shared" si="7"/>
        <v>-0.58373057461713618</v>
      </c>
      <c r="U31" s="328">
        <f t="shared" si="8"/>
        <v>1.2323814019502999</v>
      </c>
    </row>
    <row r="32" spans="1:21" x14ac:dyDescent="0.2">
      <c r="A32" s="329" t="str">
        <f>name!D27</f>
        <v>82 Transport and mobile machine drivers and operatives</v>
      </c>
      <c r="B32" s="330">
        <v>0.76317184531728777</v>
      </c>
      <c r="C32" s="330">
        <v>7.0230319981005254</v>
      </c>
      <c r="D32" s="330">
        <f t="shared" si="0"/>
        <v>7.7862038434178134</v>
      </c>
      <c r="E32" s="331"/>
      <c r="F32" s="330">
        <v>0.65217763176361898</v>
      </c>
      <c r="G32" s="330">
        <v>6.8200321355755325</v>
      </c>
      <c r="H32" s="330">
        <f t="shared" si="1"/>
        <v>7.4722097673391517</v>
      </c>
      <c r="I32" s="331"/>
      <c r="J32" s="330">
        <v>1.0997939941795538</v>
      </c>
      <c r="K32" s="330">
        <v>7.0272067393449662</v>
      </c>
      <c r="L32" s="330">
        <f t="shared" si="2"/>
        <v>8.12700073352452</v>
      </c>
      <c r="M32" s="236"/>
      <c r="N32" s="328">
        <f t="shared" si="3"/>
        <v>-3.0944363754819126</v>
      </c>
      <c r="O32" s="328">
        <f t="shared" si="4"/>
        <v>3.545134432704411</v>
      </c>
      <c r="P32" s="327"/>
      <c r="Q32" s="328">
        <f t="shared" si="5"/>
        <v>-0.58489975299836905</v>
      </c>
      <c r="R32" s="328">
        <f t="shared" si="6"/>
        <v>0.19969985965904158</v>
      </c>
      <c r="S32" s="327"/>
      <c r="T32" s="328">
        <f t="shared" si="7"/>
        <v>-0.81987365754893071</v>
      </c>
      <c r="U32" s="328">
        <f t="shared" si="8"/>
        <v>0.56157875947902003</v>
      </c>
    </row>
    <row r="33" spans="1:21" x14ac:dyDescent="0.2">
      <c r="A33" s="329" t="str">
        <f>name!D28</f>
        <v>91 Elementary trades and related occupations</v>
      </c>
      <c r="B33" s="330">
        <v>0.73712803997723553</v>
      </c>
      <c r="C33" s="330">
        <v>2.8842273517300807</v>
      </c>
      <c r="D33" s="330">
        <f t="shared" si="0"/>
        <v>3.6213553917073162</v>
      </c>
      <c r="E33" s="331"/>
      <c r="F33" s="330">
        <v>0.54592650503191986</v>
      </c>
      <c r="G33" s="330">
        <v>2.5774366978588756</v>
      </c>
      <c r="H33" s="330">
        <f t="shared" si="1"/>
        <v>3.1233632028907956</v>
      </c>
      <c r="I33" s="331"/>
      <c r="J33" s="330">
        <v>0.46309860931907937</v>
      </c>
      <c r="K33" s="330">
        <v>2.106047352349488</v>
      </c>
      <c r="L33" s="330">
        <f t="shared" si="2"/>
        <v>2.5691459616685672</v>
      </c>
      <c r="M33" s="236"/>
      <c r="N33" s="328">
        <f t="shared" si="3"/>
        <v>-5.8287685415099766</v>
      </c>
      <c r="O33" s="328">
        <f t="shared" si="4"/>
        <v>-1.0909676414939673</v>
      </c>
      <c r="P33" s="327"/>
      <c r="Q33" s="328">
        <f t="shared" si="5"/>
        <v>-2.2241267591901481</v>
      </c>
      <c r="R33" s="328">
        <f t="shared" si="6"/>
        <v>-1.3375244343359904</v>
      </c>
      <c r="S33" s="327"/>
      <c r="T33" s="328">
        <f t="shared" si="7"/>
        <v>-2.9154172656935762</v>
      </c>
      <c r="U33" s="328">
        <f t="shared" si="8"/>
        <v>-1.2938030550719848</v>
      </c>
    </row>
    <row r="34" spans="1:21" x14ac:dyDescent="0.2">
      <c r="A34" s="329" t="str">
        <f>name!D29</f>
        <v>92 Elementary administration and service occupations</v>
      </c>
      <c r="B34" s="330">
        <v>13.794910320025561</v>
      </c>
      <c r="C34" s="330">
        <v>12.470087124723712</v>
      </c>
      <c r="D34" s="330">
        <f t="shared" ref="D34" si="9">SUM(B34:C34)</f>
        <v>26.264997444749273</v>
      </c>
      <c r="E34" s="331"/>
      <c r="F34" s="330">
        <v>13.337972784975745</v>
      </c>
      <c r="G34" s="330">
        <v>12.069668757569337</v>
      </c>
      <c r="H34" s="330">
        <f t="shared" ref="H34" si="10">SUM(F34:G34)</f>
        <v>25.407641542545083</v>
      </c>
      <c r="I34" s="331"/>
      <c r="J34" s="330">
        <v>12.855456577054445</v>
      </c>
      <c r="K34" s="330">
        <v>12.171899671396362</v>
      </c>
      <c r="L34" s="330">
        <f t="shared" ref="L34" si="11">SUM(J34:K34)</f>
        <v>25.027356248450808</v>
      </c>
      <c r="M34" s="236"/>
      <c r="N34" s="328">
        <f t="shared" si="3"/>
        <v>-0.67142863611779902</v>
      </c>
      <c r="O34" s="328">
        <f t="shared" si="4"/>
        <v>-0.24534324854350587</v>
      </c>
      <c r="P34" s="327"/>
      <c r="Q34" s="328">
        <f t="shared" si="5"/>
        <v>-0.65061736252939317</v>
      </c>
      <c r="R34" s="328">
        <f t="shared" si="6"/>
        <v>5.6245132603316428E-2</v>
      </c>
      <c r="S34" s="327"/>
      <c r="T34" s="328">
        <f t="shared" si="7"/>
        <v>-0.66154569182570455</v>
      </c>
      <c r="U34" s="328">
        <f t="shared" si="8"/>
        <v>-0.10048614788509269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128.46279799126378</v>
      </c>
      <c r="C36" s="333">
        <f t="shared" ref="C36:D36" si="12">SUM(C9:C34)</f>
        <v>137.2892020087362</v>
      </c>
      <c r="D36" s="333">
        <f t="shared" si="12"/>
        <v>265.75199999999995</v>
      </c>
      <c r="E36" s="333"/>
      <c r="F36" s="333">
        <f>SUM(F9:F34)</f>
        <v>137.97203798364967</v>
      </c>
      <c r="G36" s="333">
        <f t="shared" ref="G36:H36" si="13">SUM(G9:G34)</f>
        <v>144.71496201635028</v>
      </c>
      <c r="H36" s="333">
        <f t="shared" si="13"/>
        <v>282.68699999999995</v>
      </c>
      <c r="I36" s="333"/>
      <c r="J36" s="333">
        <f>SUM(J9:J34)</f>
        <v>145.47424522472465</v>
      </c>
      <c r="K36" s="333">
        <f t="shared" ref="K36:L36" si="14">SUM(K9:K34)</f>
        <v>153.34075477527537</v>
      </c>
      <c r="L36" s="333">
        <f t="shared" si="14"/>
        <v>298.81500000000005</v>
      </c>
      <c r="M36" s="258"/>
      <c r="N36" s="334">
        <f t="shared" si="3"/>
        <v>1.4384817627711266</v>
      </c>
      <c r="O36" s="334">
        <f>IF(F36&gt;0,(EXP(LN(J36/F36)/($J$6-$F$6))-1)*100,0)</f>
        <v>0.35361053783600216</v>
      </c>
      <c r="P36" s="335"/>
      <c r="Q36" s="334">
        <f t="shared" ref="Q36" si="15">IF(C36&gt;0,(EXP(LN(G36/C36)/($F$6-$B$6))-1)*100,0)</f>
        <v>1.0590964209657772</v>
      </c>
      <c r="R36" s="334">
        <f t="shared" ref="R36" si="16">IF(G36&gt;0,(EXP(LN(K36/G36)/($J$6-$F$6))-1)*100,0)</f>
        <v>0.38672299647239949</v>
      </c>
      <c r="S36" s="335"/>
      <c r="T36" s="334">
        <f t="shared" ref="T36" si="17">IF(D36&gt;0,(EXP(LN(H36/D36)/($F$6-$B$6))-1)*100,0)</f>
        <v>1.2431989711302105</v>
      </c>
      <c r="U36" s="334">
        <f t="shared" ref="U36" si="18">IF(H36&gt;0,(EXP(LN(L36/H36)/($J$6-$F$6))-1)*100,0)</f>
        <v>0.37058078759095725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Buckinghamshire Thames Valley</v>
      </c>
      <c r="Q1" s="19" t="str">
        <f>CONCATENATE("Occupation Table 5.1  Males: Employment Change by Status (SOC 2020), ",B$5,"-",L$5,", ",Info!B5)</f>
        <v>Occupation Table 5.1  Males: Employment Change by Status (SOC 2020), 2015-2035, Buckinghamshire Thames Valley</v>
      </c>
      <c r="AG1" s="19" t="str">
        <f>CONCATENATE("Occupation Table 5.2  Females: Employment Change by Status (SOC 2020), ",R$5,"-",AB$5,", ",Info!B5)</f>
        <v>Occupation Table 5.2  Females: Employment Change by Status (SOC 2020), 2015-2035, Buckinghamshire Thames Valley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21.995291825733588</v>
      </c>
      <c r="C8" s="11">
        <v>3.2113061122816737</v>
      </c>
      <c r="D8" s="11">
        <v>5.4053835303518278</v>
      </c>
      <c r="E8" s="11">
        <f>SUM(B8:D8)</f>
        <v>30.611981468367087</v>
      </c>
      <c r="F8" s="11"/>
      <c r="G8" s="11">
        <v>25.031737354218123</v>
      </c>
      <c r="H8" s="11">
        <v>5.0147804530432749</v>
      </c>
      <c r="I8" s="11">
        <v>5.9567194435322177</v>
      </c>
      <c r="J8" s="11">
        <f>SUM(G8:I8)</f>
        <v>36.003237250793617</v>
      </c>
      <c r="K8" s="11"/>
      <c r="L8" s="11">
        <v>28.02809085545934</v>
      </c>
      <c r="M8" s="11">
        <v>6.2621646995517821</v>
      </c>
      <c r="N8" s="11">
        <v>6.8727810709105217</v>
      </c>
      <c r="O8" s="11">
        <f>SUM(L8:N8)</f>
        <v>41.163036625921642</v>
      </c>
      <c r="Q8" s="10" t="str">
        <f>name!E4</f>
        <v>Managers, directors and senior officials</v>
      </c>
      <c r="R8" s="11">
        <v>15.190570826132628</v>
      </c>
      <c r="S8" s="11">
        <v>1.1422545223405469</v>
      </c>
      <c r="T8" s="11">
        <v>3.4771533068566631</v>
      </c>
      <c r="U8" s="11">
        <f>SUM(R8:T8)</f>
        <v>19.809978655329839</v>
      </c>
      <c r="V8" s="11"/>
      <c r="W8" s="11">
        <v>16.950115741669382</v>
      </c>
      <c r="X8" s="11">
        <v>1.8194214632126993</v>
      </c>
      <c r="Y8" s="11">
        <v>3.6577138045629067</v>
      </c>
      <c r="Z8" s="11">
        <f>SUM(W8:Y8)</f>
        <v>22.427251009444987</v>
      </c>
      <c r="AA8" s="11"/>
      <c r="AB8" s="11">
        <v>17.618427658104885</v>
      </c>
      <c r="AC8" s="11">
        <v>2.323088606791333</v>
      </c>
      <c r="AD8" s="11">
        <v>4.3025672603871321</v>
      </c>
      <c r="AE8" s="11">
        <f>SUM(AB8:AD8)</f>
        <v>24.244083525283351</v>
      </c>
      <c r="AG8" s="10" t="str">
        <f>name!E4</f>
        <v>Managers, directors and senior officials</v>
      </c>
      <c r="AH8" s="11">
        <v>6.8047209996009608</v>
      </c>
      <c r="AI8" s="11">
        <v>2.0690515899411275</v>
      </c>
      <c r="AJ8" s="11">
        <v>1.9282302234951672</v>
      </c>
      <c r="AK8" s="11">
        <f>SUM(AH8:AJ8)</f>
        <v>10.802002813037255</v>
      </c>
      <c r="AL8" s="11"/>
      <c r="AM8" s="11">
        <v>8.0816216125487514</v>
      </c>
      <c r="AN8" s="11">
        <v>3.195358989830579</v>
      </c>
      <c r="AO8" s="11">
        <v>2.2990056389693088</v>
      </c>
      <c r="AP8" s="11">
        <f>SUM(AM8:AO8)</f>
        <v>13.575986241348639</v>
      </c>
      <c r="AQ8" s="11"/>
      <c r="AR8" s="11">
        <v>10.409663197354455</v>
      </c>
      <c r="AS8" s="11">
        <v>3.9390760927604482</v>
      </c>
      <c r="AT8" s="11">
        <v>2.57021381052339</v>
      </c>
      <c r="AU8" s="11">
        <f>SUM(AR8:AT8)</f>
        <v>16.918953100638294</v>
      </c>
    </row>
    <row r="9" spans="1:47" x14ac:dyDescent="0.2">
      <c r="A9" t="str">
        <f>name!E5</f>
        <v>Professional occupations</v>
      </c>
      <c r="B9" s="11">
        <v>38.148098678966889</v>
      </c>
      <c r="C9" s="11">
        <v>9.7593975389382575</v>
      </c>
      <c r="D9" s="11">
        <v>8.135521198995356</v>
      </c>
      <c r="E9" s="11">
        <f t="shared" ref="E9:E18" si="0">SUM(B9:D9)</f>
        <v>56.043017416900504</v>
      </c>
      <c r="F9" s="11"/>
      <c r="G9" s="11">
        <v>45.404556503584594</v>
      </c>
      <c r="H9" s="11">
        <v>12.519420740584479</v>
      </c>
      <c r="I9" s="11">
        <v>7.9262709746272888</v>
      </c>
      <c r="J9" s="11">
        <f t="shared" ref="J9:J16" si="1">SUM(G9:I9)</f>
        <v>65.850248218796366</v>
      </c>
      <c r="K9" s="11"/>
      <c r="L9" s="11">
        <v>53.619672573231462</v>
      </c>
      <c r="M9" s="11">
        <v>14.850302425658889</v>
      </c>
      <c r="N9" s="11">
        <v>7.78791953653199</v>
      </c>
      <c r="O9" s="11">
        <f t="shared" ref="O9:O16" si="2">SUM(L9:N9)</f>
        <v>76.257894535422338</v>
      </c>
      <c r="Q9" s="10" t="str">
        <f>name!E5</f>
        <v>Professional occupations</v>
      </c>
      <c r="R9" s="11">
        <v>23.02831910055426</v>
      </c>
      <c r="S9" s="11">
        <v>2.0257425827695492</v>
      </c>
      <c r="T9" s="11">
        <v>4.8425517194614498</v>
      </c>
      <c r="U9" s="11">
        <f t="shared" ref="U9:U16" si="3">SUM(R9:T9)</f>
        <v>29.89661340278526</v>
      </c>
      <c r="V9" s="11"/>
      <c r="W9" s="11">
        <v>26.821000088390225</v>
      </c>
      <c r="X9" s="11">
        <v>3.1632223397366412</v>
      </c>
      <c r="Y9" s="11">
        <v>4.249785368032474</v>
      </c>
      <c r="Z9" s="11">
        <f t="shared" ref="Z9:Z16" si="4">SUM(W9:Y9)</f>
        <v>34.234007796159339</v>
      </c>
      <c r="AA9" s="11"/>
      <c r="AB9" s="11">
        <v>30.768538776667071</v>
      </c>
      <c r="AC9" s="11">
        <v>4.2570419283902154</v>
      </c>
      <c r="AD9" s="11">
        <v>3.9729933774446309</v>
      </c>
      <c r="AE9" s="11">
        <f t="shared" ref="AE9:AE16" si="5">SUM(AB9:AD9)</f>
        <v>38.998574082501918</v>
      </c>
      <c r="AG9" s="10" t="str">
        <f>name!E5</f>
        <v>Professional occupations</v>
      </c>
      <c r="AH9" s="11">
        <v>15.119779578412633</v>
      </c>
      <c r="AI9" s="11">
        <v>7.7336549561687065</v>
      </c>
      <c r="AJ9" s="11">
        <v>3.2929694795339102</v>
      </c>
      <c r="AK9" s="11">
        <f t="shared" ref="AK9:AK18" si="6">SUM(AH9:AJ9)</f>
        <v>26.146404014115248</v>
      </c>
      <c r="AL9" s="11"/>
      <c r="AM9" s="11">
        <v>18.583556415194362</v>
      </c>
      <c r="AN9" s="11">
        <v>9.3561984008478376</v>
      </c>
      <c r="AO9" s="11">
        <v>3.6764856065948153</v>
      </c>
      <c r="AP9" s="11">
        <f t="shared" ref="AP9:AP18" si="7">SUM(AM9:AO9)</f>
        <v>31.616240422637016</v>
      </c>
      <c r="AQ9" s="11"/>
      <c r="AR9" s="11">
        <v>22.851133796564387</v>
      </c>
      <c r="AS9" s="11">
        <v>10.593260497268675</v>
      </c>
      <c r="AT9" s="11">
        <v>3.81492615908736</v>
      </c>
      <c r="AU9" s="11">
        <f t="shared" ref="AU9:AU18" si="8">SUM(AR9:AT9)</f>
        <v>37.25932045292042</v>
      </c>
    </row>
    <row r="10" spans="1:47" x14ac:dyDescent="0.2">
      <c r="A10" t="str">
        <f>name!E6</f>
        <v>Associate professional occupations</v>
      </c>
      <c r="B10" s="11">
        <v>22.759244342363672</v>
      </c>
      <c r="C10" s="11">
        <v>6.1369474577933341</v>
      </c>
      <c r="D10" s="11">
        <v>6.9058937471618389</v>
      </c>
      <c r="E10" s="11">
        <f t="shared" si="0"/>
        <v>35.802085547318846</v>
      </c>
      <c r="F10" s="11"/>
      <c r="G10" s="11">
        <v>26.01404555344919</v>
      </c>
      <c r="H10" s="11">
        <v>7.4547552954680052</v>
      </c>
      <c r="I10" s="11">
        <v>6.4469345127676609</v>
      </c>
      <c r="J10" s="11">
        <f t="shared" si="1"/>
        <v>39.91573536168486</v>
      </c>
      <c r="K10" s="11"/>
      <c r="L10" s="11">
        <v>27.13010835277133</v>
      </c>
      <c r="M10" s="11">
        <v>7.6077993149016585</v>
      </c>
      <c r="N10" s="11">
        <v>6.6919721062901392</v>
      </c>
      <c r="O10" s="11">
        <f t="shared" si="2"/>
        <v>41.429879773963123</v>
      </c>
      <c r="Q10" s="10" t="str">
        <f>name!E6</f>
        <v>Associate professional occupations</v>
      </c>
      <c r="R10" s="11">
        <v>14.195332874260265</v>
      </c>
      <c r="S10" s="11">
        <v>1.6929524791603052</v>
      </c>
      <c r="T10" s="11">
        <v>3.2253061510205678</v>
      </c>
      <c r="U10" s="11">
        <f t="shared" si="3"/>
        <v>19.113591504441139</v>
      </c>
      <c r="V10" s="11"/>
      <c r="W10" s="11">
        <v>15.65403605186218</v>
      </c>
      <c r="X10" s="11">
        <v>2.2937058559562495</v>
      </c>
      <c r="Y10" s="11">
        <v>2.6807243987158933</v>
      </c>
      <c r="Z10" s="11">
        <f t="shared" si="4"/>
        <v>20.628466306534321</v>
      </c>
      <c r="AA10" s="11"/>
      <c r="AB10" s="11">
        <v>15.322000800919394</v>
      </c>
      <c r="AC10" s="11">
        <v>2.1014101682883166</v>
      </c>
      <c r="AD10" s="11">
        <v>2.6890456178513444</v>
      </c>
      <c r="AE10" s="11">
        <f t="shared" si="5"/>
        <v>20.112456587059057</v>
      </c>
      <c r="AG10" s="10" t="str">
        <f>name!E6</f>
        <v>Associate professional occupations</v>
      </c>
      <c r="AH10" s="11">
        <v>8.5639114681034112</v>
      </c>
      <c r="AI10" s="11">
        <v>4.4439949786330288</v>
      </c>
      <c r="AJ10" s="11">
        <v>3.6805875961412728</v>
      </c>
      <c r="AK10" s="11">
        <f t="shared" si="6"/>
        <v>16.688494042877714</v>
      </c>
      <c r="AL10" s="11"/>
      <c r="AM10" s="11">
        <v>10.360009501587014</v>
      </c>
      <c r="AN10" s="11">
        <v>5.1610494395117543</v>
      </c>
      <c r="AO10" s="11">
        <v>3.7662101140517672</v>
      </c>
      <c r="AP10" s="11">
        <f t="shared" si="7"/>
        <v>19.287269055150535</v>
      </c>
      <c r="AQ10" s="11"/>
      <c r="AR10" s="11">
        <v>11.808107551851929</v>
      </c>
      <c r="AS10" s="11">
        <v>5.506389146613345</v>
      </c>
      <c r="AT10" s="11">
        <v>4.0029264884387938</v>
      </c>
      <c r="AU10" s="11">
        <f t="shared" si="8"/>
        <v>21.317423186904065</v>
      </c>
    </row>
    <row r="11" spans="1:47" x14ac:dyDescent="0.2">
      <c r="A11" t="str">
        <f>name!E7</f>
        <v>Administrative and secretarial occupations</v>
      </c>
      <c r="B11" s="11">
        <v>15.400814590831557</v>
      </c>
      <c r="C11" s="11">
        <v>11.576479873043827</v>
      </c>
      <c r="D11" s="11">
        <v>1.6974241401516492</v>
      </c>
      <c r="E11" s="11">
        <f t="shared" si="0"/>
        <v>28.674718604027031</v>
      </c>
      <c r="F11" s="11"/>
      <c r="G11" s="11">
        <v>15.456782212666644</v>
      </c>
      <c r="H11" s="11">
        <v>11.744524676238226</v>
      </c>
      <c r="I11" s="11">
        <v>1.5153164058542072</v>
      </c>
      <c r="J11" s="11">
        <f t="shared" si="1"/>
        <v>28.716623294759078</v>
      </c>
      <c r="K11" s="11"/>
      <c r="L11" s="11">
        <v>12.642423042467682</v>
      </c>
      <c r="M11" s="11">
        <v>9.5838740280857184</v>
      </c>
      <c r="N11" s="11">
        <v>1.634518336513654</v>
      </c>
      <c r="O11" s="11">
        <f t="shared" si="2"/>
        <v>23.860815407067054</v>
      </c>
      <c r="Q11" s="10" t="str">
        <f>name!E7</f>
        <v>Administrative and secretarial occupations</v>
      </c>
      <c r="R11" s="11">
        <v>4.3056213354510096</v>
      </c>
      <c r="S11" s="11">
        <v>1.1015981335668843</v>
      </c>
      <c r="T11" s="11">
        <v>0.43910562464363317</v>
      </c>
      <c r="U11" s="11">
        <f t="shared" si="3"/>
        <v>5.8463250936615276</v>
      </c>
      <c r="V11" s="11"/>
      <c r="W11" s="11">
        <v>4.7247341375692473</v>
      </c>
      <c r="X11" s="11">
        <v>1.3801974669071313</v>
      </c>
      <c r="Y11" s="11">
        <v>0.35258716676814633</v>
      </c>
      <c r="Z11" s="11">
        <f t="shared" si="4"/>
        <v>6.4575187712445254</v>
      </c>
      <c r="AA11" s="11"/>
      <c r="AB11" s="11">
        <v>4.9160384508031418</v>
      </c>
      <c r="AC11" s="11">
        <v>1.1631172221221078</v>
      </c>
      <c r="AD11" s="11">
        <v>0.51994940611962304</v>
      </c>
      <c r="AE11" s="11">
        <f t="shared" si="5"/>
        <v>6.5991050790448726</v>
      </c>
      <c r="AG11" s="10" t="str">
        <f>name!E7</f>
        <v>Administrative and secretarial occupations</v>
      </c>
      <c r="AH11" s="11">
        <v>11.095193255380545</v>
      </c>
      <c r="AI11" s="11">
        <v>10.474881739476945</v>
      </c>
      <c r="AJ11" s="11">
        <v>1.2583185155080161</v>
      </c>
      <c r="AK11" s="11">
        <f t="shared" si="6"/>
        <v>22.828393510365508</v>
      </c>
      <c r="AL11" s="11"/>
      <c r="AM11" s="11">
        <v>10.732048075097394</v>
      </c>
      <c r="AN11" s="11">
        <v>10.364327209331096</v>
      </c>
      <c r="AO11" s="11">
        <v>1.1627292390860609</v>
      </c>
      <c r="AP11" s="11">
        <f t="shared" si="7"/>
        <v>22.259104523514551</v>
      </c>
      <c r="AQ11" s="11"/>
      <c r="AR11" s="11">
        <v>7.7263845916645444</v>
      </c>
      <c r="AS11" s="11">
        <v>8.4207568059636113</v>
      </c>
      <c r="AT11" s="11">
        <v>1.1145689303940307</v>
      </c>
      <c r="AU11" s="11">
        <f t="shared" si="8"/>
        <v>17.261710328022186</v>
      </c>
    </row>
    <row r="12" spans="1:47" x14ac:dyDescent="0.2">
      <c r="A12" t="str">
        <f>name!E8</f>
        <v>Skilled trades occupations</v>
      </c>
      <c r="B12" s="11">
        <v>14.254279157969801</v>
      </c>
      <c r="C12" s="11">
        <v>2.4749536206215565</v>
      </c>
      <c r="D12" s="11">
        <v>8.3710097468748188</v>
      </c>
      <c r="E12" s="11">
        <f t="shared" si="0"/>
        <v>25.100242525466175</v>
      </c>
      <c r="F12" s="11"/>
      <c r="G12" s="11">
        <v>12.885043022412741</v>
      </c>
      <c r="H12" s="11">
        <v>2.2957955937277501</v>
      </c>
      <c r="I12" s="11">
        <v>8.8785041970240748</v>
      </c>
      <c r="J12" s="11">
        <f t="shared" si="1"/>
        <v>24.059342813164566</v>
      </c>
      <c r="K12" s="11"/>
      <c r="L12" s="11">
        <v>11.556670964867459</v>
      </c>
      <c r="M12" s="11">
        <v>2.8219065500416529</v>
      </c>
      <c r="N12" s="11">
        <v>10.41335509684534</v>
      </c>
      <c r="O12" s="11">
        <f t="shared" si="2"/>
        <v>24.791932611754454</v>
      </c>
      <c r="Q12" s="10" t="str">
        <f>name!E8</f>
        <v>Skilled trades occupations</v>
      </c>
      <c r="R12" s="11">
        <v>12.958552327464899</v>
      </c>
      <c r="S12" s="11">
        <v>1.5045790228094034</v>
      </c>
      <c r="T12" s="11">
        <v>7.3959339049554496</v>
      </c>
      <c r="U12" s="11">
        <f t="shared" si="3"/>
        <v>21.859065255229751</v>
      </c>
      <c r="V12" s="11"/>
      <c r="W12" s="11">
        <v>11.558729103872126</v>
      </c>
      <c r="X12" s="11">
        <v>1.332698217972633</v>
      </c>
      <c r="Y12" s="11">
        <v>7.859637355247667</v>
      </c>
      <c r="Z12" s="11">
        <f t="shared" si="4"/>
        <v>20.751064677092426</v>
      </c>
      <c r="AA12" s="11"/>
      <c r="AB12" s="11">
        <v>9.7804235898568717</v>
      </c>
      <c r="AC12" s="11">
        <v>1.6551514020472642</v>
      </c>
      <c r="AD12" s="11">
        <v>8.9912037561166187</v>
      </c>
      <c r="AE12" s="11">
        <f t="shared" si="5"/>
        <v>20.426778748020755</v>
      </c>
      <c r="AG12" s="10" t="str">
        <f>name!E8</f>
        <v>Skilled trades occupations</v>
      </c>
      <c r="AH12" s="11">
        <v>1.2957268305048999</v>
      </c>
      <c r="AI12" s="11">
        <v>0.97037459781215352</v>
      </c>
      <c r="AJ12" s="11">
        <v>0.97507584191937036</v>
      </c>
      <c r="AK12" s="11">
        <f t="shared" si="6"/>
        <v>3.2411772702364239</v>
      </c>
      <c r="AL12" s="11"/>
      <c r="AM12" s="11">
        <v>1.3263139185406143</v>
      </c>
      <c r="AN12" s="11">
        <v>0.96309737575511767</v>
      </c>
      <c r="AO12" s="11">
        <v>1.0188668417764095</v>
      </c>
      <c r="AP12" s="11">
        <f t="shared" si="7"/>
        <v>3.3082781360721416</v>
      </c>
      <c r="AQ12" s="11"/>
      <c r="AR12" s="11">
        <v>1.7762473750105827</v>
      </c>
      <c r="AS12" s="11">
        <v>1.1667551479943896</v>
      </c>
      <c r="AT12" s="11">
        <v>1.4221513407287205</v>
      </c>
      <c r="AU12" s="11">
        <f t="shared" si="8"/>
        <v>4.3651538637336929</v>
      </c>
    </row>
    <row r="13" spans="1:47" x14ac:dyDescent="0.2">
      <c r="A13" t="str">
        <f>name!E9</f>
        <v>Caring, leisure and other service occupations</v>
      </c>
      <c r="B13" s="11">
        <v>11.636129778691803</v>
      </c>
      <c r="C13" s="11">
        <v>10.17449887783045</v>
      </c>
      <c r="D13" s="11">
        <v>3.4182912521110422</v>
      </c>
      <c r="E13" s="11">
        <f t="shared" si="0"/>
        <v>25.228919908633298</v>
      </c>
      <c r="F13" s="11"/>
      <c r="G13" s="11">
        <v>11.181326544366964</v>
      </c>
      <c r="H13" s="11">
        <v>10.577444942310681</v>
      </c>
      <c r="I13" s="11">
        <v>3.5134341873541755</v>
      </c>
      <c r="J13" s="11">
        <f t="shared" si="1"/>
        <v>25.27220567403182</v>
      </c>
      <c r="K13" s="11"/>
      <c r="L13" s="11">
        <v>13.138679674202965</v>
      </c>
      <c r="M13" s="11">
        <v>10.93081624717021</v>
      </c>
      <c r="N13" s="11">
        <v>4.0047731790367509</v>
      </c>
      <c r="O13" s="11">
        <f t="shared" si="2"/>
        <v>28.074269100409925</v>
      </c>
      <c r="Q13" s="10" t="str">
        <f>name!E9</f>
        <v>Caring, leisure and other service occupations</v>
      </c>
      <c r="R13" s="11">
        <v>3.633094832117743</v>
      </c>
      <c r="S13" s="11">
        <v>1.5521891014313471</v>
      </c>
      <c r="T13" s="11">
        <v>0.41879264198769717</v>
      </c>
      <c r="U13" s="11">
        <f t="shared" si="3"/>
        <v>5.6040765755367881</v>
      </c>
      <c r="V13" s="11"/>
      <c r="W13" s="11">
        <v>3.392883381965679</v>
      </c>
      <c r="X13" s="11">
        <v>1.8270011205692949</v>
      </c>
      <c r="Y13" s="11">
        <v>0.38661052541913637</v>
      </c>
      <c r="Z13" s="11">
        <f t="shared" si="4"/>
        <v>5.6064950279541108</v>
      </c>
      <c r="AA13" s="11"/>
      <c r="AB13" s="11">
        <v>4.4209925611406806</v>
      </c>
      <c r="AC13" s="11">
        <v>2.2556505602399426</v>
      </c>
      <c r="AD13" s="11">
        <v>0.58979707336662257</v>
      </c>
      <c r="AE13" s="11">
        <f t="shared" si="5"/>
        <v>7.2664401947472461</v>
      </c>
      <c r="AG13" s="10" t="str">
        <f>name!E9</f>
        <v>Caring, leisure and other service occupations</v>
      </c>
      <c r="AH13" s="11">
        <v>8.003034946574056</v>
      </c>
      <c r="AI13" s="11">
        <v>8.6223097763991046</v>
      </c>
      <c r="AJ13" s="11">
        <v>2.9994986101233452</v>
      </c>
      <c r="AK13" s="11">
        <f t="shared" si="6"/>
        <v>19.624843333096507</v>
      </c>
      <c r="AL13" s="11"/>
      <c r="AM13" s="11">
        <v>7.7884431624012898</v>
      </c>
      <c r="AN13" s="11">
        <v>8.7504438217413867</v>
      </c>
      <c r="AO13" s="11">
        <v>3.1268236619350382</v>
      </c>
      <c r="AP13" s="11">
        <f t="shared" si="7"/>
        <v>19.665710646077716</v>
      </c>
      <c r="AQ13" s="11"/>
      <c r="AR13" s="11">
        <v>8.7176871130622846</v>
      </c>
      <c r="AS13" s="11">
        <v>8.6751656869302671</v>
      </c>
      <c r="AT13" s="11">
        <v>3.414976105670128</v>
      </c>
      <c r="AU13" s="11">
        <f t="shared" si="8"/>
        <v>20.807828905662682</v>
      </c>
    </row>
    <row r="14" spans="1:47" x14ac:dyDescent="0.2">
      <c r="A14" t="str">
        <f>name!E10</f>
        <v>Sales and customer service occupations</v>
      </c>
      <c r="B14" s="11">
        <v>7.724547616705892</v>
      </c>
      <c r="C14" s="11">
        <v>13.183367112370378</v>
      </c>
      <c r="D14" s="11">
        <v>1.5509160489526763</v>
      </c>
      <c r="E14" s="11">
        <f t="shared" si="0"/>
        <v>22.458830778028947</v>
      </c>
      <c r="F14" s="11"/>
      <c r="G14" s="11">
        <v>7.4435273001728257</v>
      </c>
      <c r="H14" s="11">
        <v>14.320256457312539</v>
      </c>
      <c r="I14" s="11">
        <v>1.0629585894526619</v>
      </c>
      <c r="J14" s="11">
        <f t="shared" si="1"/>
        <v>22.826742346938026</v>
      </c>
      <c r="K14" s="11"/>
      <c r="L14" s="11">
        <v>7.5294783865673223</v>
      </c>
      <c r="M14" s="11">
        <v>14.162109256080752</v>
      </c>
      <c r="N14" s="11">
        <v>0.96768094637460766</v>
      </c>
      <c r="O14" s="11">
        <f t="shared" si="2"/>
        <v>22.65926858902268</v>
      </c>
      <c r="Q14" s="10" t="str">
        <f>name!E10</f>
        <v>Sales and customer service occupations</v>
      </c>
      <c r="R14" s="11">
        <v>4.124938870859677</v>
      </c>
      <c r="S14" s="11">
        <v>4.3656649295934695</v>
      </c>
      <c r="T14" s="11">
        <v>0.8615065539514033</v>
      </c>
      <c r="U14" s="11">
        <f t="shared" si="3"/>
        <v>9.3521103544045516</v>
      </c>
      <c r="V14" s="11"/>
      <c r="W14" s="11">
        <v>4.091055111496293</v>
      </c>
      <c r="X14" s="11">
        <v>5.0832277820121181</v>
      </c>
      <c r="Y14" s="11">
        <v>0.6150963220865675</v>
      </c>
      <c r="Z14" s="11">
        <f t="shared" si="4"/>
        <v>9.7893792155949804</v>
      </c>
      <c r="AA14" s="11"/>
      <c r="AB14" s="11">
        <v>4.42786693745858</v>
      </c>
      <c r="AC14" s="11">
        <v>5.3454081870414321</v>
      </c>
      <c r="AD14" s="11">
        <v>0.56525860279326268</v>
      </c>
      <c r="AE14" s="11">
        <f t="shared" si="5"/>
        <v>10.338533727293274</v>
      </c>
      <c r="AG14" s="10" t="str">
        <f>name!E10</f>
        <v>Sales and customer service occupations</v>
      </c>
      <c r="AH14" s="11">
        <v>3.5996087458462216</v>
      </c>
      <c r="AI14" s="11">
        <v>8.8177021827769035</v>
      </c>
      <c r="AJ14" s="11">
        <v>0.68940949500127358</v>
      </c>
      <c r="AK14" s="11">
        <f t="shared" si="6"/>
        <v>13.106720423624399</v>
      </c>
      <c r="AL14" s="11"/>
      <c r="AM14" s="11">
        <v>3.352472188676531</v>
      </c>
      <c r="AN14" s="11">
        <v>9.2370286753004383</v>
      </c>
      <c r="AO14" s="11">
        <v>0.44786226736609425</v>
      </c>
      <c r="AP14" s="11">
        <f t="shared" si="7"/>
        <v>13.037363131343064</v>
      </c>
      <c r="AQ14" s="11"/>
      <c r="AR14" s="11">
        <v>3.1016114491087396</v>
      </c>
      <c r="AS14" s="11">
        <v>8.8167010690393202</v>
      </c>
      <c r="AT14" s="11">
        <v>0.40242234358134515</v>
      </c>
      <c r="AU14" s="11">
        <f t="shared" si="8"/>
        <v>12.320734861729404</v>
      </c>
    </row>
    <row r="15" spans="1:47" x14ac:dyDescent="0.2">
      <c r="A15" t="str">
        <f>name!E11</f>
        <v>Process, plant and machine operatives</v>
      </c>
      <c r="B15" s="11">
        <v>8.1634640221941392</v>
      </c>
      <c r="C15" s="11">
        <v>1.8306970670493785</v>
      </c>
      <c r="D15" s="11">
        <v>1.9516898255579398</v>
      </c>
      <c r="E15" s="11">
        <f t="shared" si="0"/>
        <v>11.945850914801458</v>
      </c>
      <c r="F15" s="11"/>
      <c r="G15" s="11">
        <v>7.2829717123100233</v>
      </c>
      <c r="H15" s="11">
        <v>2.223662430150763</v>
      </c>
      <c r="I15" s="11">
        <v>2.0052261519349321</v>
      </c>
      <c r="J15" s="11">
        <f t="shared" si="1"/>
        <v>11.511860294395719</v>
      </c>
      <c r="K15" s="11"/>
      <c r="L15" s="11">
        <v>7.4285231227246298</v>
      </c>
      <c r="M15" s="11">
        <v>3.0345008881380173</v>
      </c>
      <c r="N15" s="11">
        <v>2.5183771354568409</v>
      </c>
      <c r="O15" s="11">
        <f t="shared" si="2"/>
        <v>12.981401146319488</v>
      </c>
      <c r="Q15" s="10" t="str">
        <f>name!E11</f>
        <v>Process, plant and machine operatives</v>
      </c>
      <c r="R15" s="11">
        <v>7.4496873110211759</v>
      </c>
      <c r="S15" s="11">
        <v>1.3885582092396815</v>
      </c>
      <c r="T15" s="11">
        <v>1.6148811706327066</v>
      </c>
      <c r="U15" s="11">
        <f t="shared" si="3"/>
        <v>10.453126690893564</v>
      </c>
      <c r="V15" s="11"/>
      <c r="W15" s="11">
        <v>6.6853960812443622</v>
      </c>
      <c r="X15" s="11">
        <v>1.8274221342600203</v>
      </c>
      <c r="Y15" s="11">
        <v>1.6608555413929698</v>
      </c>
      <c r="Z15" s="11">
        <f t="shared" si="4"/>
        <v>10.173673756897351</v>
      </c>
      <c r="AA15" s="11"/>
      <c r="AB15" s="11">
        <v>6.7738008346263632</v>
      </c>
      <c r="AC15" s="11">
        <v>2.2074357459100926</v>
      </c>
      <c r="AD15" s="11">
        <v>2.0955992270426442</v>
      </c>
      <c r="AE15" s="11">
        <f t="shared" si="5"/>
        <v>11.0768358075791</v>
      </c>
      <c r="AG15" s="10" t="str">
        <f>name!E11</f>
        <v>Process, plant and machine operatives</v>
      </c>
      <c r="AH15" s="11">
        <v>0.71377671117296448</v>
      </c>
      <c r="AI15" s="11">
        <v>0.44213885780969692</v>
      </c>
      <c r="AJ15" s="11">
        <v>0.33680865492523271</v>
      </c>
      <c r="AK15" s="11">
        <f t="shared" si="6"/>
        <v>1.4927242239078942</v>
      </c>
      <c r="AL15" s="11"/>
      <c r="AM15" s="11">
        <v>0.59757563106565781</v>
      </c>
      <c r="AN15" s="11">
        <v>0.39624029589074278</v>
      </c>
      <c r="AO15" s="11">
        <v>0.34437061054196116</v>
      </c>
      <c r="AP15" s="11">
        <f t="shared" si="7"/>
        <v>1.3381865374983617</v>
      </c>
      <c r="AQ15" s="11"/>
      <c r="AR15" s="11">
        <v>0.65472228809826749</v>
      </c>
      <c r="AS15" s="11">
        <v>0.82706514222792449</v>
      </c>
      <c r="AT15" s="11">
        <v>0.42277790841419688</v>
      </c>
      <c r="AU15" s="11">
        <f t="shared" si="8"/>
        <v>1.9045653387403889</v>
      </c>
    </row>
    <row r="16" spans="1:47" x14ac:dyDescent="0.2">
      <c r="A16" t="str">
        <f>name!E12</f>
        <v>Elementary occupations</v>
      </c>
      <c r="B16" s="11">
        <v>11.335799846105823</v>
      </c>
      <c r="C16" s="11">
        <v>16.897227843181057</v>
      </c>
      <c r="D16" s="11">
        <v>1.6533251471697055</v>
      </c>
      <c r="E16" s="11">
        <f t="shared" si="0"/>
        <v>29.886352836456584</v>
      </c>
      <c r="F16" s="11"/>
      <c r="G16" s="11">
        <v>9.9732639308697077</v>
      </c>
      <c r="H16" s="11">
        <v>17.045022486494567</v>
      </c>
      <c r="I16" s="11">
        <v>1.5127183280715841</v>
      </c>
      <c r="J16" s="11">
        <f t="shared" si="1"/>
        <v>28.531004745435858</v>
      </c>
      <c r="K16" s="11"/>
      <c r="L16" s="11">
        <v>9.5830849090192931</v>
      </c>
      <c r="M16" s="11">
        <v>15.989623237590756</v>
      </c>
      <c r="N16" s="11">
        <v>2.0237940635093117</v>
      </c>
      <c r="O16" s="11">
        <f t="shared" si="2"/>
        <v>27.596502210119358</v>
      </c>
      <c r="Q16" s="10" t="str">
        <f>name!E12</f>
        <v>Elementary occupations</v>
      </c>
      <c r="R16" s="11">
        <v>8.2523672590257551</v>
      </c>
      <c r="S16" s="11">
        <v>6.0576869983107215</v>
      </c>
      <c r="T16" s="11">
        <v>1.0442602191173151</v>
      </c>
      <c r="U16" s="11">
        <f t="shared" si="3"/>
        <v>15.354314476453792</v>
      </c>
      <c r="V16" s="11"/>
      <c r="W16" s="11">
        <v>7.1970410870990174</v>
      </c>
      <c r="X16" s="11">
        <v>6.3506443889756721</v>
      </c>
      <c r="Y16" s="11">
        <v>1.0994199793535075</v>
      </c>
      <c r="Z16" s="11">
        <f t="shared" si="4"/>
        <v>14.647105455428198</v>
      </c>
      <c r="AA16" s="11"/>
      <c r="AB16" s="11">
        <v>6.5291231004984427</v>
      </c>
      <c r="AC16" s="11">
        <v>6.2104298324073985</v>
      </c>
      <c r="AD16" s="11">
        <v>1.5383940908399931</v>
      </c>
      <c r="AE16" s="11">
        <f t="shared" si="5"/>
        <v>14.277947023745835</v>
      </c>
      <c r="AG16" s="10" t="str">
        <f>name!E12</f>
        <v>Elementary occupations</v>
      </c>
      <c r="AH16" s="11">
        <v>3.0834325870800736</v>
      </c>
      <c r="AI16" s="11">
        <v>10.839540844870333</v>
      </c>
      <c r="AJ16" s="11">
        <v>0.60906492805239065</v>
      </c>
      <c r="AK16" s="11">
        <f t="shared" si="6"/>
        <v>14.532038360002797</v>
      </c>
      <c r="AL16" s="11"/>
      <c r="AM16" s="11">
        <v>2.7762228437706948</v>
      </c>
      <c r="AN16" s="11">
        <v>10.694378097518896</v>
      </c>
      <c r="AO16" s="11">
        <v>0.41329834871807664</v>
      </c>
      <c r="AP16" s="11">
        <f t="shared" si="7"/>
        <v>13.883899290007667</v>
      </c>
      <c r="AQ16" s="11"/>
      <c r="AR16" s="11">
        <v>3.0539618085208566</v>
      </c>
      <c r="AS16" s="11">
        <v>9.77919340518336</v>
      </c>
      <c r="AT16" s="11">
        <v>0.48539997266931639</v>
      </c>
      <c r="AU16" s="11">
        <f t="shared" si="8"/>
        <v>13.318555186373533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151.4176698595632</v>
      </c>
      <c r="C18" s="34">
        <f t="shared" ref="C18:D18" si="9">SUM(C8:C16)</f>
        <v>75.24487550310991</v>
      </c>
      <c r="D18" s="34">
        <f t="shared" si="9"/>
        <v>39.08945463732686</v>
      </c>
      <c r="E18" s="34">
        <f t="shared" si="0"/>
        <v>265.75199999999995</v>
      </c>
      <c r="F18" s="34"/>
      <c r="G18" s="34">
        <f>SUM(G8:G16)</f>
        <v>160.67325413405084</v>
      </c>
      <c r="H18" s="34">
        <f t="shared" ref="H18:I18" si="10">SUM(H8:H16)</f>
        <v>83.195663075330287</v>
      </c>
      <c r="I18" s="34">
        <f t="shared" si="10"/>
        <v>38.81808279061881</v>
      </c>
      <c r="J18" s="34">
        <f t="shared" ref="J18" si="11">SUM(G18:I18)</f>
        <v>282.68699999999995</v>
      </c>
      <c r="K18" s="34"/>
      <c r="L18" s="34">
        <f>SUM(L8:L16)</f>
        <v>170.65673188131152</v>
      </c>
      <c r="M18" s="34">
        <f t="shared" ref="M18:N18" si="12">SUM(M8:M16)</f>
        <v>85.243096647219431</v>
      </c>
      <c r="N18" s="34">
        <f t="shared" si="12"/>
        <v>42.915171471469158</v>
      </c>
      <c r="O18" s="34">
        <f>SUM(L18:N18)</f>
        <v>298.81500000000011</v>
      </c>
      <c r="Q18" s="231" t="str">
        <f>name!E3</f>
        <v>All occupations</v>
      </c>
      <c r="R18" s="34">
        <f>SUM(R8:R16)</f>
        <v>93.13848473688742</v>
      </c>
      <c r="S18" s="34">
        <f t="shared" ref="S18:T18" si="13">SUM(S8:S16)</f>
        <v>20.831225979221909</v>
      </c>
      <c r="T18" s="34">
        <f t="shared" si="13"/>
        <v>23.319491292626886</v>
      </c>
      <c r="U18" s="34">
        <f t="shared" ref="U18" si="14">SUM(R18:T18)</f>
        <v>137.28920200873623</v>
      </c>
      <c r="V18" s="34"/>
      <c r="W18" s="34">
        <f>SUM(W8:W16)</f>
        <v>97.074990785168509</v>
      </c>
      <c r="X18" s="34">
        <f t="shared" ref="X18:Y18" si="15">SUM(X8:X16)</f>
        <v>25.077540769602457</v>
      </c>
      <c r="Y18" s="34">
        <f t="shared" si="15"/>
        <v>22.562430461579268</v>
      </c>
      <c r="Z18" s="34">
        <f t="shared" ref="Z18" si="16">SUM(W18:Y18)</f>
        <v>144.71496201635023</v>
      </c>
      <c r="AA18" s="34"/>
      <c r="AB18" s="34">
        <f>SUM(AB8:AB16)</f>
        <v>100.5572127100754</v>
      </c>
      <c r="AC18" s="34">
        <f t="shared" ref="AC18:AD18" si="17">SUM(AC8:AC16)</f>
        <v>27.518733653238105</v>
      </c>
      <c r="AD18" s="34">
        <f t="shared" si="17"/>
        <v>25.264808411961873</v>
      </c>
      <c r="AE18" s="34">
        <f t="shared" ref="AE18" si="18">SUM(AB18:AD18)</f>
        <v>153.34075477527537</v>
      </c>
      <c r="AG18" s="231" t="str">
        <f>name!E3</f>
        <v>All occupations</v>
      </c>
      <c r="AH18" s="34">
        <f>SUM(AH8:AH16)</f>
        <v>58.279185122675756</v>
      </c>
      <c r="AI18" s="34">
        <f t="shared" ref="AI18:AJ18" si="19">SUM(AI8:AI16)</f>
        <v>54.413649523888004</v>
      </c>
      <c r="AJ18" s="34">
        <f t="shared" si="19"/>
        <v>15.769963344699978</v>
      </c>
      <c r="AK18" s="34">
        <f t="shared" si="6"/>
        <v>128.46279799126376</v>
      </c>
      <c r="AL18" s="34"/>
      <c r="AM18" s="34">
        <f>SUM(AM8:AM16)</f>
        <v>63.598263348882305</v>
      </c>
      <c r="AN18" s="34">
        <f t="shared" ref="AN18:AO18" si="20">SUM(AN8:AN16)</f>
        <v>58.118122305727852</v>
      </c>
      <c r="AO18" s="34">
        <f t="shared" si="20"/>
        <v>16.255652329039535</v>
      </c>
      <c r="AP18" s="34">
        <f t="shared" si="7"/>
        <v>137.97203798364967</v>
      </c>
      <c r="AQ18" s="34"/>
      <c r="AR18" s="34">
        <f>SUM(AR8:AR16)</f>
        <v>70.099519171236054</v>
      </c>
      <c r="AS18" s="34">
        <f t="shared" ref="AS18:AT18" si="21">SUM(AS8:AS16)</f>
        <v>57.724362993981345</v>
      </c>
      <c r="AT18" s="34">
        <f t="shared" si="21"/>
        <v>17.650363059507285</v>
      </c>
      <c r="AU18" s="34">
        <f t="shared" si="8"/>
        <v>145.47424522472468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14.52623848070953</v>
      </c>
      <c r="C26" s="18">
        <f t="shared" ref="C26:O26" si="22">C8/C$18*100</f>
        <v>4.267807064348121</v>
      </c>
      <c r="D26" s="18">
        <f t="shared" si="22"/>
        <v>13.828239816858892</v>
      </c>
      <c r="E26" s="18">
        <f t="shared" si="22"/>
        <v>11.519003231722467</v>
      </c>
      <c r="F26" s="18"/>
      <c r="G26" s="18">
        <f t="shared" si="22"/>
        <v>15.579280751564269</v>
      </c>
      <c r="H26" s="18">
        <f t="shared" si="22"/>
        <v>6.0276945548262475</v>
      </c>
      <c r="I26" s="18">
        <f t="shared" si="22"/>
        <v>15.345218040937821</v>
      </c>
      <c r="J26" s="18">
        <f t="shared" si="22"/>
        <v>12.736078153856958</v>
      </c>
      <c r="K26" s="18"/>
      <c r="L26" s="18">
        <f t="shared" si="22"/>
        <v>16.423665534010308</v>
      </c>
      <c r="M26" s="18">
        <f t="shared" si="22"/>
        <v>7.3462426235732599</v>
      </c>
      <c r="N26" s="18">
        <f t="shared" si="22"/>
        <v>16.014805103318018</v>
      </c>
      <c r="O26" s="18">
        <f t="shared" si="22"/>
        <v>13.775425137935388</v>
      </c>
      <c r="Q26" t="str">
        <f>$A$8</f>
        <v>Managers, directors and senior officials</v>
      </c>
      <c r="R26" s="18">
        <f>R8/R$18*100</f>
        <v>16.309660683277592</v>
      </c>
      <c r="S26" s="18">
        <f t="shared" ref="S26:U26" si="23">S8/S$18*100</f>
        <v>5.4833763671897557</v>
      </c>
      <c r="T26" s="18">
        <f t="shared" si="23"/>
        <v>14.910931217251996</v>
      </c>
      <c r="U26" s="18">
        <f t="shared" si="23"/>
        <v>14.429378542144383</v>
      </c>
      <c r="V26" s="18"/>
      <c r="W26" s="18">
        <f t="shared" ref="W26:Z26" si="24">W8/W$18*100</f>
        <v>17.460847129185701</v>
      </c>
      <c r="X26" s="18">
        <f t="shared" si="24"/>
        <v>7.2551829540562318</v>
      </c>
      <c r="Y26" s="18">
        <f t="shared" si="24"/>
        <v>16.211523890528962</v>
      </c>
      <c r="Z26" s="18">
        <f t="shared" si="24"/>
        <v>15.497534392408646</v>
      </c>
      <c r="AA26" s="18"/>
      <c r="AB26" s="18">
        <f t="shared" ref="AB26:AE26" si="25">AB8/AB$18*100</f>
        <v>17.520799536182444</v>
      </c>
      <c r="AC26" s="18">
        <f t="shared" si="25"/>
        <v>8.4418441490238312</v>
      </c>
      <c r="AD26" s="18">
        <f t="shared" si="25"/>
        <v>17.029882792818011</v>
      </c>
      <c r="AE26" s="18">
        <f t="shared" si="25"/>
        <v>15.810593576908923</v>
      </c>
      <c r="AG26" t="str">
        <f>$A$8</f>
        <v>Managers, directors and senior officials</v>
      </c>
      <c r="AH26" s="18">
        <f>AH8/AH$18*100</f>
        <v>11.676074374199379</v>
      </c>
      <c r="AI26" s="18">
        <f t="shared" ref="AI26:AK26" si="26">AI8/AI$18*100</f>
        <v>3.8024495839647696</v>
      </c>
      <c r="AJ26" s="18">
        <f t="shared" si="26"/>
        <v>12.227233388866521</v>
      </c>
      <c r="AK26" s="18">
        <f t="shared" si="26"/>
        <v>8.4086622601602183</v>
      </c>
      <c r="AL26" s="18"/>
      <c r="AM26" s="18">
        <f t="shared" ref="AM26:AP26" si="27">AM8/AM$18*100</f>
        <v>12.707299204406311</v>
      </c>
      <c r="AN26" s="18">
        <f t="shared" si="27"/>
        <v>5.498042371399289</v>
      </c>
      <c r="AO26" s="18">
        <f t="shared" si="27"/>
        <v>14.142807636592369</v>
      </c>
      <c r="AP26" s="18">
        <f t="shared" si="27"/>
        <v>9.8396649348308216</v>
      </c>
      <c r="AQ26" s="18"/>
      <c r="AR26" s="18">
        <f t="shared" ref="AR26:AU26" si="28">AR8/AR$18*100</f>
        <v>14.849835377509772</v>
      </c>
      <c r="AS26" s="18">
        <f t="shared" si="28"/>
        <v>6.8239403407035564</v>
      </c>
      <c r="AT26" s="18">
        <f t="shared" si="28"/>
        <v>14.561818370863236</v>
      </c>
      <c r="AU26" s="18">
        <f t="shared" si="28"/>
        <v>11.630205109160286</v>
      </c>
    </row>
    <row r="27" spans="1:47" x14ac:dyDescent="0.2">
      <c r="A27" t="str">
        <f>$A$9</f>
        <v>Professional occupations</v>
      </c>
      <c r="B27" s="18">
        <f t="shared" ref="B27:B34" si="29">B9/B$18*100</f>
        <v>25.193954387455886</v>
      </c>
      <c r="C27" s="18">
        <f t="shared" ref="C27:O27" si="30">C9/C$18*100</f>
        <v>12.97018231963836</v>
      </c>
      <c r="D27" s="18">
        <f t="shared" si="30"/>
        <v>20.812572788433524</v>
      </c>
      <c r="E27" s="18">
        <f t="shared" si="30"/>
        <v>21.08846496617166</v>
      </c>
      <c r="F27" s="18"/>
      <c r="G27" s="18">
        <f t="shared" si="30"/>
        <v>28.25893876880296</v>
      </c>
      <c r="H27" s="18">
        <f t="shared" si="30"/>
        <v>15.048165105972716</v>
      </c>
      <c r="I27" s="18">
        <f t="shared" si="30"/>
        <v>20.419017130188706</v>
      </c>
      <c r="J27" s="18">
        <f t="shared" si="30"/>
        <v>23.2944027206049</v>
      </c>
      <c r="K27" s="18"/>
      <c r="L27" s="18">
        <f t="shared" si="30"/>
        <v>31.419605884942715</v>
      </c>
      <c r="M27" s="18">
        <f t="shared" si="30"/>
        <v>17.421120313257994</v>
      </c>
      <c r="N27" s="18">
        <f t="shared" si="30"/>
        <v>18.147240869606104</v>
      </c>
      <c r="O27" s="18">
        <f t="shared" si="30"/>
        <v>25.520102583679638</v>
      </c>
      <c r="Q27" t="str">
        <f>$A$9</f>
        <v>Professional occupations</v>
      </c>
      <c r="R27" s="18">
        <f t="shared" ref="R27:U27" si="31">R9/R$18*100</f>
        <v>24.724816133318424</v>
      </c>
      <c r="S27" s="18">
        <f t="shared" si="31"/>
        <v>9.7245480644784159</v>
      </c>
      <c r="T27" s="18">
        <f t="shared" si="31"/>
        <v>20.766112170691127</v>
      </c>
      <c r="U27" s="18">
        <f t="shared" si="31"/>
        <v>21.776376412241675</v>
      </c>
      <c r="V27" s="18"/>
      <c r="W27" s="18">
        <f t="shared" ref="W27:Z27" si="32">W9/W$18*100</f>
        <v>27.629155430718868</v>
      </c>
      <c r="X27" s="18">
        <f t="shared" si="32"/>
        <v>12.613766113665006</v>
      </c>
      <c r="Y27" s="18">
        <f t="shared" si="32"/>
        <v>18.835671871739514</v>
      </c>
      <c r="Z27" s="18">
        <f t="shared" si="32"/>
        <v>23.656163342869483</v>
      </c>
      <c r="AA27" s="18"/>
      <c r="AB27" s="18">
        <f t="shared" ref="AB27:AE27" si="33">AB9/AB$18*100</f>
        <v>30.598042594297358</v>
      </c>
      <c r="AC27" s="18">
        <f t="shared" si="33"/>
        <v>15.469614198214723</v>
      </c>
      <c r="AD27" s="18">
        <f t="shared" si="33"/>
        <v>15.725404731601204</v>
      </c>
      <c r="AE27" s="18">
        <f t="shared" si="33"/>
        <v>25.432621705596326</v>
      </c>
      <c r="AG27" t="str">
        <f>$A$9</f>
        <v>Professional occupations</v>
      </c>
      <c r="AH27" s="18">
        <f t="shared" ref="AH27:AK27" si="34">AH9/AH$18*100</f>
        <v>25.943704508884259</v>
      </c>
      <c r="AI27" s="18">
        <f>AI9/AI$18*100</f>
        <v>14.212711376349741</v>
      </c>
      <c r="AJ27" s="18">
        <f t="shared" si="34"/>
        <v>20.88127541932824</v>
      </c>
      <c r="AK27" s="18">
        <f t="shared" si="34"/>
        <v>20.353288596355622</v>
      </c>
      <c r="AL27" s="18"/>
      <c r="AM27" s="18">
        <f t="shared" ref="AM27:AP27" si="35">AM9/AM$18*100</f>
        <v>29.220226208458183</v>
      </c>
      <c r="AN27" s="18">
        <f t="shared" si="35"/>
        <v>16.098590301369274</v>
      </c>
      <c r="AO27" s="18">
        <f t="shared" si="35"/>
        <v>22.616659929586721</v>
      </c>
      <c r="AP27" s="18">
        <f t="shared" si="35"/>
        <v>22.914962252267152</v>
      </c>
      <c r="AQ27" s="18"/>
      <c r="AR27" s="18">
        <f t="shared" ref="AR27:AU27" si="36">AR9/AR$18*100</f>
        <v>32.598132008216254</v>
      </c>
      <c r="AS27" s="18">
        <f t="shared" si="36"/>
        <v>18.351454997213544</v>
      </c>
      <c r="AT27" s="18">
        <f t="shared" si="36"/>
        <v>21.613867920028241</v>
      </c>
      <c r="AU27" s="18">
        <f t="shared" si="36"/>
        <v>25.612313984075481</v>
      </c>
    </row>
    <row r="28" spans="1:47" x14ac:dyDescent="0.2">
      <c r="A28" t="str">
        <f>$A$10</f>
        <v>Associate professional occupations</v>
      </c>
      <c r="B28" s="18">
        <f t="shared" si="29"/>
        <v>15.030771747757315</v>
      </c>
      <c r="C28" s="18">
        <f t="shared" ref="C28:O28" si="37">C10/C$18*100</f>
        <v>8.1559673223722591</v>
      </c>
      <c r="D28" s="18">
        <f t="shared" si="37"/>
        <v>17.666897149717052</v>
      </c>
      <c r="E28" s="18">
        <f t="shared" si="37"/>
        <v>13.471991009406835</v>
      </c>
      <c r="F28" s="18"/>
      <c r="G28" s="18">
        <f t="shared" si="37"/>
        <v>16.190650829630606</v>
      </c>
      <c r="H28" s="18">
        <f t="shared" si="37"/>
        <v>8.9605095024220525</v>
      </c>
      <c r="I28" s="18">
        <f t="shared" si="37"/>
        <v>16.608070387045739</v>
      </c>
      <c r="J28" s="18">
        <f t="shared" si="37"/>
        <v>14.120117077079902</v>
      </c>
      <c r="K28" s="18"/>
      <c r="L28" s="18">
        <f t="shared" si="37"/>
        <v>15.897473280831253</v>
      </c>
      <c r="M28" s="18">
        <f t="shared" si="37"/>
        <v>8.9248274806190064</v>
      </c>
      <c r="N28" s="18">
        <f t="shared" si="37"/>
        <v>15.593487983006412</v>
      </c>
      <c r="O28" s="18">
        <f t="shared" si="37"/>
        <v>13.864725590737784</v>
      </c>
      <c r="Q28" t="str">
        <f>$A$10</f>
        <v>Associate professional occupations</v>
      </c>
      <c r="R28" s="18">
        <f t="shared" ref="R28:U28" si="38">R10/R$18*100</f>
        <v>15.241103518445168</v>
      </c>
      <c r="S28" s="18">
        <f t="shared" si="38"/>
        <v>8.1269939697689395</v>
      </c>
      <c r="T28" s="18">
        <f t="shared" si="38"/>
        <v>13.830945583449925</v>
      </c>
      <c r="U28" s="18">
        <f t="shared" si="38"/>
        <v>13.922137520491138</v>
      </c>
      <c r="V28" s="18"/>
      <c r="W28" s="18">
        <f t="shared" ref="W28:Z28" si="39">W10/W$18*100</f>
        <v>16.12571469257751</v>
      </c>
      <c r="X28" s="18">
        <f t="shared" si="39"/>
        <v>9.1464544989855909</v>
      </c>
      <c r="Y28" s="18">
        <f t="shared" si="39"/>
        <v>11.881363593699714</v>
      </c>
      <c r="Z28" s="18">
        <f t="shared" si="39"/>
        <v>14.254549784702753</v>
      </c>
      <c r="AA28" s="18"/>
      <c r="AB28" s="18">
        <f t="shared" ref="AB28:AE28" si="40">AB10/AB$18*100</f>
        <v>15.237097755578697</v>
      </c>
      <c r="AC28" s="18">
        <f t="shared" si="40"/>
        <v>7.6362894992482531</v>
      </c>
      <c r="AD28" s="18">
        <f t="shared" si="40"/>
        <v>10.643443536180506</v>
      </c>
      <c r="AE28" s="18">
        <f t="shared" si="40"/>
        <v>13.116184680670415</v>
      </c>
      <c r="AG28" t="str">
        <f>$A$10</f>
        <v>Associate professional occupations</v>
      </c>
      <c r="AH28" s="18">
        <f t="shared" ref="AH28:AK28" si="41">AH10/AH$18*100</f>
        <v>14.694631453882995</v>
      </c>
      <c r="AI28" s="18">
        <f t="shared" si="41"/>
        <v>8.1670592167909657</v>
      </c>
      <c r="AJ28" s="18">
        <f t="shared" si="41"/>
        <v>23.339227338015704</v>
      </c>
      <c r="AK28" s="18">
        <f t="shared" si="41"/>
        <v>12.990915894586566</v>
      </c>
      <c r="AL28" s="18"/>
      <c r="AM28" s="18">
        <f t="shared" ref="AM28:AP28" si="42">AM10/AM$18*100</f>
        <v>16.289767921420896</v>
      </c>
      <c r="AN28" s="18">
        <f t="shared" si="42"/>
        <v>8.8802756089783461</v>
      </c>
      <c r="AO28" s="18">
        <f t="shared" si="42"/>
        <v>23.168618753759318</v>
      </c>
      <c r="AP28" s="18">
        <f t="shared" si="42"/>
        <v>13.97911441841293</v>
      </c>
      <c r="AQ28" s="18"/>
      <c r="AR28" s="18">
        <f t="shared" ref="AR28:AU28" si="43">AR10/AR$18*100</f>
        <v>16.844776813671999</v>
      </c>
      <c r="AS28" s="18">
        <f t="shared" si="43"/>
        <v>9.5391076852376369</v>
      </c>
      <c r="AT28" s="18">
        <f t="shared" si="43"/>
        <v>22.679003683624718</v>
      </c>
      <c r="AU28" s="18">
        <f t="shared" si="43"/>
        <v>14.653743797724117</v>
      </c>
    </row>
    <row r="29" spans="1:47" x14ac:dyDescent="0.2">
      <c r="A29" t="str">
        <f>$A$11</f>
        <v>Administrative and secretarial occupations</v>
      </c>
      <c r="B29" s="18">
        <f t="shared" si="29"/>
        <v>10.171081489442743</v>
      </c>
      <c r="C29" s="18">
        <f t="shared" ref="C29:O29" si="44">C11/C$18*100</f>
        <v>15.385074127161477</v>
      </c>
      <c r="D29" s="18">
        <f t="shared" si="44"/>
        <v>4.3424093682053169</v>
      </c>
      <c r="E29" s="18">
        <f t="shared" si="44"/>
        <v>10.790029276930008</v>
      </c>
      <c r="F29" s="18"/>
      <c r="G29" s="18">
        <f t="shared" si="44"/>
        <v>9.6200094383916213</v>
      </c>
      <c r="H29" s="18">
        <f t="shared" si="44"/>
        <v>14.116751092666979</v>
      </c>
      <c r="I29" s="18">
        <f t="shared" si="44"/>
        <v>3.9036353599112181</v>
      </c>
      <c r="J29" s="18">
        <f t="shared" si="44"/>
        <v>10.15845203166721</v>
      </c>
      <c r="K29" s="18"/>
      <c r="L29" s="18">
        <f t="shared" si="44"/>
        <v>7.4081009891014693</v>
      </c>
      <c r="M29" s="18">
        <f t="shared" si="44"/>
        <v>11.242991403455001</v>
      </c>
      <c r="N29" s="18">
        <f t="shared" si="44"/>
        <v>3.8087191090458847</v>
      </c>
      <c r="O29" s="18">
        <f t="shared" si="44"/>
        <v>7.9851464642226953</v>
      </c>
      <c r="Q29" t="str">
        <f>$A$11</f>
        <v>Administrative and secretarial occupations</v>
      </c>
      <c r="R29" s="18">
        <f t="shared" ref="R29:U29" si="45">R11/R$18*100</f>
        <v>4.6228166021964192</v>
      </c>
      <c r="S29" s="18">
        <f t="shared" si="45"/>
        <v>5.2882059590043928</v>
      </c>
      <c r="T29" s="18">
        <f t="shared" si="45"/>
        <v>1.8829983001493209</v>
      </c>
      <c r="U29" s="18">
        <f t="shared" si="45"/>
        <v>4.2584012494220076</v>
      </c>
      <c r="V29" s="18"/>
      <c r="W29" s="18">
        <f t="shared" ref="W29:Z29" si="46">W11/W$18*100</f>
        <v>4.8670971785362358</v>
      </c>
      <c r="X29" s="18">
        <f t="shared" si="46"/>
        <v>5.5037193622276019</v>
      </c>
      <c r="Y29" s="18">
        <f t="shared" si="46"/>
        <v>1.5627180208646139</v>
      </c>
      <c r="Z29" s="18">
        <f t="shared" si="46"/>
        <v>4.4622329863272467</v>
      </c>
      <c r="AA29" s="18"/>
      <c r="AB29" s="18">
        <f t="shared" ref="AB29:AE29" si="47">AB11/AB$18*100</f>
        <v>4.8887974500416673</v>
      </c>
      <c r="AC29" s="18">
        <f t="shared" si="47"/>
        <v>4.2266378852256707</v>
      </c>
      <c r="AD29" s="18">
        <f t="shared" si="47"/>
        <v>2.057998610721496</v>
      </c>
      <c r="AE29" s="18">
        <f t="shared" si="47"/>
        <v>4.3035558868325792</v>
      </c>
      <c r="AG29" t="str">
        <f>$A$11</f>
        <v>Administrative and secretarial occupations</v>
      </c>
      <c r="AH29" s="18">
        <f t="shared" ref="AH29:AK29" si="48">AH11/AH$18*100</f>
        <v>19.038003417558997</v>
      </c>
      <c r="AI29" s="18">
        <f t="shared" si="48"/>
        <v>19.250467173458734</v>
      </c>
      <c r="AJ29" s="18">
        <f t="shared" si="48"/>
        <v>7.9792101478214033</v>
      </c>
      <c r="AK29" s="18">
        <f t="shared" si="48"/>
        <v>17.770431492483898</v>
      </c>
      <c r="AL29" s="18"/>
      <c r="AM29" s="18">
        <f t="shared" ref="AM29:AP29" si="49">AM11/AM$18*100</f>
        <v>16.874750205401643</v>
      </c>
      <c r="AN29" s="18">
        <f t="shared" si="49"/>
        <v>17.833210706309476</v>
      </c>
      <c r="AO29" s="18">
        <f t="shared" si="49"/>
        <v>7.1527688680258619</v>
      </c>
      <c r="AP29" s="18">
        <f t="shared" si="49"/>
        <v>16.13305481952246</v>
      </c>
      <c r="AQ29" s="18"/>
      <c r="AR29" s="18">
        <f t="shared" ref="AR29:AU29" si="50">AR11/AR$18*100</f>
        <v>11.022022237828576</v>
      </c>
      <c r="AS29" s="18">
        <f t="shared" si="50"/>
        <v>14.587873073353109</v>
      </c>
      <c r="AT29" s="18">
        <f t="shared" si="50"/>
        <v>6.3147082393507681</v>
      </c>
      <c r="AU29" s="18">
        <f t="shared" si="50"/>
        <v>11.865818792430758</v>
      </c>
    </row>
    <row r="30" spans="1:47" x14ac:dyDescent="0.2">
      <c r="A30" t="str">
        <f>$A$12</f>
        <v>Skilled trades occupations</v>
      </c>
      <c r="B30" s="18">
        <f t="shared" si="29"/>
        <v>9.4138809368750387</v>
      </c>
      <c r="C30" s="18">
        <f t="shared" ref="C30:O30" si="51">C12/C$18*100</f>
        <v>3.2891989043416858</v>
      </c>
      <c r="D30" s="18">
        <f t="shared" si="51"/>
        <v>21.415007767545749</v>
      </c>
      <c r="E30" s="18">
        <f t="shared" si="51"/>
        <v>9.4449872533287351</v>
      </c>
      <c r="F30" s="18"/>
      <c r="G30" s="18">
        <f t="shared" si="51"/>
        <v>8.019407518604595</v>
      </c>
      <c r="H30" s="18">
        <f t="shared" si="51"/>
        <v>2.7595135477783268</v>
      </c>
      <c r="I30" s="18">
        <f t="shared" si="51"/>
        <v>22.872083211615358</v>
      </c>
      <c r="J30" s="18">
        <f t="shared" si="51"/>
        <v>8.5109477312945305</v>
      </c>
      <c r="K30" s="18"/>
      <c r="L30" s="18">
        <f t="shared" si="51"/>
        <v>6.7718810957336881</v>
      </c>
      <c r="M30" s="18">
        <f t="shared" si="51"/>
        <v>3.3104223814394964</v>
      </c>
      <c r="N30" s="18">
        <f t="shared" si="51"/>
        <v>24.264973760546059</v>
      </c>
      <c r="O30" s="18">
        <f t="shared" si="51"/>
        <v>8.2967496985607969</v>
      </c>
      <c r="Q30" t="str">
        <f>$A$12</f>
        <v>Skilled trades occupations</v>
      </c>
      <c r="R30" s="18">
        <f t="shared" ref="R30:U30" si="52">R12/R$18*100</f>
        <v>13.913209307701646</v>
      </c>
      <c r="S30" s="18">
        <f t="shared" si="52"/>
        <v>7.2227099082413329</v>
      </c>
      <c r="T30" s="18">
        <f t="shared" si="52"/>
        <v>31.7156742921484</v>
      </c>
      <c r="U30" s="18">
        <f t="shared" si="52"/>
        <v>15.921911508990179</v>
      </c>
      <c r="V30" s="18"/>
      <c r="W30" s="18">
        <f t="shared" ref="W30:Z30" si="53">W12/W$18*100</f>
        <v>11.907010250922541</v>
      </c>
      <c r="X30" s="18">
        <f t="shared" si="53"/>
        <v>5.3143098448794177</v>
      </c>
      <c r="Y30" s="18">
        <f t="shared" si="53"/>
        <v>34.835065170091291</v>
      </c>
      <c r="Z30" s="18">
        <f t="shared" si="53"/>
        <v>14.339266920270429</v>
      </c>
      <c r="AA30" s="18"/>
      <c r="AB30" s="18">
        <f t="shared" ref="AB30:AE30" si="54">AB12/AB$18*100</f>
        <v>9.7262278122759813</v>
      </c>
      <c r="AC30" s="18">
        <f t="shared" si="54"/>
        <v>6.0146350588065811</v>
      </c>
      <c r="AD30" s="18">
        <f t="shared" si="54"/>
        <v>35.587856474144665</v>
      </c>
      <c r="AE30" s="18">
        <f t="shared" si="54"/>
        <v>13.321167473028744</v>
      </c>
      <c r="AG30" t="str">
        <f>$A$12</f>
        <v>Skilled trades occupations</v>
      </c>
      <c r="AH30" s="18">
        <f t="shared" ref="AH30:AK30" si="55">AH12/AH$18*100</f>
        <v>2.2233097936723683</v>
      </c>
      <c r="AI30" s="18">
        <f t="shared" si="55"/>
        <v>1.7833293783872222</v>
      </c>
      <c r="AJ30" s="18">
        <f t="shared" si="55"/>
        <v>6.1831205349445346</v>
      </c>
      <c r="AK30" s="18">
        <f t="shared" si="55"/>
        <v>2.5230473887520679</v>
      </c>
      <c r="AL30" s="18"/>
      <c r="AM30" s="18">
        <f t="shared" ref="AM30:AP30" si="56">AM12/AM$18*100</f>
        <v>2.0854561881113431</v>
      </c>
      <c r="AN30" s="18">
        <f t="shared" si="56"/>
        <v>1.6571378040893783</v>
      </c>
      <c r="AO30" s="18">
        <f t="shared" si="56"/>
        <v>6.2677696419249713</v>
      </c>
      <c r="AP30" s="18">
        <f t="shared" si="56"/>
        <v>2.3977888450587272</v>
      </c>
      <c r="AQ30" s="18"/>
      <c r="AR30" s="18">
        <f t="shared" ref="AR30:AU30" si="57">AR12/AR$18*100</f>
        <v>2.5338938069912333</v>
      </c>
      <c r="AS30" s="18">
        <f t="shared" si="57"/>
        <v>2.0212525309565423</v>
      </c>
      <c r="AT30" s="18">
        <f t="shared" si="57"/>
        <v>8.0573489391351956</v>
      </c>
      <c r="AU30" s="18">
        <f t="shared" si="57"/>
        <v>3.0006368872995499</v>
      </c>
    </row>
    <row r="31" spans="1:47" x14ac:dyDescent="0.2">
      <c r="A31" t="str">
        <f>$A$13</f>
        <v>Caring, leisure and other service occupations</v>
      </c>
      <c r="B31" s="18">
        <f t="shared" si="29"/>
        <v>7.6847898858066408</v>
      </c>
      <c r="C31" s="18">
        <f t="shared" ref="C31:O31" si="58">C13/C$18*100</f>
        <v>13.521849574207792</v>
      </c>
      <c r="D31" s="18">
        <f t="shared" si="58"/>
        <v>8.7447913608057508</v>
      </c>
      <c r="E31" s="18">
        <f t="shared" si="58"/>
        <v>9.4934073529581351</v>
      </c>
      <c r="F31" s="18"/>
      <c r="G31" s="18">
        <f t="shared" si="58"/>
        <v>6.9590465473726599</v>
      </c>
      <c r="H31" s="18">
        <f t="shared" si="58"/>
        <v>12.713937904110741</v>
      </c>
      <c r="I31" s="18">
        <f t="shared" si="58"/>
        <v>9.0510245091322972</v>
      </c>
      <c r="J31" s="18">
        <f t="shared" si="58"/>
        <v>8.9399957104613321</v>
      </c>
      <c r="K31" s="18"/>
      <c r="L31" s="18">
        <f t="shared" si="58"/>
        <v>7.6988932867533553</v>
      </c>
      <c r="M31" s="18">
        <f t="shared" si="58"/>
        <v>12.823110230741207</v>
      </c>
      <c r="N31" s="18">
        <f t="shared" si="58"/>
        <v>9.3318354365639724</v>
      </c>
      <c r="O31" s="18">
        <f t="shared" si="58"/>
        <v>9.3952007430717721</v>
      </c>
      <c r="Q31" t="str">
        <f>$A$13</f>
        <v>Caring, leisure and other service occupations</v>
      </c>
      <c r="R31" s="18">
        <f t="shared" ref="R31:U31" si="59">R13/R$18*100</f>
        <v>3.9007450490321958</v>
      </c>
      <c r="S31" s="18">
        <f t="shared" si="59"/>
        <v>7.4512614042955363</v>
      </c>
      <c r="T31" s="18">
        <f t="shared" si="59"/>
        <v>1.7958909854955123</v>
      </c>
      <c r="U31" s="18">
        <f t="shared" si="59"/>
        <v>4.0819499957324972</v>
      </c>
      <c r="V31" s="18"/>
      <c r="W31" s="18">
        <f t="shared" ref="W31:Z31" si="60">W13/W$18*100</f>
        <v>3.4951158424256645</v>
      </c>
      <c r="X31" s="18">
        <f t="shared" si="60"/>
        <v>7.2854078370550575</v>
      </c>
      <c r="Y31" s="18">
        <f t="shared" si="60"/>
        <v>1.7135145350474594</v>
      </c>
      <c r="Z31" s="18">
        <f t="shared" si="60"/>
        <v>3.8741640462308768</v>
      </c>
      <c r="AA31" s="18"/>
      <c r="AB31" s="18">
        <f t="shared" ref="AB31:AE31" si="61">AB13/AB$18*100</f>
        <v>4.3964947336867821</v>
      </c>
      <c r="AC31" s="18">
        <f t="shared" si="61"/>
        <v>8.196781831109158</v>
      </c>
      <c r="AD31" s="18">
        <f t="shared" si="61"/>
        <v>2.3344608981375745</v>
      </c>
      <c r="AE31" s="18">
        <f t="shared" si="61"/>
        <v>4.7387533766847518</v>
      </c>
      <c r="AG31" t="str">
        <f>$A$13</f>
        <v>Caring, leisure and other service occupations</v>
      </c>
      <c r="AH31" s="18">
        <f t="shared" ref="AH31:AK31" si="62">AH13/AH$18*100</f>
        <v>13.732235496649331</v>
      </c>
      <c r="AI31" s="18">
        <f t="shared" si="62"/>
        <v>15.84585825770397</v>
      </c>
      <c r="AJ31" s="18">
        <f t="shared" si="62"/>
        <v>19.020327089925843</v>
      </c>
      <c r="AK31" s="18">
        <f t="shared" si="62"/>
        <v>15.276674367960688</v>
      </c>
      <c r="AL31" s="18"/>
      <c r="AM31" s="18">
        <f t="shared" ref="AM31:AP31" si="63">AM13/AM$18*100</f>
        <v>12.246314210933821</v>
      </c>
      <c r="AN31" s="18">
        <f t="shared" si="63"/>
        <v>15.056308556752846</v>
      </c>
      <c r="AO31" s="18">
        <f t="shared" si="63"/>
        <v>19.235301042636081</v>
      </c>
      <c r="AP31" s="18">
        <f t="shared" si="63"/>
        <v>14.253403032582728</v>
      </c>
      <c r="AQ31" s="18"/>
      <c r="AR31" s="18">
        <f t="shared" ref="AR31:AU31" si="64">AR13/AR$18*100</f>
        <v>12.436158216388186</v>
      </c>
      <c r="AS31" s="18">
        <f t="shared" si="64"/>
        <v>15.028603586036605</v>
      </c>
      <c r="AT31" s="18">
        <f t="shared" si="64"/>
        <v>19.347908562315194</v>
      </c>
      <c r="AU31" s="18">
        <f t="shared" si="64"/>
        <v>14.303445172387255</v>
      </c>
    </row>
    <row r="32" spans="1:47" x14ac:dyDescent="0.2">
      <c r="A32" t="str">
        <f>$A$14</f>
        <v>Sales and customer service occupations</v>
      </c>
      <c r="B32" s="18">
        <f t="shared" si="29"/>
        <v>5.1014836140790258</v>
      </c>
      <c r="C32" s="18">
        <f t="shared" ref="C32:O32" si="65">C14/C$18*100</f>
        <v>17.520617881579859</v>
      </c>
      <c r="D32" s="18">
        <f t="shared" si="65"/>
        <v>3.9676072826856306</v>
      </c>
      <c r="E32" s="18">
        <f t="shared" si="65"/>
        <v>8.4510486385912245</v>
      </c>
      <c r="F32" s="18"/>
      <c r="G32" s="18">
        <f t="shared" si="65"/>
        <v>4.632710864225503</v>
      </c>
      <c r="H32" s="18">
        <f t="shared" si="65"/>
        <v>17.212743943570867</v>
      </c>
      <c r="I32" s="18">
        <f t="shared" si="65"/>
        <v>2.7383078015113815</v>
      </c>
      <c r="J32" s="18">
        <f t="shared" si="65"/>
        <v>8.0749176109754011</v>
      </c>
      <c r="K32" s="18"/>
      <c r="L32" s="18">
        <f t="shared" si="65"/>
        <v>4.4120605753800151</v>
      </c>
      <c r="M32" s="18">
        <f t="shared" si="65"/>
        <v>16.613790222439921</v>
      </c>
      <c r="N32" s="18">
        <f t="shared" si="65"/>
        <v>2.2548691131711798</v>
      </c>
      <c r="O32" s="18">
        <f t="shared" si="65"/>
        <v>7.5830425477377883</v>
      </c>
      <c r="Q32" t="str">
        <f>$A$14</f>
        <v>Sales and customer service occupations</v>
      </c>
      <c r="R32" s="18">
        <f t="shared" ref="R32:U32" si="66">R14/R$18*100</f>
        <v>4.42882325443931</v>
      </c>
      <c r="S32" s="18">
        <f t="shared" si="66"/>
        <v>20.957311556929</v>
      </c>
      <c r="T32" s="18">
        <f t="shared" si="66"/>
        <v>3.6943625533709343</v>
      </c>
      <c r="U32" s="18">
        <f t="shared" si="66"/>
        <v>6.8119780853627816</v>
      </c>
      <c r="V32" s="18"/>
      <c r="W32" s="18">
        <f t="shared" ref="W32:Z32" si="67">W14/W$18*100</f>
        <v>4.2143244912069981</v>
      </c>
      <c r="X32" s="18">
        <f t="shared" si="67"/>
        <v>20.270040945058344</v>
      </c>
      <c r="Y32" s="18">
        <f t="shared" si="67"/>
        <v>2.7261970873837922</v>
      </c>
      <c r="Z32" s="18">
        <f t="shared" si="67"/>
        <v>6.7645937083471397</v>
      </c>
      <c r="AA32" s="18"/>
      <c r="AB32" s="18">
        <f>AB14/AB$18*100</f>
        <v>4.4033310173631399</v>
      </c>
      <c r="AC32" s="18">
        <f t="shared" ref="AC32:AE32" si="68">AC14/AC$18*100</f>
        <v>19.424615443423367</v>
      </c>
      <c r="AD32" s="18">
        <f t="shared" si="68"/>
        <v>2.237335797589644</v>
      </c>
      <c r="AE32" s="18">
        <f t="shared" si="68"/>
        <v>6.7421956690148344</v>
      </c>
      <c r="AG32" t="str">
        <f>$A$14</f>
        <v>Sales and customer service occupations</v>
      </c>
      <c r="AH32" s="18">
        <f t="shared" ref="AH32:AK32" si="69">AH14/AH$18*100</f>
        <v>6.1764912091155093</v>
      </c>
      <c r="AI32" s="18">
        <f t="shared" si="69"/>
        <v>16.204945376629929</v>
      </c>
      <c r="AJ32" s="18">
        <f t="shared" si="69"/>
        <v>4.3716620002986417</v>
      </c>
      <c r="AK32" s="18">
        <f t="shared" si="69"/>
        <v>10.202736222914695</v>
      </c>
      <c r="AL32" s="18"/>
      <c r="AM32" s="18">
        <f t="shared" ref="AM32:AP32" si="70">AM14/AM$18*100</f>
        <v>5.2713266245743302</v>
      </c>
      <c r="AN32" s="18">
        <f t="shared" si="70"/>
        <v>15.893542855203496</v>
      </c>
      <c r="AO32" s="18">
        <f t="shared" si="70"/>
        <v>2.7551171635605236</v>
      </c>
      <c r="AP32" s="18">
        <f t="shared" si="70"/>
        <v>9.4492792321354635</v>
      </c>
      <c r="AQ32" s="18"/>
      <c r="AR32" s="18">
        <f t="shared" ref="AR32:AU32" si="71">AR14/AR$18*100</f>
        <v>4.4245830581694268</v>
      </c>
      <c r="AS32" s="18">
        <f t="shared" si="71"/>
        <v>15.273795346963981</v>
      </c>
      <c r="AT32" s="18">
        <f t="shared" si="71"/>
        <v>2.2799663793010891</v>
      </c>
      <c r="AU32" s="18">
        <f t="shared" si="71"/>
        <v>8.4693581621246192</v>
      </c>
    </row>
    <row r="33" spans="1:47" x14ac:dyDescent="0.2">
      <c r="A33" t="str">
        <f>$A$15</f>
        <v>Process, plant and machine operatives</v>
      </c>
      <c r="B33" s="18">
        <f t="shared" si="29"/>
        <v>5.3913549388031035</v>
      </c>
      <c r="C33" s="18">
        <f t="shared" ref="C33:O33" si="72">C15/C$18*100</f>
        <v>2.4329857080748507</v>
      </c>
      <c r="D33" s="18">
        <f t="shared" si="72"/>
        <v>4.9928806724621175</v>
      </c>
      <c r="E33" s="18">
        <f t="shared" si="72"/>
        <v>4.4951123283367425</v>
      </c>
      <c r="F33" s="18"/>
      <c r="G33" s="18">
        <f t="shared" si="72"/>
        <v>4.5327840974912901</v>
      </c>
      <c r="H33" s="18">
        <f t="shared" si="72"/>
        <v>2.672810514338142</v>
      </c>
      <c r="I33" s="18">
        <f t="shared" si="72"/>
        <v>5.1657011572440057</v>
      </c>
      <c r="J33" s="18">
        <f t="shared" si="72"/>
        <v>4.0722991486682165</v>
      </c>
      <c r="K33" s="18"/>
      <c r="L33" s="18">
        <f t="shared" si="72"/>
        <v>4.3529036568513595</v>
      </c>
      <c r="M33" s="18">
        <f t="shared" si="72"/>
        <v>3.5598200997980762</v>
      </c>
      <c r="N33" s="18">
        <f t="shared" si="72"/>
        <v>5.8682676757591592</v>
      </c>
      <c r="O33" s="18">
        <f t="shared" si="72"/>
        <v>4.3442936754578865</v>
      </c>
      <c r="Q33" t="str">
        <f>$A$15</f>
        <v>Process, plant and machine operatives</v>
      </c>
      <c r="R33" s="18">
        <f t="shared" ref="R33:U33" si="73">R15/R$18*100</f>
        <v>7.9985060225815907</v>
      </c>
      <c r="S33" s="18">
        <f t="shared" si="73"/>
        <v>6.6657536653133036</v>
      </c>
      <c r="T33" s="18">
        <f t="shared" si="73"/>
        <v>6.9250274389274393</v>
      </c>
      <c r="U33" s="18">
        <f t="shared" si="73"/>
        <v>7.6139467182775169</v>
      </c>
      <c r="V33" s="18"/>
      <c r="W33" s="18">
        <f t="shared" ref="W33:Z33" si="74">W15/W$18*100</f>
        <v>6.8868366890082493</v>
      </c>
      <c r="X33" s="18">
        <f t="shared" si="74"/>
        <v>7.2870866846525706</v>
      </c>
      <c r="Y33" s="18">
        <f t="shared" si="74"/>
        <v>7.3611552807716318</v>
      </c>
      <c r="Z33" s="18">
        <f t="shared" si="74"/>
        <v>7.0301464445313586</v>
      </c>
      <c r="AA33" s="18"/>
      <c r="AB33" s="18">
        <f t="shared" ref="AB33:AE33" si="75">AB15/AB$18*100</f>
        <v>6.7362655070367286</v>
      </c>
      <c r="AC33" s="18">
        <f t="shared" si="75"/>
        <v>8.0215745888813661</v>
      </c>
      <c r="AD33" s="18">
        <f t="shared" si="75"/>
        <v>8.2945383668552264</v>
      </c>
      <c r="AE33" s="18">
        <f t="shared" si="75"/>
        <v>7.223673721844186</v>
      </c>
      <c r="AG33" t="str">
        <f>$A$15</f>
        <v>Process, plant and machine operatives</v>
      </c>
      <c r="AH33" s="18">
        <f t="shared" ref="AH33:AK33" si="76">AH15/AH$18*100</f>
        <v>1.2247541033226326</v>
      </c>
      <c r="AI33" s="18">
        <f t="shared" si="76"/>
        <v>0.81255137576389647</v>
      </c>
      <c r="AJ33" s="18">
        <f t="shared" si="76"/>
        <v>2.1357605440372089</v>
      </c>
      <c r="AK33" s="18">
        <f t="shared" si="76"/>
        <v>1.1619894998779401</v>
      </c>
      <c r="AL33" s="18"/>
      <c r="AM33" s="18">
        <f t="shared" ref="AM33:AP33" si="77">AM15/AM$18*100</f>
        <v>0.93960998241025051</v>
      </c>
      <c r="AN33" s="18">
        <f t="shared" si="77"/>
        <v>0.6817844076350883</v>
      </c>
      <c r="AO33" s="18">
        <f t="shared" si="77"/>
        <v>2.118466878913055</v>
      </c>
      <c r="AP33" s="18">
        <f t="shared" si="77"/>
        <v>0.96989691321146021</v>
      </c>
      <c r="AQ33" s="18"/>
      <c r="AR33" s="18">
        <f t="shared" ref="AR33:AU33" si="78">AR15/AR$18*100</f>
        <v>0.93398969898629458</v>
      </c>
      <c r="AS33" s="18">
        <f t="shared" si="78"/>
        <v>1.4327834892074232</v>
      </c>
      <c r="AT33" s="18">
        <f t="shared" si="78"/>
        <v>2.3952929862622261</v>
      </c>
      <c r="AU33" s="18">
        <f t="shared" si="78"/>
        <v>1.3092113561395475</v>
      </c>
    </row>
    <row r="34" spans="1:47" x14ac:dyDescent="0.2">
      <c r="A34" t="str">
        <f>$A$16</f>
        <v>Elementary occupations</v>
      </c>
      <c r="B34" s="18">
        <f t="shared" si="29"/>
        <v>7.486444519070691</v>
      </c>
      <c r="C34" s="18">
        <f t="shared" ref="C34:O34" si="79">C16/C$18*100</f>
        <v>22.456317098275598</v>
      </c>
      <c r="D34" s="18">
        <f t="shared" si="79"/>
        <v>4.2295937932859546</v>
      </c>
      <c r="E34" s="18">
        <f t="shared" si="79"/>
        <v>11.245955942554183</v>
      </c>
      <c r="F34" s="18"/>
      <c r="G34" s="18">
        <f t="shared" si="79"/>
        <v>6.2071711839164863</v>
      </c>
      <c r="H34" s="18">
        <f t="shared" si="79"/>
        <v>20.487873834313927</v>
      </c>
      <c r="I34" s="18">
        <f t="shared" si="79"/>
        <v>3.8969424024134538</v>
      </c>
      <c r="J34" s="18">
        <f t="shared" si="79"/>
        <v>10.092789815391532</v>
      </c>
      <c r="K34" s="18"/>
      <c r="L34" s="18">
        <f t="shared" si="79"/>
        <v>5.6154156963958179</v>
      </c>
      <c r="M34" s="18">
        <f t="shared" si="79"/>
        <v>18.757675244676044</v>
      </c>
      <c r="N34" s="18">
        <f t="shared" si="79"/>
        <v>4.7158009489832038</v>
      </c>
      <c r="O34" s="18">
        <f t="shared" si="79"/>
        <v>9.2353135585962374</v>
      </c>
      <c r="Q34" t="str">
        <f>$A$16</f>
        <v>Elementary occupations</v>
      </c>
      <c r="R34" s="18">
        <f t="shared" ref="R34:U34" si="80">R16/R$18*100</f>
        <v>8.8603194290076441</v>
      </c>
      <c r="S34" s="18">
        <f t="shared" si="80"/>
        <v>29.079839104779321</v>
      </c>
      <c r="T34" s="18">
        <f t="shared" si="80"/>
        <v>4.4780574585153472</v>
      </c>
      <c r="U34" s="18">
        <f t="shared" si="80"/>
        <v>11.183919967337811</v>
      </c>
      <c r="V34" s="18"/>
      <c r="W34" s="18">
        <f t="shared" ref="W34:Z34" si="81">W16/W$18*100</f>
        <v>7.4138982954182353</v>
      </c>
      <c r="X34" s="18">
        <f t="shared" si="81"/>
        <v>25.32403175942019</v>
      </c>
      <c r="Y34" s="18">
        <f t="shared" si="81"/>
        <v>4.8727905498730264</v>
      </c>
      <c r="Z34" s="18">
        <f t="shared" si="81"/>
        <v>10.121348374312074</v>
      </c>
      <c r="AA34" s="18"/>
      <c r="AB34" s="18">
        <f t="shared" ref="AB34:AE34" si="82">AB16/AB$18*100</f>
        <v>6.4929435935372259</v>
      </c>
      <c r="AC34" s="18">
        <f t="shared" si="82"/>
        <v>22.568007346067041</v>
      </c>
      <c r="AD34" s="18">
        <f t="shared" si="82"/>
        <v>6.0890787919516747</v>
      </c>
      <c r="AE34" s="18">
        <f t="shared" si="82"/>
        <v>9.3112539094192641</v>
      </c>
      <c r="AG34" t="str">
        <f>$A$16</f>
        <v>Elementary occupations</v>
      </c>
      <c r="AH34" s="18">
        <f t="shared" ref="AH34:AK34" si="83">AH16/AH$18*100</f>
        <v>5.2907956427145475</v>
      </c>
      <c r="AI34" s="18">
        <f t="shared" si="83"/>
        <v>19.920628260950764</v>
      </c>
      <c r="AJ34" s="18">
        <f t="shared" si="83"/>
        <v>3.8621835367619117</v>
      </c>
      <c r="AK34" s="18">
        <f t="shared" si="83"/>
        <v>11.312254276908295</v>
      </c>
      <c r="AL34" s="18"/>
      <c r="AM34" s="18">
        <f t="shared" ref="AM34:AP34" si="84">AM16/AM$18*100</f>
        <v>4.3652494542832283</v>
      </c>
      <c r="AN34" s="18">
        <f t="shared" si="84"/>
        <v>18.401107388262798</v>
      </c>
      <c r="AO34" s="18">
        <f t="shared" si="84"/>
        <v>2.5424900850010759</v>
      </c>
      <c r="AP34" s="18">
        <f t="shared" si="84"/>
        <v>10.062835551978273</v>
      </c>
      <c r="AQ34" s="18"/>
      <c r="AR34" s="18">
        <f t="shared" ref="AR34:AU34" si="85">AR16/AR$18*100</f>
        <v>4.3566087822382515</v>
      </c>
      <c r="AS34" s="18">
        <f t="shared" si="85"/>
        <v>16.941188950327597</v>
      </c>
      <c r="AT34" s="18">
        <f t="shared" si="85"/>
        <v>2.7500849191193151</v>
      </c>
      <c r="AU34" s="18">
        <f t="shared" si="85"/>
        <v>9.155266738658371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3.0364455284845349</v>
      </c>
      <c r="C44" s="27">
        <f t="shared" ref="C44:E44" si="93">H8-C8</f>
        <v>1.8034743407616012</v>
      </c>
      <c r="D44" s="27">
        <f t="shared" si="93"/>
        <v>0.55133591318038988</v>
      </c>
      <c r="E44" s="27">
        <f t="shared" si="93"/>
        <v>5.3912557824265299</v>
      </c>
      <c r="F44" s="27"/>
      <c r="G44" s="27">
        <f>L8-G8</f>
        <v>2.9963535012412166</v>
      </c>
      <c r="H44" s="27">
        <f t="shared" ref="H44:J44" si="94">M8-H8</f>
        <v>1.2473842465085072</v>
      </c>
      <c r="I44" s="27">
        <f t="shared" si="94"/>
        <v>0.91606162737830399</v>
      </c>
      <c r="J44" s="27">
        <f t="shared" si="94"/>
        <v>5.1597993751280242</v>
      </c>
      <c r="K44" s="27"/>
      <c r="L44" s="27">
        <f>L8-B8</f>
        <v>6.0327990297257514</v>
      </c>
      <c r="M44" s="27">
        <f t="shared" ref="M44:O44" si="95">M8-C8</f>
        <v>3.0508585872701084</v>
      </c>
      <c r="N44" s="27">
        <f t="shared" si="95"/>
        <v>1.4673975405586939</v>
      </c>
      <c r="O44" s="27">
        <f t="shared" si="95"/>
        <v>10.551055157554554</v>
      </c>
      <c r="Q44" t="str">
        <f>$A$8</f>
        <v>Managers, directors and senior officials</v>
      </c>
      <c r="R44" s="27">
        <f>W8-R8</f>
        <v>1.759544915536754</v>
      </c>
      <c r="S44" s="27">
        <f t="shared" ref="S44:S52" si="96">X8-S8</f>
        <v>0.67716694087215235</v>
      </c>
      <c r="T44" s="27">
        <f t="shared" ref="T44:T52" si="97">Y8-T8</f>
        <v>0.18056049770624361</v>
      </c>
      <c r="U44" s="27">
        <f t="shared" ref="U44:U52" si="98">Z8-U8</f>
        <v>2.6172723541151477</v>
      </c>
      <c r="V44" s="27"/>
      <c r="W44" s="27">
        <f>AB8-W8</f>
        <v>0.6683119164355027</v>
      </c>
      <c r="X44" s="27">
        <f t="shared" ref="X44:X52" si="99">AC8-X8</f>
        <v>0.50366714357863374</v>
      </c>
      <c r="Y44" s="27">
        <f t="shared" ref="Y44:Y52" si="100">AD8-Y8</f>
        <v>0.64485345582422537</v>
      </c>
      <c r="Z44" s="27">
        <f t="shared" ref="Z44:Z52" si="101">AE8-Z8</f>
        <v>1.8168325158383638</v>
      </c>
      <c r="AA44" s="27"/>
      <c r="AB44" s="27">
        <f>AB8-R8</f>
        <v>2.4278568319722567</v>
      </c>
      <c r="AC44" s="27">
        <f t="shared" ref="AC44:AC52" si="102">AC8-S8</f>
        <v>1.1808340844507861</v>
      </c>
      <c r="AD44" s="27">
        <f t="shared" ref="AD44:AD52" si="103">AD8-T8</f>
        <v>0.82541395353046898</v>
      </c>
      <c r="AE44" s="27">
        <f t="shared" ref="AE44:AE52" si="104">AE8-U8</f>
        <v>4.4341048699535115</v>
      </c>
      <c r="AG44" t="str">
        <f>$A$8</f>
        <v>Managers, directors and senior officials</v>
      </c>
      <c r="AH44" s="27">
        <f>AM8-AH8</f>
        <v>1.2769006129477907</v>
      </c>
      <c r="AI44" s="27">
        <f t="shared" ref="AI44:AI52" si="105">AN8-AI8</f>
        <v>1.1263073998894515</v>
      </c>
      <c r="AJ44" s="27">
        <f t="shared" ref="AJ44:AJ52" si="106">AO8-AJ8</f>
        <v>0.37077541547414161</v>
      </c>
      <c r="AK44" s="27">
        <f t="shared" ref="AK44:AK52" si="107">AP8-AK8</f>
        <v>2.773983428311384</v>
      </c>
      <c r="AL44" s="27"/>
      <c r="AM44" s="27">
        <f>AR8-AM8</f>
        <v>2.3280415848057032</v>
      </c>
      <c r="AN44" s="27">
        <f t="shared" ref="AN44:AN52" si="108">AS8-AN8</f>
        <v>0.74371710292986926</v>
      </c>
      <c r="AO44" s="27">
        <f t="shared" ref="AO44:AO52" si="109">AT8-AO8</f>
        <v>0.27120817155408128</v>
      </c>
      <c r="AP44" s="27">
        <f t="shared" ref="AP44:AP52" si="110">AU8-AP8</f>
        <v>3.3429668592896551</v>
      </c>
      <c r="AQ44" s="27"/>
      <c r="AR44" s="27">
        <f>AR8-AH8</f>
        <v>3.6049421977534939</v>
      </c>
      <c r="AS44" s="27">
        <f t="shared" ref="AS44:AS52" si="111">AS8-AI8</f>
        <v>1.8700245028193208</v>
      </c>
      <c r="AT44" s="27">
        <f t="shared" ref="AT44:AT52" si="112">AT8-AJ8</f>
        <v>0.64198358702822289</v>
      </c>
      <c r="AU44" s="27">
        <f t="shared" ref="AU44:AU52" si="113">AU8-AK8</f>
        <v>6.1169502876010391</v>
      </c>
    </row>
    <row r="45" spans="1:47" x14ac:dyDescent="0.2">
      <c r="A45" t="str">
        <f>$A$9</f>
        <v>Professional occupations</v>
      </c>
      <c r="B45" s="27">
        <f t="shared" ref="B45:B54" si="114">G9-B9</f>
        <v>7.2564578246177049</v>
      </c>
      <c r="C45" s="27">
        <f t="shared" ref="C45:C54" si="115">H9-C9</f>
        <v>2.7600232016462218</v>
      </c>
      <c r="D45" s="27">
        <f t="shared" ref="D45:D54" si="116">I9-D9</f>
        <v>-0.20925022436806717</v>
      </c>
      <c r="E45" s="27">
        <f t="shared" ref="E45:E54" si="117">J9-E9</f>
        <v>9.8072308018958623</v>
      </c>
      <c r="F45" s="27"/>
      <c r="G45" s="27">
        <f t="shared" ref="G45:G54" si="118">L9-G9</f>
        <v>8.2151160696468679</v>
      </c>
      <c r="H45" s="27">
        <f t="shared" ref="H45:H54" si="119">M9-H9</f>
        <v>2.3308816850744094</v>
      </c>
      <c r="I45" s="27">
        <f t="shared" ref="I45:I54" si="120">N9-I9</f>
        <v>-0.13835143809529882</v>
      </c>
      <c r="J45" s="27">
        <f t="shared" ref="J45:J54" si="121">O9-J9</f>
        <v>10.407646316625971</v>
      </c>
      <c r="K45" s="27"/>
      <c r="L45" s="27">
        <f t="shared" ref="L45:L54" si="122">L9-B9</f>
        <v>15.471573894264573</v>
      </c>
      <c r="M45" s="27">
        <f t="shared" ref="M45:M54" si="123">M9-C9</f>
        <v>5.0909048867206312</v>
      </c>
      <c r="N45" s="27">
        <f t="shared" ref="N45:N54" si="124">N9-D9</f>
        <v>-0.34760166246336599</v>
      </c>
      <c r="O45" s="27">
        <f t="shared" ref="O45:O54" si="125">O9-E9</f>
        <v>20.214877118521834</v>
      </c>
      <c r="Q45" t="str">
        <f>$A$9</f>
        <v>Professional occupations</v>
      </c>
      <c r="R45" s="27">
        <f t="shared" ref="R45:R52" si="126">W9-R9</f>
        <v>3.7926809878359649</v>
      </c>
      <c r="S45" s="27">
        <f t="shared" si="96"/>
        <v>1.137479756967092</v>
      </c>
      <c r="T45" s="27">
        <f t="shared" si="97"/>
        <v>-0.59276635142897582</v>
      </c>
      <c r="U45" s="27">
        <f t="shared" si="98"/>
        <v>4.3373943933740797</v>
      </c>
      <c r="V45" s="27"/>
      <c r="W45" s="27">
        <f t="shared" ref="W45:W52" si="127">AB9-W9</f>
        <v>3.9475386882768468</v>
      </c>
      <c r="X45" s="27">
        <f t="shared" si="99"/>
        <v>1.0938195886535742</v>
      </c>
      <c r="Y45" s="27">
        <f t="shared" si="100"/>
        <v>-0.2767919905878431</v>
      </c>
      <c r="Z45" s="27">
        <f t="shared" si="101"/>
        <v>4.7645662863425784</v>
      </c>
      <c r="AA45" s="27"/>
      <c r="AB45" s="27">
        <f t="shared" ref="AB45:AB52" si="128">AB9-R9</f>
        <v>7.7402196761128117</v>
      </c>
      <c r="AC45" s="27">
        <f t="shared" si="102"/>
        <v>2.2312993456206662</v>
      </c>
      <c r="AD45" s="27">
        <f t="shared" si="103"/>
        <v>-0.86955834201681892</v>
      </c>
      <c r="AE45" s="27">
        <f t="shared" si="104"/>
        <v>9.1019606797166581</v>
      </c>
      <c r="AG45" t="str">
        <f>$A$9</f>
        <v>Professional occupations</v>
      </c>
      <c r="AH45" s="27">
        <f t="shared" ref="AH45:AH52" si="129">AM9-AH9</f>
        <v>3.4637768367817294</v>
      </c>
      <c r="AI45" s="27">
        <f t="shared" si="105"/>
        <v>1.6225434446791311</v>
      </c>
      <c r="AJ45" s="27">
        <f t="shared" si="106"/>
        <v>0.3835161270609051</v>
      </c>
      <c r="AK45" s="27">
        <f t="shared" si="107"/>
        <v>5.4698364085217683</v>
      </c>
      <c r="AL45" s="27"/>
      <c r="AM45" s="27">
        <f t="shared" ref="AM45:AM52" si="130">AR9-AM9</f>
        <v>4.2675773813700246</v>
      </c>
      <c r="AN45" s="27">
        <f t="shared" si="108"/>
        <v>1.2370620964208374</v>
      </c>
      <c r="AO45" s="27">
        <f t="shared" si="109"/>
        <v>0.13844055249254472</v>
      </c>
      <c r="AP45" s="27">
        <f t="shared" si="110"/>
        <v>5.6430800302834037</v>
      </c>
      <c r="AQ45" s="27"/>
      <c r="AR45" s="27">
        <f t="shared" ref="AR45:AR52" si="131">AR9-AH9</f>
        <v>7.7313542181517541</v>
      </c>
      <c r="AS45" s="27">
        <f t="shared" si="111"/>
        <v>2.8596055410999686</v>
      </c>
      <c r="AT45" s="27">
        <f t="shared" si="112"/>
        <v>0.52195667955344982</v>
      </c>
      <c r="AU45" s="27">
        <f t="shared" si="113"/>
        <v>11.112916438805172</v>
      </c>
    </row>
    <row r="46" spans="1:47" x14ac:dyDescent="0.2">
      <c r="A46" t="str">
        <f>$A$10</f>
        <v>Associate professional occupations</v>
      </c>
      <c r="B46" s="27">
        <f t="shared" si="114"/>
        <v>3.2548012110855176</v>
      </c>
      <c r="C46" s="27">
        <f t="shared" si="115"/>
        <v>1.3178078376746711</v>
      </c>
      <c r="D46" s="27">
        <f t="shared" si="116"/>
        <v>-0.45895923439417796</v>
      </c>
      <c r="E46" s="27">
        <f t="shared" si="117"/>
        <v>4.1136498143660134</v>
      </c>
      <c r="F46" s="27"/>
      <c r="G46" s="27">
        <f t="shared" si="118"/>
        <v>1.1160627993221404</v>
      </c>
      <c r="H46" s="27">
        <f t="shared" si="119"/>
        <v>0.15304401943365331</v>
      </c>
      <c r="I46" s="27">
        <f t="shared" si="120"/>
        <v>0.24503759352247823</v>
      </c>
      <c r="J46" s="27">
        <f t="shared" si="121"/>
        <v>1.514144412278263</v>
      </c>
      <c r="K46" s="27"/>
      <c r="L46" s="27">
        <f t="shared" si="122"/>
        <v>4.3708640104076579</v>
      </c>
      <c r="M46" s="27">
        <f t="shared" si="123"/>
        <v>1.4708518571083244</v>
      </c>
      <c r="N46" s="27">
        <f t="shared" si="124"/>
        <v>-0.21392164087169974</v>
      </c>
      <c r="O46" s="27">
        <f t="shared" si="125"/>
        <v>5.6277942266442764</v>
      </c>
      <c r="Q46" t="str">
        <f>$A$10</f>
        <v>Associate professional occupations</v>
      </c>
      <c r="R46" s="27">
        <f t="shared" si="126"/>
        <v>1.4587031776019153</v>
      </c>
      <c r="S46" s="27">
        <f t="shared" si="96"/>
        <v>0.60075337679594432</v>
      </c>
      <c r="T46" s="27">
        <f t="shared" si="97"/>
        <v>-0.54458175230467454</v>
      </c>
      <c r="U46" s="27">
        <f t="shared" si="98"/>
        <v>1.5148748020931819</v>
      </c>
      <c r="V46" s="27"/>
      <c r="W46" s="27">
        <f>AB10-W10</f>
        <v>-0.33203525094278596</v>
      </c>
      <c r="X46" s="27">
        <f t="shared" si="99"/>
        <v>-0.19229568766793292</v>
      </c>
      <c r="Y46" s="27">
        <f t="shared" si="100"/>
        <v>8.3212191354511411E-3</v>
      </c>
      <c r="Z46" s="27">
        <f t="shared" si="101"/>
        <v>-0.51600971947526375</v>
      </c>
      <c r="AA46" s="27"/>
      <c r="AB46" s="27">
        <f t="shared" si="128"/>
        <v>1.1266679266591293</v>
      </c>
      <c r="AC46" s="27">
        <f t="shared" si="102"/>
        <v>0.40845768912801139</v>
      </c>
      <c r="AD46" s="27">
        <f t="shared" si="103"/>
        <v>-0.5362605331692234</v>
      </c>
      <c r="AE46" s="27">
        <f t="shared" si="104"/>
        <v>0.99886508261791818</v>
      </c>
      <c r="AG46" t="str">
        <f>$A$10</f>
        <v>Associate professional occupations</v>
      </c>
      <c r="AH46" s="27">
        <f t="shared" si="129"/>
        <v>1.7960980334836023</v>
      </c>
      <c r="AI46" s="27">
        <f t="shared" si="105"/>
        <v>0.71705446087872549</v>
      </c>
      <c r="AJ46" s="27">
        <f t="shared" si="106"/>
        <v>8.5622517910494356E-2</v>
      </c>
      <c r="AK46" s="27">
        <f t="shared" si="107"/>
        <v>2.5987750122728208</v>
      </c>
      <c r="AL46" s="27"/>
      <c r="AM46" s="27">
        <f t="shared" si="130"/>
        <v>1.4480980502649157</v>
      </c>
      <c r="AN46" s="27">
        <f t="shared" si="108"/>
        <v>0.34533970710159068</v>
      </c>
      <c r="AO46" s="27">
        <f t="shared" si="109"/>
        <v>0.23671637438702664</v>
      </c>
      <c r="AP46" s="27">
        <f t="shared" si="110"/>
        <v>2.0301541317535303</v>
      </c>
      <c r="AQ46" s="27"/>
      <c r="AR46" s="27">
        <f t="shared" si="131"/>
        <v>3.244196083748518</v>
      </c>
      <c r="AS46" s="27">
        <f t="shared" si="111"/>
        <v>1.0623941679803162</v>
      </c>
      <c r="AT46" s="27">
        <f t="shared" si="112"/>
        <v>0.322338892297521</v>
      </c>
      <c r="AU46" s="27">
        <f t="shared" si="113"/>
        <v>4.6289291440263511</v>
      </c>
    </row>
    <row r="47" spans="1:47" x14ac:dyDescent="0.2">
      <c r="A47" t="str">
        <f>$A$11</f>
        <v>Administrative and secretarial occupations</v>
      </c>
      <c r="B47" s="27">
        <f t="shared" si="114"/>
        <v>5.59676218350873E-2</v>
      </c>
      <c r="C47" s="27">
        <f t="shared" si="115"/>
        <v>0.16804480319439996</v>
      </c>
      <c r="D47" s="27">
        <f t="shared" si="116"/>
        <v>-0.18210773429744198</v>
      </c>
      <c r="E47" s="27">
        <f t="shared" si="117"/>
        <v>4.190469073204639E-2</v>
      </c>
      <c r="F47" s="27"/>
      <c r="G47" s="27">
        <f t="shared" si="118"/>
        <v>-2.8143591701989621</v>
      </c>
      <c r="H47" s="27">
        <f t="shared" si="119"/>
        <v>-2.1606506481525081</v>
      </c>
      <c r="I47" s="27">
        <f t="shared" si="120"/>
        <v>0.11920193065944673</v>
      </c>
      <c r="J47" s="27">
        <f t="shared" si="121"/>
        <v>-4.8558078876920234</v>
      </c>
      <c r="K47" s="27"/>
      <c r="L47" s="27">
        <f t="shared" si="122"/>
        <v>-2.7583915483638748</v>
      </c>
      <c r="M47" s="27">
        <f t="shared" si="123"/>
        <v>-1.9926058449581081</v>
      </c>
      <c r="N47" s="27">
        <f t="shared" si="124"/>
        <v>-6.290580363799525E-2</v>
      </c>
      <c r="O47" s="27">
        <f t="shared" si="125"/>
        <v>-4.813903196959977</v>
      </c>
      <c r="Q47" t="str">
        <f>$A$11</f>
        <v>Administrative and secretarial occupations</v>
      </c>
      <c r="R47" s="27">
        <f t="shared" si="126"/>
        <v>0.41911280211823776</v>
      </c>
      <c r="S47" s="27">
        <f t="shared" si="96"/>
        <v>0.278599333340247</v>
      </c>
      <c r="T47" s="27">
        <f t="shared" si="97"/>
        <v>-8.6518457875486843E-2</v>
      </c>
      <c r="U47" s="27">
        <f t="shared" si="98"/>
        <v>0.61119367758299781</v>
      </c>
      <c r="V47" s="27"/>
      <c r="W47" s="27">
        <f t="shared" si="127"/>
        <v>0.19130431323389452</v>
      </c>
      <c r="X47" s="27">
        <f t="shared" si="99"/>
        <v>-0.21708024478502352</v>
      </c>
      <c r="Y47" s="27">
        <f t="shared" si="100"/>
        <v>0.1673622393514767</v>
      </c>
      <c r="Z47" s="27">
        <f t="shared" si="101"/>
        <v>0.1415863078003472</v>
      </c>
      <c r="AA47" s="27"/>
      <c r="AB47" s="27">
        <f t="shared" si="128"/>
        <v>0.61041711535213228</v>
      </c>
      <c r="AC47" s="27">
        <f t="shared" si="102"/>
        <v>6.1519088555223478E-2</v>
      </c>
      <c r="AD47" s="27">
        <f t="shared" si="103"/>
        <v>8.0843781475989862E-2</v>
      </c>
      <c r="AE47" s="27">
        <f t="shared" si="104"/>
        <v>0.75277998538334501</v>
      </c>
      <c r="AG47" t="str">
        <f>$A$11</f>
        <v>Administrative and secretarial occupations</v>
      </c>
      <c r="AH47" s="27">
        <f t="shared" si="129"/>
        <v>-0.36314518028315135</v>
      </c>
      <c r="AI47" s="27">
        <f t="shared" si="105"/>
        <v>-0.11055453014584948</v>
      </c>
      <c r="AJ47" s="27">
        <f t="shared" si="106"/>
        <v>-9.5589276421955249E-2</v>
      </c>
      <c r="AK47" s="27">
        <f t="shared" si="107"/>
        <v>-0.56928898685095675</v>
      </c>
      <c r="AL47" s="27"/>
      <c r="AM47" s="27">
        <f t="shared" si="130"/>
        <v>-3.0056634834328495</v>
      </c>
      <c r="AN47" s="27">
        <f t="shared" si="108"/>
        <v>-1.9435704033674845</v>
      </c>
      <c r="AO47" s="27">
        <f t="shared" si="109"/>
        <v>-4.816030869203014E-2</v>
      </c>
      <c r="AP47" s="27">
        <f>AU11-AP11</f>
        <v>-4.9973941954923653</v>
      </c>
      <c r="AQ47" s="27"/>
      <c r="AR47" s="27">
        <f t="shared" si="131"/>
        <v>-3.3688086637160009</v>
      </c>
      <c r="AS47" s="27">
        <f t="shared" si="111"/>
        <v>-2.054124933513334</v>
      </c>
      <c r="AT47" s="27">
        <f t="shared" si="112"/>
        <v>-0.14374958511398539</v>
      </c>
      <c r="AU47" s="27">
        <f t="shared" si="113"/>
        <v>-5.566683182343322</v>
      </c>
    </row>
    <row r="48" spans="1:47" x14ac:dyDescent="0.2">
      <c r="A48" t="str">
        <f>$A$12</f>
        <v>Skilled trades occupations</v>
      </c>
      <c r="B48" s="27">
        <f t="shared" si="114"/>
        <v>-1.3692361355570597</v>
      </c>
      <c r="C48" s="27">
        <f t="shared" si="115"/>
        <v>-0.17915802689380644</v>
      </c>
      <c r="D48" s="27">
        <f t="shared" si="116"/>
        <v>0.50749445014925598</v>
      </c>
      <c r="E48" s="27">
        <f t="shared" si="117"/>
        <v>-1.0408997123016093</v>
      </c>
      <c r="F48" s="27"/>
      <c r="G48" s="27">
        <f t="shared" si="118"/>
        <v>-1.3283720575452822</v>
      </c>
      <c r="H48" s="27">
        <f t="shared" si="119"/>
        <v>0.52611095631390281</v>
      </c>
      <c r="I48" s="27">
        <f t="shared" si="120"/>
        <v>1.5348508998212651</v>
      </c>
      <c r="J48" s="27">
        <f t="shared" si="121"/>
        <v>0.73258979858988837</v>
      </c>
      <c r="K48" s="27"/>
      <c r="L48" s="27">
        <f t="shared" si="122"/>
        <v>-2.6976081931023419</v>
      </c>
      <c r="M48" s="27">
        <f t="shared" si="123"/>
        <v>0.34695292942009637</v>
      </c>
      <c r="N48" s="27">
        <f t="shared" si="124"/>
        <v>2.0423453499705211</v>
      </c>
      <c r="O48" s="27">
        <f t="shared" si="125"/>
        <v>-0.3083099137117209</v>
      </c>
      <c r="Q48" t="str">
        <f>$A$12</f>
        <v>Skilled trades occupations</v>
      </c>
      <c r="R48" s="27">
        <f t="shared" si="126"/>
        <v>-1.3998232235927723</v>
      </c>
      <c r="S48" s="27">
        <f t="shared" si="96"/>
        <v>-0.17188080483677037</v>
      </c>
      <c r="T48" s="27">
        <f t="shared" si="97"/>
        <v>0.46370345029221749</v>
      </c>
      <c r="U48" s="27">
        <f t="shared" si="98"/>
        <v>-1.1080005781373252</v>
      </c>
      <c r="V48" s="27"/>
      <c r="W48" s="27">
        <f t="shared" si="127"/>
        <v>-1.7783055140152548</v>
      </c>
      <c r="X48" s="27">
        <f t="shared" si="99"/>
        <v>0.32245318407463119</v>
      </c>
      <c r="Y48" s="27">
        <f t="shared" si="100"/>
        <v>1.1315664008689517</v>
      </c>
      <c r="Z48" s="27">
        <f t="shared" si="101"/>
        <v>-0.32428592907167086</v>
      </c>
      <c r="AA48" s="27"/>
      <c r="AB48" s="27">
        <f t="shared" si="128"/>
        <v>-3.1781287376080272</v>
      </c>
      <c r="AC48" s="27">
        <f t="shared" si="102"/>
        <v>0.15057237923786082</v>
      </c>
      <c r="AD48" s="27">
        <f t="shared" si="103"/>
        <v>1.5952698511611692</v>
      </c>
      <c r="AE48" s="27">
        <f t="shared" si="104"/>
        <v>-1.4322865072089961</v>
      </c>
      <c r="AG48" t="str">
        <f>$A$12</f>
        <v>Skilled trades occupations</v>
      </c>
      <c r="AH48" s="27">
        <f t="shared" si="129"/>
        <v>3.0587088035714416E-2</v>
      </c>
      <c r="AI48" s="27">
        <f t="shared" si="105"/>
        <v>-7.2772220570358481E-3</v>
      </c>
      <c r="AJ48" s="27">
        <f t="shared" si="106"/>
        <v>4.3790999857039159E-2</v>
      </c>
      <c r="AK48" s="27">
        <f t="shared" si="107"/>
        <v>6.7100865835717727E-2</v>
      </c>
      <c r="AL48" s="27"/>
      <c r="AM48" s="27">
        <f t="shared" si="130"/>
        <v>0.44993345646996841</v>
      </c>
      <c r="AN48" s="27">
        <f t="shared" si="108"/>
        <v>0.20365777223927195</v>
      </c>
      <c r="AO48" s="27">
        <f t="shared" si="109"/>
        <v>0.403284498952311</v>
      </c>
      <c r="AP48" s="27">
        <f t="shared" si="110"/>
        <v>1.0568757276615512</v>
      </c>
      <c r="AQ48" s="27"/>
      <c r="AR48" s="27">
        <f t="shared" si="131"/>
        <v>0.48052054450568282</v>
      </c>
      <c r="AS48" s="27">
        <f t="shared" si="111"/>
        <v>0.1963805501822361</v>
      </c>
      <c r="AT48" s="27">
        <f t="shared" si="112"/>
        <v>0.44707549880935016</v>
      </c>
      <c r="AU48" s="27">
        <f t="shared" si="113"/>
        <v>1.123976593497269</v>
      </c>
    </row>
    <row r="49" spans="1:47" x14ac:dyDescent="0.2">
      <c r="A49" t="str">
        <f>$A$13</f>
        <v>Caring, leisure and other service occupations</v>
      </c>
      <c r="B49" s="27">
        <f t="shared" si="114"/>
        <v>-0.45480323432483871</v>
      </c>
      <c r="C49" s="27">
        <f t="shared" si="115"/>
        <v>0.40294606448023096</v>
      </c>
      <c r="D49" s="27">
        <f t="shared" si="116"/>
        <v>9.514293524313322E-2</v>
      </c>
      <c r="E49" s="27">
        <f t="shared" si="117"/>
        <v>4.3285765398522358E-2</v>
      </c>
      <c r="F49" s="27"/>
      <c r="G49" s="27">
        <f t="shared" si="118"/>
        <v>1.957353129836001</v>
      </c>
      <c r="H49" s="27">
        <f t="shared" si="119"/>
        <v>0.35337130485952883</v>
      </c>
      <c r="I49" s="27">
        <f t="shared" si="120"/>
        <v>0.49133899168257544</v>
      </c>
      <c r="J49" s="27">
        <f t="shared" si="121"/>
        <v>2.8020634263781048</v>
      </c>
      <c r="K49" s="27"/>
      <c r="L49" s="27">
        <f t="shared" si="122"/>
        <v>1.5025498955111622</v>
      </c>
      <c r="M49" s="27">
        <f t="shared" si="123"/>
        <v>0.75631736933975979</v>
      </c>
      <c r="N49" s="27">
        <f t="shared" si="124"/>
        <v>0.58648192692570866</v>
      </c>
      <c r="O49" s="27">
        <f t="shared" si="125"/>
        <v>2.8453491917766272</v>
      </c>
      <c r="Q49" t="str">
        <f>$A$13</f>
        <v>Caring, leisure and other service occupations</v>
      </c>
      <c r="R49" s="27">
        <f t="shared" si="126"/>
        <v>-0.24021145015206402</v>
      </c>
      <c r="S49" s="27">
        <f t="shared" si="96"/>
        <v>0.27481201913794773</v>
      </c>
      <c r="T49" s="27">
        <f t="shared" si="97"/>
        <v>-3.2182116568560792E-2</v>
      </c>
      <c r="U49" s="27">
        <f t="shared" si="98"/>
        <v>2.4184524173227473E-3</v>
      </c>
      <c r="V49" s="27"/>
      <c r="W49" s="27">
        <f t="shared" si="127"/>
        <v>1.0281091791750017</v>
      </c>
      <c r="X49" s="27">
        <f t="shared" si="99"/>
        <v>0.42864943967064773</v>
      </c>
      <c r="Y49" s="27">
        <f t="shared" si="100"/>
        <v>0.2031865479474862</v>
      </c>
      <c r="Z49" s="27">
        <f t="shared" si="101"/>
        <v>1.6599451667931353</v>
      </c>
      <c r="AA49" s="27"/>
      <c r="AB49" s="27">
        <f t="shared" si="128"/>
        <v>0.78789772902293764</v>
      </c>
      <c r="AC49" s="27">
        <f t="shared" si="102"/>
        <v>0.70346145880859545</v>
      </c>
      <c r="AD49" s="27">
        <f t="shared" si="103"/>
        <v>0.1710044313789254</v>
      </c>
      <c r="AE49" s="27">
        <f t="shared" si="104"/>
        <v>1.6623636192104581</v>
      </c>
      <c r="AG49" t="str">
        <f>$A$13</f>
        <v>Caring, leisure and other service occupations</v>
      </c>
      <c r="AH49" s="27">
        <f t="shared" si="129"/>
        <v>-0.21459178417276625</v>
      </c>
      <c r="AI49" s="27">
        <f t="shared" si="105"/>
        <v>0.12813404534228212</v>
      </c>
      <c r="AJ49" s="27">
        <f t="shared" si="106"/>
        <v>0.12732505181169307</v>
      </c>
      <c r="AK49" s="27">
        <f t="shared" si="107"/>
        <v>4.086731298120938E-2</v>
      </c>
      <c r="AL49" s="27"/>
      <c r="AM49" s="27">
        <f t="shared" si="130"/>
        <v>0.92924395066099486</v>
      </c>
      <c r="AN49" s="27">
        <f t="shared" si="108"/>
        <v>-7.5278134811119557E-2</v>
      </c>
      <c r="AO49" s="27">
        <f t="shared" si="109"/>
        <v>0.28815244373508975</v>
      </c>
      <c r="AP49" s="27">
        <f t="shared" si="110"/>
        <v>1.142118259584965</v>
      </c>
      <c r="AQ49" s="27"/>
      <c r="AR49" s="27">
        <f t="shared" si="131"/>
        <v>0.7146521664882286</v>
      </c>
      <c r="AS49" s="27">
        <f t="shared" si="111"/>
        <v>5.2855910531162564E-2</v>
      </c>
      <c r="AT49" s="27">
        <f t="shared" si="112"/>
        <v>0.41547749554678282</v>
      </c>
      <c r="AU49" s="27">
        <f t="shared" si="113"/>
        <v>1.1829855725661744</v>
      </c>
    </row>
    <row r="50" spans="1:47" x14ac:dyDescent="0.2">
      <c r="A50" t="str">
        <f>$A$14</f>
        <v>Sales and customer service occupations</v>
      </c>
      <c r="B50" s="27">
        <f t="shared" si="114"/>
        <v>-0.28102031653306625</v>
      </c>
      <c r="C50" s="27">
        <f t="shared" si="115"/>
        <v>1.1368893449421602</v>
      </c>
      <c r="D50" s="27">
        <f t="shared" si="116"/>
        <v>-0.48795745950001446</v>
      </c>
      <c r="E50" s="27">
        <f t="shared" si="117"/>
        <v>0.36791156890907928</v>
      </c>
      <c r="F50" s="27"/>
      <c r="G50" s="27">
        <f t="shared" si="118"/>
        <v>8.5951086394496556E-2</v>
      </c>
      <c r="H50" s="27">
        <f t="shared" si="119"/>
        <v>-0.15814720123178638</v>
      </c>
      <c r="I50" s="27">
        <f t="shared" si="120"/>
        <v>-9.5277643078054197E-2</v>
      </c>
      <c r="J50" s="27">
        <f t="shared" si="121"/>
        <v>-0.1674737579153458</v>
      </c>
      <c r="K50" s="27"/>
      <c r="L50" s="27">
        <f t="shared" si="122"/>
        <v>-0.19506923013856969</v>
      </c>
      <c r="M50" s="27">
        <f t="shared" si="123"/>
        <v>0.97874214371037382</v>
      </c>
      <c r="N50" s="27">
        <f t="shared" si="124"/>
        <v>-0.58323510257806865</v>
      </c>
      <c r="O50" s="27">
        <f t="shared" si="125"/>
        <v>0.20043781099373348</v>
      </c>
      <c r="Q50" t="str">
        <f>$A$14</f>
        <v>Sales and customer service occupations</v>
      </c>
      <c r="R50" s="27">
        <f t="shared" si="126"/>
        <v>-3.3883759363384058E-2</v>
      </c>
      <c r="S50" s="27">
        <f t="shared" si="96"/>
        <v>0.71756285241864859</v>
      </c>
      <c r="T50" s="27">
        <f t="shared" si="97"/>
        <v>-0.24641023186483579</v>
      </c>
      <c r="U50" s="27">
        <f t="shared" si="98"/>
        <v>0.43726886119042874</v>
      </c>
      <c r="V50" s="27"/>
      <c r="W50" s="27">
        <f t="shared" si="127"/>
        <v>0.33681182596228698</v>
      </c>
      <c r="X50" s="27">
        <f t="shared" si="99"/>
        <v>0.26218040502931395</v>
      </c>
      <c r="Y50" s="27">
        <f t="shared" si="100"/>
        <v>-4.9837719293304827E-2</v>
      </c>
      <c r="Z50" s="27">
        <f t="shared" si="101"/>
        <v>0.5491545116982941</v>
      </c>
      <c r="AA50" s="27"/>
      <c r="AB50" s="27">
        <f t="shared" si="128"/>
        <v>0.30292806659890292</v>
      </c>
      <c r="AC50" s="27">
        <f t="shared" si="102"/>
        <v>0.97974325744796253</v>
      </c>
      <c r="AD50" s="27">
        <f t="shared" si="103"/>
        <v>-0.29624795115814062</v>
      </c>
      <c r="AE50" s="27">
        <f t="shared" si="104"/>
        <v>0.98642337288872284</v>
      </c>
      <c r="AG50" t="str">
        <f>$A$14</f>
        <v>Sales and customer service occupations</v>
      </c>
      <c r="AH50" s="27">
        <f t="shared" si="129"/>
        <v>-0.24713655716969063</v>
      </c>
      <c r="AI50" s="27">
        <f t="shared" si="105"/>
        <v>0.41932649252353471</v>
      </c>
      <c r="AJ50" s="27">
        <f t="shared" si="106"/>
        <v>-0.24154722763517933</v>
      </c>
      <c r="AK50" s="27">
        <f t="shared" si="107"/>
        <v>-6.9357292281335248E-2</v>
      </c>
      <c r="AL50" s="27"/>
      <c r="AM50" s="27">
        <f t="shared" si="130"/>
        <v>-0.25086073956779131</v>
      </c>
      <c r="AN50" s="27">
        <f t="shared" si="108"/>
        <v>-0.42032760626111809</v>
      </c>
      <c r="AO50" s="27">
        <f t="shared" si="109"/>
        <v>-4.5439923784749092E-2</v>
      </c>
      <c r="AP50" s="27">
        <f t="shared" si="110"/>
        <v>-0.71662826961365944</v>
      </c>
      <c r="AQ50" s="27"/>
      <c r="AR50" s="27">
        <f t="shared" si="131"/>
        <v>-0.49799729673748194</v>
      </c>
      <c r="AS50" s="27">
        <f t="shared" si="111"/>
        <v>-1.0011137375833812E-3</v>
      </c>
      <c r="AT50" s="27">
        <f t="shared" si="112"/>
        <v>-0.28698715141992842</v>
      </c>
      <c r="AU50" s="27">
        <f t="shared" si="113"/>
        <v>-0.78598556189499469</v>
      </c>
    </row>
    <row r="51" spans="1:47" x14ac:dyDescent="0.2">
      <c r="A51" t="str">
        <f>$A$15</f>
        <v>Process, plant and machine operatives</v>
      </c>
      <c r="B51" s="27">
        <f t="shared" si="114"/>
        <v>-0.88049230988411598</v>
      </c>
      <c r="C51" s="27">
        <f t="shared" si="115"/>
        <v>0.39296536310138452</v>
      </c>
      <c r="D51" s="27">
        <f t="shared" si="116"/>
        <v>5.3536326376992349E-2</v>
      </c>
      <c r="E51" s="27">
        <f t="shared" si="117"/>
        <v>-0.43399062040573888</v>
      </c>
      <c r="F51" s="27"/>
      <c r="G51" s="27">
        <f t="shared" si="118"/>
        <v>0.14555141041460651</v>
      </c>
      <c r="H51" s="27">
        <f t="shared" si="119"/>
        <v>0.81083845798725429</v>
      </c>
      <c r="I51" s="27">
        <f t="shared" si="120"/>
        <v>0.5131509835219088</v>
      </c>
      <c r="J51" s="27">
        <f t="shared" si="121"/>
        <v>1.4695408519237692</v>
      </c>
      <c r="K51" s="27"/>
      <c r="L51" s="27">
        <f t="shared" si="122"/>
        <v>-0.73494089946950947</v>
      </c>
      <c r="M51" s="27">
        <f t="shared" si="123"/>
        <v>1.2038038210886388</v>
      </c>
      <c r="N51" s="27">
        <f t="shared" si="124"/>
        <v>0.56668730989890115</v>
      </c>
      <c r="O51" s="27">
        <f t="shared" si="125"/>
        <v>1.0355502315180303</v>
      </c>
      <c r="Q51" t="str">
        <f>$A$15</f>
        <v>Process, plant and machine operatives</v>
      </c>
      <c r="R51" s="27">
        <f t="shared" si="126"/>
        <v>-0.76429122977681363</v>
      </c>
      <c r="S51" s="27">
        <f t="shared" si="96"/>
        <v>0.43886392502033877</v>
      </c>
      <c r="T51" s="27">
        <f t="shared" si="97"/>
        <v>4.5974370760263117E-2</v>
      </c>
      <c r="U51" s="27">
        <f t="shared" si="98"/>
        <v>-0.27945293399621285</v>
      </c>
      <c r="V51" s="27"/>
      <c r="W51" s="27">
        <f t="shared" si="127"/>
        <v>8.8404753382000933E-2</v>
      </c>
      <c r="X51" s="27">
        <f t="shared" si="99"/>
        <v>0.3800136116500723</v>
      </c>
      <c r="Y51" s="27">
        <f t="shared" si="100"/>
        <v>0.43474368564967447</v>
      </c>
      <c r="Z51" s="27">
        <f t="shared" si="101"/>
        <v>0.9031620506817486</v>
      </c>
      <c r="AA51" s="27"/>
      <c r="AB51" s="27">
        <f t="shared" si="128"/>
        <v>-0.6758864763948127</v>
      </c>
      <c r="AC51" s="27">
        <f t="shared" si="102"/>
        <v>0.81887753667041108</v>
      </c>
      <c r="AD51" s="27">
        <f t="shared" si="103"/>
        <v>0.48071805640993759</v>
      </c>
      <c r="AE51" s="27">
        <f t="shared" si="104"/>
        <v>0.62370911668553575</v>
      </c>
      <c r="AG51" t="str">
        <f>$A$15</f>
        <v>Process, plant and machine operatives</v>
      </c>
      <c r="AH51" s="27">
        <f t="shared" si="129"/>
        <v>-0.11620108010730668</v>
      </c>
      <c r="AI51" s="27">
        <f t="shared" si="105"/>
        <v>-4.5898561918954139E-2</v>
      </c>
      <c r="AJ51" s="27">
        <f t="shared" si="106"/>
        <v>7.5619556167284552E-3</v>
      </c>
      <c r="AK51" s="27">
        <f t="shared" si="107"/>
        <v>-0.15453768640953247</v>
      </c>
      <c r="AL51" s="27"/>
      <c r="AM51" s="27">
        <f t="shared" si="130"/>
        <v>5.7146657032609682E-2</v>
      </c>
      <c r="AN51" s="27">
        <f t="shared" si="108"/>
        <v>0.43082484633718171</v>
      </c>
      <c r="AO51" s="27">
        <f t="shared" si="109"/>
        <v>7.8407297872235715E-2</v>
      </c>
      <c r="AP51" s="27">
        <f t="shared" si="110"/>
        <v>0.56637880124202722</v>
      </c>
      <c r="AQ51" s="27"/>
      <c r="AR51" s="27">
        <f t="shared" si="131"/>
        <v>-5.9054423074696993E-2</v>
      </c>
      <c r="AS51" s="27">
        <f t="shared" si="111"/>
        <v>0.38492628441822757</v>
      </c>
      <c r="AT51" s="27">
        <f t="shared" si="112"/>
        <v>8.596925348896417E-2</v>
      </c>
      <c r="AU51" s="27">
        <f t="shared" si="113"/>
        <v>0.41184111483249475</v>
      </c>
    </row>
    <row r="52" spans="1:47" x14ac:dyDescent="0.2">
      <c r="A52" t="str">
        <f>$A$16</f>
        <v>Elementary occupations</v>
      </c>
      <c r="B52" s="27">
        <f t="shared" si="114"/>
        <v>-1.3625359152361156</v>
      </c>
      <c r="C52" s="27">
        <f t="shared" si="115"/>
        <v>0.14779464331351022</v>
      </c>
      <c r="D52" s="27">
        <f t="shared" si="116"/>
        <v>-0.14060681909812134</v>
      </c>
      <c r="E52" s="27">
        <f t="shared" si="117"/>
        <v>-1.3553480910207263</v>
      </c>
      <c r="F52" s="27"/>
      <c r="G52" s="27">
        <f t="shared" si="118"/>
        <v>-0.39017902185041464</v>
      </c>
      <c r="H52" s="27">
        <f t="shared" si="119"/>
        <v>-1.0553992489038109</v>
      </c>
      <c r="I52" s="27">
        <f t="shared" si="120"/>
        <v>0.51107573543772755</v>
      </c>
      <c r="J52" s="27">
        <f t="shared" si="121"/>
        <v>-0.93450253531650063</v>
      </c>
      <c r="K52" s="27"/>
      <c r="L52" s="27">
        <f t="shared" si="122"/>
        <v>-1.7527149370865303</v>
      </c>
      <c r="M52" s="27">
        <f t="shared" si="123"/>
        <v>-0.90760460559030065</v>
      </c>
      <c r="N52" s="27">
        <f t="shared" si="124"/>
        <v>0.37046891633960621</v>
      </c>
      <c r="O52" s="27">
        <f t="shared" si="125"/>
        <v>-2.2898506263372269</v>
      </c>
      <c r="Q52" t="str">
        <f>$A$16</f>
        <v>Elementary occupations</v>
      </c>
      <c r="R52" s="27">
        <f t="shared" si="126"/>
        <v>-1.0553261719267377</v>
      </c>
      <c r="S52" s="27">
        <f t="shared" si="96"/>
        <v>0.29295739066495052</v>
      </c>
      <c r="T52" s="27">
        <f t="shared" si="97"/>
        <v>5.5159760236192401E-2</v>
      </c>
      <c r="U52" s="27">
        <f t="shared" si="98"/>
        <v>-0.70720902102559435</v>
      </c>
      <c r="V52" s="27"/>
      <c r="W52" s="27">
        <f t="shared" si="127"/>
        <v>-0.66791798660057466</v>
      </c>
      <c r="X52" s="27">
        <f t="shared" si="99"/>
        <v>-0.14021455656827353</v>
      </c>
      <c r="Y52" s="27">
        <f t="shared" si="100"/>
        <v>0.43897411148648557</v>
      </c>
      <c r="Z52" s="27">
        <f t="shared" si="101"/>
        <v>-0.36915843168236329</v>
      </c>
      <c r="AA52" s="27"/>
      <c r="AB52" s="27">
        <f t="shared" si="128"/>
        <v>-1.7232441585273124</v>
      </c>
      <c r="AC52" s="27">
        <f t="shared" si="102"/>
        <v>0.15274283409667699</v>
      </c>
      <c r="AD52" s="27">
        <f t="shared" si="103"/>
        <v>0.49413387172267798</v>
      </c>
      <c r="AE52" s="27">
        <f t="shared" si="104"/>
        <v>-1.0763674527079576</v>
      </c>
      <c r="AG52" t="str">
        <f>$A$16</f>
        <v>Elementary occupations</v>
      </c>
      <c r="AH52" s="27">
        <f t="shared" si="129"/>
        <v>-0.30720974330937878</v>
      </c>
      <c r="AI52" s="27">
        <f t="shared" si="105"/>
        <v>-0.14516274735143675</v>
      </c>
      <c r="AJ52" s="27">
        <f t="shared" si="106"/>
        <v>-0.19576657933431402</v>
      </c>
      <c r="AK52" s="27">
        <f t="shared" si="107"/>
        <v>-0.64813906999513016</v>
      </c>
      <c r="AL52" s="27"/>
      <c r="AM52" s="27">
        <f t="shared" si="130"/>
        <v>0.2777389647501618</v>
      </c>
      <c r="AN52" s="27">
        <f t="shared" si="108"/>
        <v>-0.91518469233553645</v>
      </c>
      <c r="AO52" s="27">
        <f t="shared" si="109"/>
        <v>7.2101623951239757E-2</v>
      </c>
      <c r="AP52" s="27">
        <f t="shared" si="110"/>
        <v>-0.56534410363413379</v>
      </c>
      <c r="AQ52" s="27"/>
      <c r="AR52" s="27">
        <f t="shared" si="131"/>
        <v>-2.9470778559216981E-2</v>
      </c>
      <c r="AS52" s="27">
        <f t="shared" si="111"/>
        <v>-1.0603474396869732</v>
      </c>
      <c r="AT52" s="27">
        <f t="shared" si="112"/>
        <v>-0.12366495538307426</v>
      </c>
      <c r="AU52" s="27">
        <f t="shared" si="113"/>
        <v>-1.2134831736292639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9.2555842744876315</v>
      </c>
      <c r="C54" s="29">
        <f t="shared" si="115"/>
        <v>7.9507875722203778</v>
      </c>
      <c r="D54" s="29">
        <f t="shared" si="116"/>
        <v>-0.2713718467080497</v>
      </c>
      <c r="E54" s="29">
        <f t="shared" si="117"/>
        <v>16.935000000000002</v>
      </c>
      <c r="F54" s="29"/>
      <c r="G54" s="29">
        <f t="shared" si="118"/>
        <v>9.9834777472606788</v>
      </c>
      <c r="H54" s="29">
        <f t="shared" si="119"/>
        <v>2.0474335718891439</v>
      </c>
      <c r="I54" s="29">
        <f t="shared" si="120"/>
        <v>4.0970886808503479</v>
      </c>
      <c r="J54" s="29">
        <f t="shared" si="121"/>
        <v>16.128000000000156</v>
      </c>
      <c r="K54" s="29"/>
      <c r="L54" s="29">
        <f t="shared" si="122"/>
        <v>19.23906202174831</v>
      </c>
      <c r="M54" s="29">
        <f t="shared" si="123"/>
        <v>9.9982211441095217</v>
      </c>
      <c r="N54" s="29">
        <f t="shared" si="124"/>
        <v>3.8257168341422982</v>
      </c>
      <c r="O54" s="29">
        <f t="shared" si="125"/>
        <v>33.063000000000159</v>
      </c>
      <c r="Q54" s="24" t="str">
        <f>$A$18</f>
        <v>All occupations</v>
      </c>
      <c r="R54" s="29">
        <f t="shared" ref="R54" si="132">W18-R18</f>
        <v>3.936506048281089</v>
      </c>
      <c r="S54" s="29">
        <f t="shared" ref="S54" si="133">X18-S18</f>
        <v>4.2463147903805485</v>
      </c>
      <c r="T54" s="29">
        <f t="shared" ref="T54" si="134">Y18-T18</f>
        <v>-0.75706083104761746</v>
      </c>
      <c r="U54" s="29">
        <f t="shared" ref="U54" si="135">Z18-U18</f>
        <v>7.4257600076140022</v>
      </c>
      <c r="V54" s="29"/>
      <c r="W54" s="29">
        <f t="shared" ref="W54" si="136">AB18-W18</f>
        <v>3.4822219249068951</v>
      </c>
      <c r="X54" s="29">
        <f t="shared" ref="X54" si="137">AC18-X18</f>
        <v>2.4411928836356473</v>
      </c>
      <c r="Y54" s="29">
        <f t="shared" ref="Y54" si="138">AD18-Y18</f>
        <v>2.7023779503826049</v>
      </c>
      <c r="Z54" s="29">
        <f t="shared" ref="Z54" si="139">AE18-Z18</f>
        <v>8.6257927589251437</v>
      </c>
      <c r="AA54" s="29"/>
      <c r="AB54" s="29">
        <f t="shared" ref="AB54" si="140">AB18-R18</f>
        <v>7.418727973187984</v>
      </c>
      <c r="AC54" s="29">
        <f t="shared" ref="AC54" si="141">AC18-S18</f>
        <v>6.6875076740161958</v>
      </c>
      <c r="AD54" s="29">
        <f t="shared" ref="AD54" si="142">AD18-T18</f>
        <v>1.9453171193349874</v>
      </c>
      <c r="AE54" s="29">
        <f t="shared" ref="AE54" si="143">AE18-U18</f>
        <v>16.051552766539146</v>
      </c>
      <c r="AG54" s="24" t="str">
        <f>$A$18</f>
        <v>All occupations</v>
      </c>
      <c r="AH54" s="29">
        <f t="shared" ref="AH54" si="144">AM18-AH18</f>
        <v>5.3190782262065497</v>
      </c>
      <c r="AI54" s="29">
        <f t="shared" ref="AI54" si="145">AN18-AI18</f>
        <v>3.7044727818398471</v>
      </c>
      <c r="AJ54" s="29">
        <f t="shared" ref="AJ54" si="146">AO18-AJ18</f>
        <v>0.48568898433955709</v>
      </c>
      <c r="AK54" s="29">
        <f t="shared" ref="AK54" si="147">AP18-AK18</f>
        <v>9.5092399923859148</v>
      </c>
      <c r="AL54" s="29"/>
      <c r="AM54" s="29">
        <f t="shared" ref="AM54" si="148">AR18-AM18</f>
        <v>6.5012558223537482</v>
      </c>
      <c r="AN54" s="29">
        <f t="shared" ref="AN54" si="149">AS18-AN18</f>
        <v>-0.39375931174650702</v>
      </c>
      <c r="AO54" s="29">
        <f t="shared" ref="AO54" si="150">AT18-AO18</f>
        <v>1.3947107304677502</v>
      </c>
      <c r="AP54" s="29">
        <f t="shared" ref="AP54" si="151">AU18-AP18</f>
        <v>7.5022072410750127</v>
      </c>
      <c r="AQ54" s="29"/>
      <c r="AR54" s="29">
        <f t="shared" ref="AR54" si="152">AR18-AH18</f>
        <v>11.820334048560298</v>
      </c>
      <c r="AS54" s="29">
        <f t="shared" ref="AS54" si="153">AS18-AI18</f>
        <v>3.31071347009334</v>
      </c>
      <c r="AT54" s="29">
        <f t="shared" ref="AT54" si="154">AT18-AJ18</f>
        <v>1.8803997148073073</v>
      </c>
      <c r="AU54" s="29">
        <f t="shared" ref="AU54" si="155">AU18-AK18</f>
        <v>17.011447233460927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Buckinghamshire Thames Valley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1.2431989711302105</v>
      </c>
      <c r="N7" s="91">
        <f>'Occ T2'!I180</f>
        <v>0.37058078759095725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-0.66154569182570455</v>
      </c>
      <c r="N9" s="91">
        <f>'Occ T2'!I178</f>
        <v>-0.10048614788509269</v>
      </c>
    </row>
    <row r="10" spans="1:14" x14ac:dyDescent="0.2">
      <c r="L10" s="91" t="str">
        <f>'Occ T3'!A48</f>
        <v>91 Elementary trades and related occupations</v>
      </c>
      <c r="M10" s="91">
        <f>'Occ T2'!H177</f>
        <v>-2.9154172656936095</v>
      </c>
      <c r="N10" s="91">
        <f>'Occ T2'!I177</f>
        <v>-1.2938030550719848</v>
      </c>
    </row>
    <row r="11" spans="1:14" x14ac:dyDescent="0.2">
      <c r="L11" s="114" t="str">
        <f>"["&amp;'Occ T3'!A47&amp;"]"</f>
        <v>[Elementary occupations]</v>
      </c>
      <c r="M11" s="91">
        <f>'Occ T1'!H88</f>
        <v>-0.92391676766024888</v>
      </c>
      <c r="N11" s="91">
        <f>'Occ T1'!I88</f>
        <v>-0.22176938476694552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-0.81987365754891961</v>
      </c>
      <c r="N13" s="91">
        <f>'Occ T2'!I176</f>
        <v>0.56157875947899782</v>
      </c>
    </row>
    <row r="14" spans="1:14" x14ac:dyDescent="0.2">
      <c r="L14" s="91" t="str">
        <f>'Occ T3'!A44</f>
        <v>81 Process, plant and machine operatives</v>
      </c>
      <c r="M14" s="91">
        <f>'Occ T2'!H175</f>
        <v>-0.58373057461713618</v>
      </c>
      <c r="N14" s="91">
        <f>'Occ T2'!I175</f>
        <v>1.2323814019502999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-0.73739143874632651</v>
      </c>
      <c r="N15" s="91">
        <f>'Occ T1'!I87</f>
        <v>0.80414816265905742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2.6603509524540936</v>
      </c>
      <c r="N17" s="91">
        <f>'Occ T2'!I174</f>
        <v>2.4788318939424014</v>
      </c>
    </row>
    <row r="18" spans="12:14" x14ac:dyDescent="0.2">
      <c r="L18" s="91" t="str">
        <f>'Occ T3'!A40</f>
        <v>71 Sales occupations</v>
      </c>
      <c r="M18" s="91">
        <f>'Occ T2'!H173</f>
        <v>-0.20037645639555679</v>
      </c>
      <c r="N18" s="91">
        <f>'Occ T2'!I173</f>
        <v>-0.83274774436422616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0.32550599605347674</v>
      </c>
      <c r="N19" s="91">
        <f>'Occ T1'!I86</f>
        <v>-4.9079826165521201E-2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1.5509981894171299</v>
      </c>
      <c r="N21" s="91">
        <f>'Occ T2'!I172</f>
        <v>-1.0894114916922937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-0.97953367954346504</v>
      </c>
      <c r="N22" s="91">
        <f>'Occ T2'!I171</f>
        <v>0.23200935059990435</v>
      </c>
    </row>
    <row r="23" spans="12:14" x14ac:dyDescent="0.2">
      <c r="L23" s="91" t="str">
        <f>'Occ T3'!A35</f>
        <v>61 Caring personal service occupations</v>
      </c>
      <c r="M23" s="91">
        <f>'Occ T2'!H170</f>
        <v>0.37622670780215195</v>
      </c>
      <c r="N23" s="91">
        <f>'Occ T2'!I170</f>
        <v>0.88579293562995876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3.4290876974463202E-2</v>
      </c>
      <c r="N24" s="91">
        <f>'Occ T1'!I85</f>
        <v>0.70345110542644473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-2.5666957074732655</v>
      </c>
      <c r="N26" s="91">
        <f>'Occ T2'!I169</f>
        <v>0.35448905047725798</v>
      </c>
    </row>
    <row r="27" spans="12:14" x14ac:dyDescent="0.2">
      <c r="L27" s="91" t="str">
        <f>'Occ T3'!A31</f>
        <v>53 Skilled construction and building trades</v>
      </c>
      <c r="M27" s="91">
        <f>'Occ T2'!H168</f>
        <v>0.28310931275237206</v>
      </c>
      <c r="N27" s="91">
        <f>'Occ T2'!I168</f>
        <v>-4.1942508075265561E-2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-0.49913725758043981</v>
      </c>
      <c r="N28" s="91">
        <f>'Occ T2'!I167</f>
        <v>-5.5561478031473932E-2</v>
      </c>
    </row>
    <row r="29" spans="12:14" x14ac:dyDescent="0.2">
      <c r="L29" s="91" t="str">
        <f>'Occ T3'!A29</f>
        <v>51 Skilled agricultural and related trades</v>
      </c>
      <c r="M29" s="91">
        <f>'Occ T2'!H166</f>
        <v>-1.588137055615213</v>
      </c>
      <c r="N29" s="91">
        <f>'Occ T2'!I166</f>
        <v>1.4259168486645768</v>
      </c>
    </row>
    <row r="30" spans="12:14" x14ac:dyDescent="0.2">
      <c r="L30" s="114" t="str">
        <f>"["&amp;'Occ T3'!A28&amp;"]"</f>
        <v>[Skilled trades occupations]</v>
      </c>
      <c r="M30" s="91">
        <f>'Occ T1'!H84</f>
        <v>-0.84350462292415163</v>
      </c>
      <c r="N30" s="91">
        <f>'Occ T1'!I84</f>
        <v>0.20016610984030514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-2.1257305922599556</v>
      </c>
      <c r="N32" s="91">
        <f>'Occ T2'!I165</f>
        <v>-1.4622073824616222</v>
      </c>
    </row>
    <row r="33" spans="12:14" x14ac:dyDescent="0.2">
      <c r="L33" s="91" t="str">
        <f>'Occ T3'!A25</f>
        <v>41 Administrative occupations</v>
      </c>
      <c r="M33" s="91">
        <f>'Occ T2'!H164</f>
        <v>0.64379619300387603</v>
      </c>
      <c r="N33" s="91">
        <f>'Occ T2'!I164</f>
        <v>-1.1670224275764474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2.9210551132607954E-2</v>
      </c>
      <c r="N34" s="91">
        <f>'Occ T1'!I83</f>
        <v>-1.2273299290673001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2.2396791396472882</v>
      </c>
      <c r="N36" s="91">
        <f>'Occ T2'!I163</f>
        <v>7.5347807264813937E-3</v>
      </c>
    </row>
    <row r="37" spans="12:14" x14ac:dyDescent="0.2">
      <c r="L37" s="91" t="str">
        <f>'Occ T3'!A21</f>
        <v>34 Culture, media and sports occupations</v>
      </c>
      <c r="M37" s="91">
        <f>'Occ T2'!H162</f>
        <v>-1.6541041290951686E-2</v>
      </c>
      <c r="N37" s="91">
        <f>'Occ T2'!I162</f>
        <v>0.39942941249033748</v>
      </c>
    </row>
    <row r="38" spans="12:14" x14ac:dyDescent="0.2">
      <c r="L38" s="91" t="str">
        <f>'Occ T3'!A20</f>
        <v>33 Protective service occupations</v>
      </c>
      <c r="M38" s="91">
        <f>'Occ T2'!H161</f>
        <v>0.46423051059676368</v>
      </c>
      <c r="N38" s="91">
        <f>'Occ T2'!I161</f>
        <v>2.1114261849505489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3.6564631133708003</v>
      </c>
      <c r="N39" s="91">
        <f>'Occ T2'!I160</f>
        <v>0.3018456677234882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5.001532409063647</v>
      </c>
      <c r="N40" s="91">
        <f>'Occ T2'!I159</f>
        <v>-0.40924015392322932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2.1991212879799438</v>
      </c>
      <c r="N41" s="91">
        <f>'Occ T1'!I82</f>
        <v>0.24851988703851191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4.1591129912318836</v>
      </c>
      <c r="N43" s="91">
        <f>'Occ T2'!I158</f>
        <v>1.4162290698590096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1.3798847640487111</v>
      </c>
      <c r="N44" s="91">
        <f>'Occ T2'!I157</f>
        <v>0.68150376109799016</v>
      </c>
    </row>
    <row r="45" spans="12:14" x14ac:dyDescent="0.2">
      <c r="L45" s="91" t="str">
        <f>'Occ T3'!A13</f>
        <v>22 Health professionals</v>
      </c>
      <c r="M45" s="91">
        <f>'Occ T2'!H156</f>
        <v>4.1073002089320187</v>
      </c>
      <c r="N45" s="91">
        <f>'Occ T2'!I156</f>
        <v>0.61562466519431425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3.2659155549197072</v>
      </c>
      <c r="N46" s="91">
        <f>'Occ T2'!I155</f>
        <v>0.90810780055303741</v>
      </c>
    </row>
    <row r="47" spans="12:14" x14ac:dyDescent="0.2">
      <c r="L47" s="114" t="str">
        <f>"["&amp;'Occ T3'!A11&amp;"]"</f>
        <v>[Professional occupations]</v>
      </c>
      <c r="M47" s="91">
        <f>'Occ T1'!H81</f>
        <v>3.2778483051659091</v>
      </c>
      <c r="N47" s="91">
        <f>'Occ T1'!I81</f>
        <v>0.98305217159921909</v>
      </c>
    </row>
    <row r="49" spans="12:14" x14ac:dyDescent="0.2">
      <c r="L49" s="107" t="str">
        <f>'Occ T3'!A9</f>
        <v>12 Other managers and proprietors</v>
      </c>
      <c r="M49" s="91">
        <f>'Occ T2'!H154</f>
        <v>1.1661203831559552</v>
      </c>
      <c r="N49" s="91">
        <f>'Occ T2'!I154</f>
        <v>2.5281111387670752</v>
      </c>
    </row>
    <row r="50" spans="12:14" x14ac:dyDescent="0.2">
      <c r="L50" s="107" t="str">
        <f>'Occ T3'!A8</f>
        <v>11 Corporate managers and directors</v>
      </c>
      <c r="M50" s="91">
        <f>'Occ T2'!H153</f>
        <v>4.2308092359630178</v>
      </c>
      <c r="N50" s="91">
        <f>'Occ T2'!I153</f>
        <v>0.12468315178071343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3.2975502444031024</v>
      </c>
      <c r="N51" s="91">
        <f>'Occ T1'!I80</f>
        <v>0.8968768957878348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Buckinghamshire Thames Valley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4.8116837177297498</v>
      </c>
      <c r="N82" s="94">
        <f>'Occ T2'!F119</f>
        <v>0.48510966035173908</v>
      </c>
    </row>
    <row r="83" spans="12:14" x14ac:dyDescent="0.2">
      <c r="L83" s="10" t="str">
        <f>name!D5</f>
        <v>12 Other managers and proprietors</v>
      </c>
      <c r="M83" s="94">
        <f>'Occ T2'!D9-'Occ T2'!B9</f>
        <v>0.57957206469686007</v>
      </c>
      <c r="N83" s="94">
        <f>'Occ T2'!F120</f>
        <v>4.6746897147762283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3.0936515573900749</v>
      </c>
      <c r="N84" s="94">
        <f>'Occ T2'!F121</f>
        <v>3.0266438001476992</v>
      </c>
    </row>
    <row r="85" spans="12:14" x14ac:dyDescent="0.2">
      <c r="L85" s="10" t="str">
        <f>name!D7</f>
        <v>22 Health professionals</v>
      </c>
      <c r="M85" s="94">
        <f>'Occ T2'!D11-'Occ T2'!B11</f>
        <v>1.9791759726490952</v>
      </c>
      <c r="N85" s="94">
        <f>'Occ T2'!F122</f>
        <v>1.0469261379427355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0.87533288943312471</v>
      </c>
      <c r="N86" s="94">
        <f>'Occ T2'!F123</f>
        <v>1.417517987320549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3.859070382423571</v>
      </c>
      <c r="N87" s="94">
        <f>'Occ T2'!F124</f>
        <v>4.9165583912149806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1.2269469810619924</v>
      </c>
      <c r="N88" s="94">
        <f>'Occ T2'!F125</f>
        <v>-0.3380466870068739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0.78074714089943331</v>
      </c>
      <c r="N89" s="94">
        <f>'Occ T2'!F126</f>
        <v>0.21967665968446326</v>
      </c>
    </row>
    <row r="90" spans="12:14" x14ac:dyDescent="0.2">
      <c r="L90" s="10" t="str">
        <f>name!D12</f>
        <v>33 Protective service occupations</v>
      </c>
      <c r="M90" s="94">
        <f>'Occ T2'!D16-'Occ T2'!B16</f>
        <v>7.3982518807804709E-2</v>
      </c>
      <c r="N90" s="94">
        <f>'Occ T2'!F127</f>
        <v>1.1896144579102477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-5.6524235672217316E-3</v>
      </c>
      <c r="N91" s="94">
        <f>'Occ T2'!F128</f>
        <v>0.42092113397274478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2.037625597164034</v>
      </c>
      <c r="N92" s="94">
        <f>'Occ T2'!F129</f>
        <v>2.1978847717651462E-2</v>
      </c>
    </row>
    <row r="93" spans="12:14" x14ac:dyDescent="0.2">
      <c r="L93" s="10" t="str">
        <f>name!D15</f>
        <v>41 Administrative occupations</v>
      </c>
      <c r="M93" s="94">
        <f>'Occ T2'!D19-'Occ T2'!B19</f>
        <v>0.71843396570954354</v>
      </c>
      <c r="N93" s="94">
        <f>'Occ T2'!F130</f>
        <v>-3.6732765780546082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-0.67652927497755755</v>
      </c>
      <c r="N94" s="94">
        <f>'Occ T2'!F131</f>
        <v>-1.1825313096374357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-0.20005626104926222</v>
      </c>
      <c r="N95" s="94">
        <f>'Occ T2'!F132</f>
        <v>0.56802249160051232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-0.22174999675255691</v>
      </c>
      <c r="N96" s="94">
        <f>'Occ T2'!F133</f>
        <v>-7.2664120800965293E-2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0.1076762225940584</v>
      </c>
      <c r="N97" s="94">
        <f>'Occ T2'!F134</f>
        <v>-4.812232227901081E-2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-0.72676967709384233</v>
      </c>
      <c r="N98" s="94">
        <f>'Occ T2'!F135</f>
        <v>0.28535375006933528</v>
      </c>
    </row>
    <row r="99" spans="12:14" x14ac:dyDescent="0.2">
      <c r="L99" s="10" t="str">
        <f>name!D21</f>
        <v>61 Caring personal service occupations</v>
      </c>
      <c r="M99" s="94">
        <f>'Occ T2'!D25-'Occ T2'!B25</f>
        <v>0.34476265725971444</v>
      </c>
      <c r="N99" s="94">
        <f>'Occ T2'!F136</f>
        <v>2.6214152537395421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-0.32433270769835065</v>
      </c>
      <c r="N100" s="94">
        <f>'Occ T2'!F137</f>
        <v>0.22740382431354433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2.2855815837146909E-2</v>
      </c>
      <c r="N101" s="94">
        <f>'Occ T2'!F138</f>
        <v>-4.6755651674961318E-2</v>
      </c>
    </row>
    <row r="102" spans="12:14" x14ac:dyDescent="0.2">
      <c r="L102" s="10" t="str">
        <f>name!D24</f>
        <v>71 Sales occupations</v>
      </c>
      <c r="M102" s="94">
        <f>'Occ T2'!D28-'Occ T2'!B28</f>
        <v>-0.1847961382977239</v>
      </c>
      <c r="N102" s="94">
        <f>'Occ T2'!F139</f>
        <v>-2.1613607160682093</v>
      </c>
    </row>
    <row r="103" spans="12:14" x14ac:dyDescent="0.2">
      <c r="L103" s="10" t="str">
        <f>name!D25</f>
        <v>72 Customer service occupations</v>
      </c>
      <c r="M103" s="94">
        <f>'Occ T2'!D29-'Occ T2'!B29</f>
        <v>0.55270770720679119</v>
      </c>
      <c r="N103" s="94">
        <f>'Occ T2'!F140</f>
        <v>1.9938869581528857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-0.11999654432707452</v>
      </c>
      <c r="N104" s="94">
        <f>'Occ T2'!F141</f>
        <v>0.81474988573841145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-0.31399407607865637</v>
      </c>
      <c r="N105" s="94">
        <f>'Occ T2'!F142</f>
        <v>0.65479096618535593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-0.49799218881652552</v>
      </c>
      <c r="N106" s="94">
        <f>'Occ T2'!F143</f>
        <v>-0.5542172412222266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-0.85735590220419056</v>
      </c>
      <c r="N107" s="94">
        <f>'Occ T2'!F144</f>
        <v>-0.38028529409425005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16.935000000000002</v>
      </c>
      <c r="N109" s="94">
        <f>'Occ T2'!F146</f>
        <v>16.128000000000213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Buckinghamshire Thames Valley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5.3912557824266045</v>
      </c>
      <c r="N153" s="94">
        <f>'Occ T1'!H8</f>
        <v>5.1597993751279745</v>
      </c>
    </row>
    <row r="154" spans="1:14" x14ac:dyDescent="0.2">
      <c r="L154" s="10" t="str">
        <f>name!E5</f>
        <v>Professional occupations</v>
      </c>
      <c r="M154" s="94">
        <f>'Occ T1'!D9-'Occ T1'!B9</f>
        <v>9.8072308018958552</v>
      </c>
      <c r="N154" s="94">
        <f>'Occ T1'!H9</f>
        <v>10.407646316625971</v>
      </c>
    </row>
    <row r="155" spans="1:14" x14ac:dyDescent="0.2">
      <c r="L155" s="10" t="str">
        <f>name!E6</f>
        <v>Associate professional occupations</v>
      </c>
      <c r="M155" s="94">
        <f>'Occ T1'!D10-'Occ T1'!B10</f>
        <v>4.1136498143660418</v>
      </c>
      <c r="N155" s="94">
        <f>'Occ T1'!H10</f>
        <v>1.5141444122782346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4.1904690731982441E-2</v>
      </c>
      <c r="N156" s="94">
        <f>'Occ T1'!H11</f>
        <v>-4.8558078876920412</v>
      </c>
    </row>
    <row r="157" spans="1:14" x14ac:dyDescent="0.2">
      <c r="L157" s="10" t="str">
        <f>name!E8</f>
        <v>Skilled trades occupations</v>
      </c>
      <c r="M157" s="94">
        <f>'Occ T1'!D12-'Occ T1'!B12</f>
        <v>-1.0408997123016022</v>
      </c>
      <c r="N157" s="94">
        <f>'Occ T1'!H12</f>
        <v>0.73258979858987061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4.32857653985117E-2</v>
      </c>
      <c r="N158" s="94">
        <f>'Occ T1'!H13</f>
        <v>2.8020634263781261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0.36791156890906507</v>
      </c>
      <c r="N159" s="94">
        <f>'Occ T1'!H14</f>
        <v>-0.16747375791532093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-0.43399062040573</v>
      </c>
      <c r="N160" s="94">
        <f>'Occ T1'!H15</f>
        <v>1.4695408519237674</v>
      </c>
    </row>
    <row r="161" spans="12:14" x14ac:dyDescent="0.2">
      <c r="L161" s="10" t="str">
        <f>name!E12</f>
        <v>Elementary occupations</v>
      </c>
      <c r="M161" s="94">
        <f>'Occ T1'!D16-'Occ T1'!B16</f>
        <v>-1.3553480910207156</v>
      </c>
      <c r="N161" s="94">
        <f>'Occ T1'!H16</f>
        <v>-0.93450253531647931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16.934999999999945</v>
      </c>
      <c r="N163" s="94">
        <f>'Occ T1'!H18</f>
        <v>16.128000000000103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Buckinghamshire Thames Valley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24.583740534126736</v>
      </c>
      <c r="N5" s="87">
        <f>SUM(N6:N7)</f>
        <v>27.539979599975435</v>
      </c>
      <c r="O5" s="87">
        <f t="shared" ref="O5:AL5" si="1">SUM(O6:O7)</f>
        <v>29.345142136331219</v>
      </c>
      <c r="P5" s="87">
        <f t="shared" si="1"/>
        <v>29.315297383401528</v>
      </c>
      <c r="Q5" s="87">
        <f t="shared" si="1"/>
        <v>30.555064313104921</v>
      </c>
      <c r="R5" s="87">
        <f t="shared" si="1"/>
        <v>30.611981468367027</v>
      </c>
      <c r="S5" s="87">
        <f t="shared" si="1"/>
        <v>34.135712919833708</v>
      </c>
      <c r="T5" s="87">
        <f t="shared" si="1"/>
        <v>34.629911108676552</v>
      </c>
      <c r="U5" s="87">
        <f t="shared" si="1"/>
        <v>34.194991873843804</v>
      </c>
      <c r="V5" s="87">
        <f t="shared" si="1"/>
        <v>35.930654664801253</v>
      </c>
      <c r="W5" s="87">
        <f t="shared" si="1"/>
        <v>36.003237250793632</v>
      </c>
      <c r="X5" s="87">
        <f t="shared" si="1"/>
        <v>35.105426299035237</v>
      </c>
      <c r="Y5" s="87">
        <f t="shared" si="1"/>
        <v>35.57067051857819</v>
      </c>
      <c r="Z5" s="87">
        <f t="shared" si="1"/>
        <v>36.089366582000125</v>
      </c>
      <c r="AA5" s="87">
        <f t="shared" si="1"/>
        <v>36.635263389575719</v>
      </c>
      <c r="AB5" s="87">
        <f t="shared" si="1"/>
        <v>37.071298376919586</v>
      </c>
      <c r="AC5" s="87">
        <f t="shared" si="1"/>
        <v>37.482136419767166</v>
      </c>
      <c r="AD5" s="87">
        <f t="shared" si="1"/>
        <v>37.881718826209649</v>
      </c>
      <c r="AE5" s="87">
        <f t="shared" si="1"/>
        <v>38.275007814469291</v>
      </c>
      <c r="AF5" s="87">
        <f t="shared" si="1"/>
        <v>38.663706512522452</v>
      </c>
      <c r="AG5" s="87">
        <f t="shared" si="1"/>
        <v>39.069942887481524</v>
      </c>
      <c r="AH5" s="87">
        <f t="shared" si="1"/>
        <v>39.467282436711791</v>
      </c>
      <c r="AI5" s="87">
        <f t="shared" si="1"/>
        <v>39.880150886019237</v>
      </c>
      <c r="AJ5" s="87">
        <f t="shared" si="1"/>
        <v>40.286468217337749</v>
      </c>
      <c r="AK5" s="87">
        <f t="shared" si="1"/>
        <v>40.733415020586257</v>
      </c>
      <c r="AL5" s="87">
        <f t="shared" si="1"/>
        <v>41.163036625921606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17.416804138139902</v>
      </c>
      <c r="N6" s="11">
        <v>19.238560366333576</v>
      </c>
      <c r="O6" s="11">
        <v>20.331880067304791</v>
      </c>
      <c r="P6" s="11">
        <v>20.240341957754755</v>
      </c>
      <c r="Q6" s="11">
        <v>20.302618309920646</v>
      </c>
      <c r="R6" s="11">
        <v>20.900947161793692</v>
      </c>
      <c r="S6" s="11">
        <v>24.511946568286536</v>
      </c>
      <c r="T6" s="11">
        <v>24.500835796261761</v>
      </c>
      <c r="U6" s="11">
        <v>24.167861394030631</v>
      </c>
      <c r="V6" s="11">
        <v>25.531731903473592</v>
      </c>
      <c r="W6" s="11">
        <v>25.712630879523442</v>
      </c>
      <c r="X6" s="11">
        <v>23.052958269408578</v>
      </c>
      <c r="Y6" s="11">
        <v>23.296057007469905</v>
      </c>
      <c r="Z6" s="11">
        <v>23.584209600296383</v>
      </c>
      <c r="AA6" s="11">
        <v>23.888064476806498</v>
      </c>
      <c r="AB6" s="11">
        <v>24.11509453733515</v>
      </c>
      <c r="AC6" s="11">
        <v>24.323235819587168</v>
      </c>
      <c r="AD6" s="11">
        <v>24.520499388798559</v>
      </c>
      <c r="AE6" s="11">
        <v>24.720600855481692</v>
      </c>
      <c r="AF6" s="11">
        <v>24.917710277689306</v>
      </c>
      <c r="AG6" s="11">
        <v>25.126105404744155</v>
      </c>
      <c r="AH6" s="11">
        <v>25.328521509272495</v>
      </c>
      <c r="AI6" s="11">
        <v>25.539989905808387</v>
      </c>
      <c r="AJ6" s="11">
        <v>25.748947746099923</v>
      </c>
      <c r="AK6" s="11">
        <v>25.980583083109924</v>
      </c>
      <c r="AL6" s="11">
        <v>26.197740539875181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7.1669363959868351</v>
      </c>
      <c r="N7" s="11">
        <v>8.3014192336418589</v>
      </c>
      <c r="O7" s="11">
        <v>9.01326206902643</v>
      </c>
      <c r="P7" s="11">
        <v>9.0749554256467757</v>
      </c>
      <c r="Q7" s="11">
        <v>10.252446003184273</v>
      </c>
      <c r="R7" s="11">
        <v>9.7110343065733336</v>
      </c>
      <c r="S7" s="11">
        <v>9.6237663515471716</v>
      </c>
      <c r="T7" s="11">
        <v>10.129075312414795</v>
      </c>
      <c r="U7" s="11">
        <v>10.027130479813172</v>
      </c>
      <c r="V7" s="11">
        <v>10.398922761327659</v>
      </c>
      <c r="W7" s="11">
        <v>10.290606371270194</v>
      </c>
      <c r="X7" s="11">
        <v>12.05246802962666</v>
      </c>
      <c r="Y7" s="11">
        <v>12.274613511108283</v>
      </c>
      <c r="Z7" s="11">
        <v>12.505156981703744</v>
      </c>
      <c r="AA7" s="11">
        <v>12.747198912769219</v>
      </c>
      <c r="AB7" s="11">
        <v>12.956203839584436</v>
      </c>
      <c r="AC7" s="11">
        <v>13.158900600179997</v>
      </c>
      <c r="AD7" s="11">
        <v>13.361219437411087</v>
      </c>
      <c r="AE7" s="11">
        <v>13.554406958987597</v>
      </c>
      <c r="AF7" s="11">
        <v>13.745996234833145</v>
      </c>
      <c r="AG7" s="11">
        <v>13.943837482737367</v>
      </c>
      <c r="AH7" s="11">
        <v>14.138760927439296</v>
      </c>
      <c r="AI7" s="11">
        <v>14.340160980210852</v>
      </c>
      <c r="AJ7" s="11">
        <v>14.537520471237828</v>
      </c>
      <c r="AK7" s="11">
        <v>14.752831937476335</v>
      </c>
      <c r="AL7" s="11">
        <v>14.965296086046422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53.354325642780658</v>
      </c>
      <c r="N9" s="87">
        <f>SUM(N10:N13)</f>
        <v>52.376849163892572</v>
      </c>
      <c r="O9" s="87">
        <f t="shared" ref="O9:AL9" si="3">SUM(O10:O13)</f>
        <v>54.653072322532154</v>
      </c>
      <c r="P9" s="87">
        <f t="shared" si="3"/>
        <v>54.08933510162899</v>
      </c>
      <c r="Q9" s="87">
        <f t="shared" si="3"/>
        <v>55.376805476270803</v>
      </c>
      <c r="R9" s="87">
        <f t="shared" si="3"/>
        <v>56.043017416900554</v>
      </c>
      <c r="S9" s="87">
        <f t="shared" si="3"/>
        <v>62.802610004981787</v>
      </c>
      <c r="T9" s="87">
        <f t="shared" si="3"/>
        <v>60.112655673626364</v>
      </c>
      <c r="U9" s="87">
        <f t="shared" si="3"/>
        <v>60.530124426168911</v>
      </c>
      <c r="V9" s="87">
        <f t="shared" si="3"/>
        <v>64.162005197771109</v>
      </c>
      <c r="W9" s="87">
        <f t="shared" si="3"/>
        <v>65.850248218796409</v>
      </c>
      <c r="X9" s="87">
        <f t="shared" si="3"/>
        <v>67.590469021213522</v>
      </c>
      <c r="Y9" s="87">
        <f t="shared" si="3"/>
        <v>68.131995779347662</v>
      </c>
      <c r="Z9" s="87">
        <f t="shared" si="3"/>
        <v>68.859713972842428</v>
      </c>
      <c r="AA9" s="87">
        <f t="shared" si="3"/>
        <v>69.657042436596157</v>
      </c>
      <c r="AB9" s="87">
        <f t="shared" si="3"/>
        <v>70.296409863024309</v>
      </c>
      <c r="AC9" s="87">
        <f t="shared" si="3"/>
        <v>70.911199347169386</v>
      </c>
      <c r="AD9" s="87">
        <f t="shared" si="3"/>
        <v>71.499291906215646</v>
      </c>
      <c r="AE9" s="87">
        <f t="shared" si="3"/>
        <v>72.083462832707639</v>
      </c>
      <c r="AF9" s="87">
        <f t="shared" si="3"/>
        <v>72.655201577523442</v>
      </c>
      <c r="AG9" s="87">
        <f t="shared" si="3"/>
        <v>73.256105281829363</v>
      </c>
      <c r="AH9" s="87">
        <f t="shared" si="3"/>
        <v>73.835818352617508</v>
      </c>
      <c r="AI9" s="87">
        <f t="shared" si="3"/>
        <v>74.422715739239322</v>
      </c>
      <c r="AJ9" s="87">
        <f t="shared" si="3"/>
        <v>75.026018463818303</v>
      </c>
      <c r="AK9" s="87">
        <f t="shared" si="3"/>
        <v>75.65759038337913</v>
      </c>
      <c r="AL9" s="87">
        <f t="shared" si="3"/>
        <v>76.25789453542238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16.449126624563196</v>
      </c>
      <c r="N10" s="11">
        <v>16.125461282690338</v>
      </c>
      <c r="O10" s="11">
        <v>16.735906189332358</v>
      </c>
      <c r="P10" s="11">
        <v>16.136859091110907</v>
      </c>
      <c r="Q10" s="11">
        <v>17.459370838146189</v>
      </c>
      <c r="R10" s="11">
        <v>17.747369988322959</v>
      </c>
      <c r="S10" s="11">
        <v>20.492196643731415</v>
      </c>
      <c r="T10" s="11">
        <v>18.879336654374704</v>
      </c>
      <c r="U10" s="11">
        <v>19.521256507267005</v>
      </c>
      <c r="V10" s="11">
        <v>20.25620538923776</v>
      </c>
      <c r="W10" s="11">
        <v>20.841021545713033</v>
      </c>
      <c r="X10" s="11">
        <v>21.048238223996822</v>
      </c>
      <c r="Y10" s="11">
        <v>21.245857561753105</v>
      </c>
      <c r="Z10" s="11">
        <v>21.477303901070467</v>
      </c>
      <c r="AA10" s="11">
        <v>21.733207802246632</v>
      </c>
      <c r="AB10" s="11">
        <v>21.931380033587029</v>
      </c>
      <c r="AC10" s="11">
        <v>22.122852906129335</v>
      </c>
      <c r="AD10" s="11">
        <v>22.309118360463732</v>
      </c>
      <c r="AE10" s="11">
        <v>22.498435535610135</v>
      </c>
      <c r="AF10" s="11">
        <v>22.680938304358037</v>
      </c>
      <c r="AG10" s="11">
        <v>22.873987416941315</v>
      </c>
      <c r="AH10" s="11">
        <v>23.066768019425567</v>
      </c>
      <c r="AI10" s="11">
        <v>23.265441411928848</v>
      </c>
      <c r="AJ10" s="11">
        <v>23.46347575703594</v>
      </c>
      <c r="AK10" s="11">
        <v>23.668717247690893</v>
      </c>
      <c r="AL10" s="11">
        <v>23.867665345860733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8.1736724887525423</v>
      </c>
      <c r="N11" s="11">
        <v>8.541039000910656</v>
      </c>
      <c r="O11" s="11">
        <v>8.9533783048607596</v>
      </c>
      <c r="P11" s="11">
        <v>9.0696570794930089</v>
      </c>
      <c r="Q11" s="11">
        <v>8.7452327882123591</v>
      </c>
      <c r="R11" s="11">
        <v>8.877530759480166</v>
      </c>
      <c r="S11" s="11">
        <v>9.9271562826639936</v>
      </c>
      <c r="T11" s="11">
        <v>10.565735906128518</v>
      </c>
      <c r="U11" s="11">
        <v>9.959085614950471</v>
      </c>
      <c r="V11" s="11">
        <v>10.901019432141011</v>
      </c>
      <c r="W11" s="11">
        <v>10.856706732129261</v>
      </c>
      <c r="X11" s="11">
        <v>11.153524104680026</v>
      </c>
      <c r="Y11" s="11">
        <v>11.185987335885951</v>
      </c>
      <c r="Z11" s="11">
        <v>11.256770348656209</v>
      </c>
      <c r="AA11" s="11">
        <v>11.332970032222429</v>
      </c>
      <c r="AB11" s="11">
        <v>11.390246689290777</v>
      </c>
      <c r="AC11" s="11">
        <v>11.444661531460582</v>
      </c>
      <c r="AD11" s="11">
        <v>11.492909765836242</v>
      </c>
      <c r="AE11" s="11">
        <v>11.537233192477256</v>
      </c>
      <c r="AF11" s="11">
        <v>11.584571504593194</v>
      </c>
      <c r="AG11" s="11">
        <v>11.638985552081959</v>
      </c>
      <c r="AH11" s="11">
        <v>11.693371576996043</v>
      </c>
      <c r="AI11" s="11">
        <v>11.748421593023325</v>
      </c>
      <c r="AJ11" s="11">
        <v>11.805160317588863</v>
      </c>
      <c r="AK11" s="11">
        <v>11.85947452130234</v>
      </c>
      <c r="AL11" s="11">
        <v>11.903632870071997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10.681642891102964</v>
      </c>
      <c r="N12" s="11">
        <v>10.868590188805692</v>
      </c>
      <c r="O12" s="11">
        <v>11.508349140063274</v>
      </c>
      <c r="P12" s="11">
        <v>11.510772502715611</v>
      </c>
      <c r="Q12" s="11">
        <v>11.243226530781861</v>
      </c>
      <c r="R12" s="11">
        <v>12.341708184875412</v>
      </c>
      <c r="S12" s="11">
        <v>12.650733266133823</v>
      </c>
      <c r="T12" s="11">
        <v>12.103817820688782</v>
      </c>
      <c r="U12" s="11">
        <v>12.057371648539121</v>
      </c>
      <c r="V12" s="11">
        <v>13.137807181938273</v>
      </c>
      <c r="W12" s="11">
        <v>13.217041074308536</v>
      </c>
      <c r="X12" s="11">
        <v>13.232117041175686</v>
      </c>
      <c r="Y12" s="11">
        <v>13.283293010354919</v>
      </c>
      <c r="Z12" s="11">
        <v>13.394188725652597</v>
      </c>
      <c r="AA12" s="11">
        <v>13.524355383370709</v>
      </c>
      <c r="AB12" s="11">
        <v>13.631608420989497</v>
      </c>
      <c r="AC12" s="11">
        <v>13.740750254864381</v>
      </c>
      <c r="AD12" s="11">
        <v>13.845876991859651</v>
      </c>
      <c r="AE12" s="11">
        <v>13.946304357240786</v>
      </c>
      <c r="AF12" s="11">
        <v>14.045138678882903</v>
      </c>
      <c r="AG12" s="11">
        <v>14.149465268169015</v>
      </c>
      <c r="AH12" s="11">
        <v>14.243053005130889</v>
      </c>
      <c r="AI12" s="11">
        <v>14.339203146720365</v>
      </c>
      <c r="AJ12" s="11">
        <v>14.437298334883415</v>
      </c>
      <c r="AK12" s="11">
        <v>14.539245968053157</v>
      </c>
      <c r="AL12" s="11">
        <v>14.634559061629085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18.049883638361955</v>
      </c>
      <c r="N13" s="11">
        <v>16.841758691485886</v>
      </c>
      <c r="O13" s="11">
        <v>17.455438688275766</v>
      </c>
      <c r="P13" s="11">
        <v>17.37204642830946</v>
      </c>
      <c r="Q13" s="11">
        <v>17.928975319130391</v>
      </c>
      <c r="R13" s="11">
        <v>17.076408484222011</v>
      </c>
      <c r="S13" s="11">
        <v>19.732523812452555</v>
      </c>
      <c r="T13" s="11">
        <v>18.563765292434361</v>
      </c>
      <c r="U13" s="11">
        <v>18.992410655412314</v>
      </c>
      <c r="V13" s="11">
        <v>19.866973194454069</v>
      </c>
      <c r="W13" s="11">
        <v>20.935478866645582</v>
      </c>
      <c r="X13" s="11">
        <v>22.156589651360996</v>
      </c>
      <c r="Y13" s="11">
        <v>22.416857871353695</v>
      </c>
      <c r="Z13" s="11">
        <v>22.731450997463149</v>
      </c>
      <c r="AA13" s="11">
        <v>23.066509218756384</v>
      </c>
      <c r="AB13" s="11">
        <v>23.343174719156998</v>
      </c>
      <c r="AC13" s="11">
        <v>23.602934654715082</v>
      </c>
      <c r="AD13" s="11">
        <v>23.851386788056022</v>
      </c>
      <c r="AE13" s="11">
        <v>24.101489747379471</v>
      </c>
      <c r="AF13" s="11">
        <v>24.34455308968931</v>
      </c>
      <c r="AG13" s="11">
        <v>24.593667044637069</v>
      </c>
      <c r="AH13" s="11">
        <v>24.832625751065013</v>
      </c>
      <c r="AI13" s="11">
        <v>25.06964958756679</v>
      </c>
      <c r="AJ13" s="11">
        <v>25.32008405431009</v>
      </c>
      <c r="AK13" s="11">
        <v>25.59015264633274</v>
      </c>
      <c r="AL13" s="11">
        <v>25.852037257860562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31.875919852253805</v>
      </c>
      <c r="N15" s="87">
        <f>SUM(N16:N20)</f>
        <v>32.904429698405878</v>
      </c>
      <c r="O15" s="87">
        <f t="shared" ref="O15:AL15" si="5">SUM(O16:O20)</f>
        <v>35.172841641904611</v>
      </c>
      <c r="P15" s="87">
        <f t="shared" si="5"/>
        <v>33.381325581603704</v>
      </c>
      <c r="Q15" s="87">
        <f t="shared" si="5"/>
        <v>35.168416573422888</v>
      </c>
      <c r="R15" s="87">
        <f t="shared" si="5"/>
        <v>35.802085547318818</v>
      </c>
      <c r="S15" s="87">
        <f t="shared" si="5"/>
        <v>38.563331040588039</v>
      </c>
      <c r="T15" s="87">
        <f t="shared" si="5"/>
        <v>39.477944035249195</v>
      </c>
      <c r="U15" s="87">
        <f t="shared" si="5"/>
        <v>38.373320739965997</v>
      </c>
      <c r="V15" s="87">
        <f t="shared" si="5"/>
        <v>38.547547342874267</v>
      </c>
      <c r="W15" s="87">
        <f t="shared" si="5"/>
        <v>39.91573536168486</v>
      </c>
      <c r="X15" s="87">
        <f t="shared" si="5"/>
        <v>37.77187459109274</v>
      </c>
      <c r="Y15" s="87">
        <f t="shared" si="5"/>
        <v>38.06727587688674</v>
      </c>
      <c r="Z15" s="87">
        <f t="shared" si="5"/>
        <v>38.396845264674404</v>
      </c>
      <c r="AA15" s="87">
        <f t="shared" si="5"/>
        <v>38.773744280205108</v>
      </c>
      <c r="AB15" s="87">
        <f t="shared" si="5"/>
        <v>39.049754550589668</v>
      </c>
      <c r="AC15" s="87">
        <f t="shared" si="5"/>
        <v>39.298195437781629</v>
      </c>
      <c r="AD15" s="87">
        <f t="shared" si="5"/>
        <v>39.51950210942357</v>
      </c>
      <c r="AE15" s="87">
        <f t="shared" si="5"/>
        <v>39.74477129339521</v>
      </c>
      <c r="AF15" s="87">
        <f t="shared" si="5"/>
        <v>39.980504475232408</v>
      </c>
      <c r="AG15" s="87">
        <f t="shared" si="5"/>
        <v>40.229469044044677</v>
      </c>
      <c r="AH15" s="87">
        <f t="shared" si="5"/>
        <v>40.461349898469912</v>
      </c>
      <c r="AI15" s="87">
        <f t="shared" si="5"/>
        <v>40.697848217063495</v>
      </c>
      <c r="AJ15" s="87">
        <f t="shared" si="5"/>
        <v>40.941424304582043</v>
      </c>
      <c r="AK15" s="87">
        <f t="shared" si="5"/>
        <v>41.195298086537903</v>
      </c>
      <c r="AL15" s="87">
        <f t="shared" si="5"/>
        <v>41.429879773963094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4.6735839088948197</v>
      </c>
      <c r="N16" s="11">
        <v>4.6080596973793924</v>
      </c>
      <c r="O16" s="11">
        <v>4.8424418720374076</v>
      </c>
      <c r="P16" s="11">
        <v>4.686451538894028</v>
      </c>
      <c r="Q16" s="11">
        <v>4.5465920700981517</v>
      </c>
      <c r="R16" s="11">
        <v>4.439433097785134</v>
      </c>
      <c r="S16" s="11">
        <v>5.1623648313936528</v>
      </c>
      <c r="T16" s="11">
        <v>5.3375279995898275</v>
      </c>
      <c r="U16" s="11">
        <v>5.4211503802386041</v>
      </c>
      <c r="V16" s="11">
        <v>5.2687998289743216</v>
      </c>
      <c r="W16" s="11">
        <v>5.6663800788471264</v>
      </c>
      <c r="X16" s="11">
        <v>4.8453075557247818</v>
      </c>
      <c r="Y16" s="11">
        <v>4.8746798726682856</v>
      </c>
      <c r="Z16" s="11">
        <v>4.9170804949480456</v>
      </c>
      <c r="AA16" s="11">
        <v>4.9642060200881239</v>
      </c>
      <c r="AB16" s="11">
        <v>4.9972295045726147</v>
      </c>
      <c r="AC16" s="11">
        <v>5.0306468567350606</v>
      </c>
      <c r="AD16" s="11">
        <v>5.0608521167656466</v>
      </c>
      <c r="AE16" s="11">
        <v>5.0922927139769394</v>
      </c>
      <c r="AF16" s="11">
        <v>5.1274817493318476</v>
      </c>
      <c r="AG16" s="11">
        <v>5.1622329169493311</v>
      </c>
      <c r="AH16" s="11">
        <v>5.1963413805392573</v>
      </c>
      <c r="AI16" s="11">
        <v>5.2309292038778938</v>
      </c>
      <c r="AJ16" s="11">
        <v>5.2635854460615263</v>
      </c>
      <c r="AK16" s="11">
        <v>5.2971859346897938</v>
      </c>
      <c r="AL16" s="11">
        <v>5.3283333918402525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3.2249875858898411</v>
      </c>
      <c r="N17" s="11">
        <v>3.936172384220272</v>
      </c>
      <c r="O17" s="11">
        <v>3.9708423162918081</v>
      </c>
      <c r="P17" s="11">
        <v>3.8394017171936756</v>
      </c>
      <c r="Q17" s="11">
        <v>3.6886250724096223</v>
      </c>
      <c r="R17" s="11">
        <v>3.969414833703758</v>
      </c>
      <c r="S17" s="11">
        <v>4.2369926984681099</v>
      </c>
      <c r="T17" s="11">
        <v>4.371034195370969</v>
      </c>
      <c r="U17" s="11">
        <v>4.4477333044395602</v>
      </c>
      <c r="V17" s="11">
        <v>4.6418698797265412</v>
      </c>
      <c r="W17" s="11">
        <v>4.7501619746031913</v>
      </c>
      <c r="X17" s="11">
        <v>4.5892681202518339</v>
      </c>
      <c r="Y17" s="11">
        <v>4.60484192689455</v>
      </c>
      <c r="Z17" s="11">
        <v>4.6354051906577878</v>
      </c>
      <c r="AA17" s="11">
        <v>4.6699489659939397</v>
      </c>
      <c r="AB17" s="11">
        <v>4.6968511282287251</v>
      </c>
      <c r="AC17" s="11">
        <v>4.723624156900418</v>
      </c>
      <c r="AD17" s="11">
        <v>4.7486530257831721</v>
      </c>
      <c r="AE17" s="11">
        <v>4.7741692519176668</v>
      </c>
      <c r="AF17" s="11">
        <v>4.8002614604657623</v>
      </c>
      <c r="AG17" s="11">
        <v>4.8298669402264576</v>
      </c>
      <c r="AH17" s="11">
        <v>4.854285230907176</v>
      </c>
      <c r="AI17" s="11">
        <v>4.8834011803294066</v>
      </c>
      <c r="AJ17" s="11">
        <v>4.9119544357095419</v>
      </c>
      <c r="AK17" s="11">
        <v>4.9414320745364035</v>
      </c>
      <c r="AL17" s="11">
        <v>4.9698386342876546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2.7732283642623408</v>
      </c>
      <c r="N18" s="11">
        <v>3.2535130151421079</v>
      </c>
      <c r="O18" s="11">
        <v>3.4954816725047864</v>
      </c>
      <c r="P18" s="11">
        <v>3.0637748055856395</v>
      </c>
      <c r="Q18" s="11">
        <v>3.1750963193555783</v>
      </c>
      <c r="R18" s="11">
        <v>3.157862297743756</v>
      </c>
      <c r="S18" s="11">
        <v>3.4508623351562635</v>
      </c>
      <c r="T18" s="11">
        <v>3.2985320510672405</v>
      </c>
      <c r="U18" s="11">
        <v>3.2006126032563746</v>
      </c>
      <c r="V18" s="11">
        <v>3.092742634662816</v>
      </c>
      <c r="W18" s="11">
        <v>3.2318448165515608</v>
      </c>
      <c r="X18" s="11">
        <v>3.6156449112797486</v>
      </c>
      <c r="Y18" s="11">
        <v>3.6866631425953855</v>
      </c>
      <c r="Z18" s="11">
        <v>3.7506493697054499</v>
      </c>
      <c r="AA18" s="11">
        <v>3.8192237500958619</v>
      </c>
      <c r="AB18" s="11">
        <v>3.8758417938971625</v>
      </c>
      <c r="AC18" s="11">
        <v>3.928928193565643</v>
      </c>
      <c r="AD18" s="11">
        <v>3.9776919798926174</v>
      </c>
      <c r="AE18" s="11">
        <v>4.026784706012223</v>
      </c>
      <c r="AF18" s="11">
        <v>4.0839004696205681</v>
      </c>
      <c r="AG18" s="11">
        <v>4.1443096603429606</v>
      </c>
      <c r="AH18" s="11">
        <v>4.2037804539776902</v>
      </c>
      <c r="AI18" s="11">
        <v>4.2594333554960331</v>
      </c>
      <c r="AJ18" s="11">
        <v>4.3160410418100605</v>
      </c>
      <c r="AK18" s="11">
        <v>4.3670203781684274</v>
      </c>
      <c r="AL18" s="11">
        <v>4.4214592744618084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4.333261013987916</v>
      </c>
      <c r="N19" s="11">
        <v>5.3192361340702359</v>
      </c>
      <c r="O19" s="11">
        <v>5.9644756626964277</v>
      </c>
      <c r="P19" s="11">
        <v>5.337417727724918</v>
      </c>
      <c r="Q19" s="11">
        <v>6.1080688287797127</v>
      </c>
      <c r="R19" s="11">
        <v>6.8366842407669619</v>
      </c>
      <c r="S19" s="11">
        <v>6.507714146015104</v>
      </c>
      <c r="T19" s="11">
        <v>7.641379725002845</v>
      </c>
      <c r="U19" s="11">
        <v>6.7631594275582598</v>
      </c>
      <c r="V19" s="11">
        <v>6.4363978370869592</v>
      </c>
      <c r="W19" s="11">
        <v>6.8310318171997402</v>
      </c>
      <c r="X19" s="11">
        <v>6.4193004192975547</v>
      </c>
      <c r="Y19" s="11">
        <v>6.4968925527388146</v>
      </c>
      <c r="Z19" s="11">
        <v>6.5642893758498113</v>
      </c>
      <c r="AA19" s="11">
        <v>6.639420936548782</v>
      </c>
      <c r="AB19" s="11">
        <v>6.7024082707192632</v>
      </c>
      <c r="AC19" s="11">
        <v>6.7581386396440744</v>
      </c>
      <c r="AD19" s="11">
        <v>6.8099566753027272</v>
      </c>
      <c r="AE19" s="11">
        <v>6.8658375972655525</v>
      </c>
      <c r="AF19" s="11">
        <v>6.9190435007966222</v>
      </c>
      <c r="AG19" s="11">
        <v>6.9711447787559297</v>
      </c>
      <c r="AH19" s="11">
        <v>7.0187815033423044</v>
      </c>
      <c r="AI19" s="11">
        <v>7.073379914017381</v>
      </c>
      <c r="AJ19" s="11">
        <v>7.1280663300037936</v>
      </c>
      <c r="AK19" s="11">
        <v>7.1963674730237068</v>
      </c>
      <c r="AL19" s="11">
        <v>7.251952951172485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16.870858979218887</v>
      </c>
      <c r="N20" s="11">
        <v>15.787448467593872</v>
      </c>
      <c r="O20" s="11">
        <v>16.899600118374178</v>
      </c>
      <c r="P20" s="11">
        <v>16.45427979220544</v>
      </c>
      <c r="Q20" s="11">
        <v>17.650034282779817</v>
      </c>
      <c r="R20" s="11">
        <v>17.398691077319206</v>
      </c>
      <c r="S20" s="11">
        <v>19.205397029554909</v>
      </c>
      <c r="T20" s="11">
        <v>18.829470064218313</v>
      </c>
      <c r="U20" s="11">
        <v>18.540665024473199</v>
      </c>
      <c r="V20" s="11">
        <v>19.107737162423632</v>
      </c>
      <c r="W20" s="11">
        <v>19.436316674483241</v>
      </c>
      <c r="X20" s="11">
        <v>18.302353584538821</v>
      </c>
      <c r="Y20" s="11">
        <v>18.404198381989705</v>
      </c>
      <c r="Z20" s="11">
        <v>18.52942083351331</v>
      </c>
      <c r="AA20" s="11">
        <v>18.680944607478406</v>
      </c>
      <c r="AB20" s="11">
        <v>18.777423853171904</v>
      </c>
      <c r="AC20" s="11">
        <v>18.856857590936436</v>
      </c>
      <c r="AD20" s="11">
        <v>18.922348311679411</v>
      </c>
      <c r="AE20" s="11">
        <v>18.985687024222827</v>
      </c>
      <c r="AF20" s="11">
        <v>19.049817295017608</v>
      </c>
      <c r="AG20" s="11">
        <v>19.121914747769999</v>
      </c>
      <c r="AH20" s="11">
        <v>19.188161329703487</v>
      </c>
      <c r="AI20" s="11">
        <v>19.250704563342786</v>
      </c>
      <c r="AJ20" s="11">
        <v>19.321777050997117</v>
      </c>
      <c r="AK20" s="11">
        <v>19.393292226119577</v>
      </c>
      <c r="AL20" s="11">
        <v>19.458295522200892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29.604294404389027</v>
      </c>
      <c r="N22" s="87">
        <f>SUM(N23:N24)</f>
        <v>28.636702488835091</v>
      </c>
      <c r="O22" s="87">
        <f t="shared" ref="O22:AL22" si="7">SUM(O23:O24)</f>
        <v>29.571303223130755</v>
      </c>
      <c r="P22" s="87">
        <f t="shared" si="7"/>
        <v>27.936747417991899</v>
      </c>
      <c r="Q22" s="87">
        <f t="shared" si="7"/>
        <v>28.953447970269163</v>
      </c>
      <c r="R22" s="87">
        <f t="shared" si="7"/>
        <v>28.674718604027078</v>
      </c>
      <c r="S22" s="87">
        <f t="shared" si="7"/>
        <v>29.459978137997989</v>
      </c>
      <c r="T22" s="87">
        <f t="shared" si="7"/>
        <v>30.042188641037036</v>
      </c>
      <c r="U22" s="87">
        <f t="shared" si="7"/>
        <v>29.299608102549751</v>
      </c>
      <c r="V22" s="87">
        <f t="shared" si="7"/>
        <v>28.339352934176119</v>
      </c>
      <c r="W22" s="87">
        <f t="shared" si="7"/>
        <v>28.71662329475906</v>
      </c>
      <c r="X22" s="87">
        <f t="shared" si="7"/>
        <v>27.700837696259317</v>
      </c>
      <c r="Y22" s="87">
        <f t="shared" si="7"/>
        <v>27.447918524013108</v>
      </c>
      <c r="Z22" s="87">
        <f t="shared" si="7"/>
        <v>27.226504642719668</v>
      </c>
      <c r="AA22" s="87">
        <f t="shared" si="7"/>
        <v>27.028880682345594</v>
      </c>
      <c r="AB22" s="87">
        <f t="shared" si="7"/>
        <v>26.761876850583427</v>
      </c>
      <c r="AC22" s="87">
        <f t="shared" si="7"/>
        <v>26.484832759760696</v>
      </c>
      <c r="AD22" s="87">
        <f t="shared" si="7"/>
        <v>26.192070657012266</v>
      </c>
      <c r="AE22" s="87">
        <f t="shared" si="7"/>
        <v>25.898219268514644</v>
      </c>
      <c r="AF22" s="87">
        <f t="shared" si="7"/>
        <v>25.597780234508729</v>
      </c>
      <c r="AG22" s="87">
        <f t="shared" si="7"/>
        <v>25.325994682979193</v>
      </c>
      <c r="AH22" s="87">
        <f t="shared" si="7"/>
        <v>25.07851474951093</v>
      </c>
      <c r="AI22" s="87">
        <f t="shared" si="7"/>
        <v>24.817255448833709</v>
      </c>
      <c r="AJ22" s="87">
        <f t="shared" si="7"/>
        <v>24.530736150168412</v>
      </c>
      <c r="AK22" s="87">
        <f t="shared" si="7"/>
        <v>24.144512099497433</v>
      </c>
      <c r="AL22" s="87">
        <f t="shared" si="7"/>
        <v>23.860815407067019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21.438653186937401</v>
      </c>
      <c r="N23" s="11">
        <v>21.281483649463798</v>
      </c>
      <c r="O23" s="11">
        <v>22.266567024584919</v>
      </c>
      <c r="P23" s="11">
        <v>20.827714966565331</v>
      </c>
      <c r="Q23" s="11">
        <v>21.806198996733794</v>
      </c>
      <c r="R23" s="11">
        <v>22.033147595606255</v>
      </c>
      <c r="S23" s="11">
        <v>22.848419448302899</v>
      </c>
      <c r="T23" s="11">
        <v>23.246132977799277</v>
      </c>
      <c r="U23" s="11">
        <v>22.468983380035684</v>
      </c>
      <c r="V23" s="11">
        <v>22.229920403236001</v>
      </c>
      <c r="W23" s="11">
        <v>22.751581561315799</v>
      </c>
      <c r="X23" s="11">
        <v>21.089256363339011</v>
      </c>
      <c r="Y23" s="11">
        <v>20.978766164742005</v>
      </c>
      <c r="Z23" s="11">
        <v>20.892979260812485</v>
      </c>
      <c r="AA23" s="11">
        <v>20.830637357328037</v>
      </c>
      <c r="AB23" s="11">
        <v>20.704243617273814</v>
      </c>
      <c r="AC23" s="11">
        <v>20.564300647970683</v>
      </c>
      <c r="AD23" s="11">
        <v>20.399356908468306</v>
      </c>
      <c r="AE23" s="11">
        <v>20.234500004768421</v>
      </c>
      <c r="AF23" s="11">
        <v>20.079100676731148</v>
      </c>
      <c r="AG23" s="11">
        <v>19.930603504073716</v>
      </c>
      <c r="AH23" s="11">
        <v>19.765911224536548</v>
      </c>
      <c r="AI23" s="11">
        <v>19.58920707220912</v>
      </c>
      <c r="AJ23" s="11">
        <v>19.40644890801417</v>
      </c>
      <c r="AK23" s="11">
        <v>19.23596472723456</v>
      </c>
      <c r="AL23" s="11">
        <v>19.078304983261191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8.1656412174516255</v>
      </c>
      <c r="N24" s="11">
        <v>7.3552188393712949</v>
      </c>
      <c r="O24" s="11">
        <v>7.3047361985458368</v>
      </c>
      <c r="P24" s="11">
        <v>7.1090324514265673</v>
      </c>
      <c r="Q24" s="11">
        <v>7.1472489735353681</v>
      </c>
      <c r="R24" s="11">
        <v>6.6415710084208204</v>
      </c>
      <c r="S24" s="11">
        <v>6.6115586896950909</v>
      </c>
      <c r="T24" s="11">
        <v>6.7960556632377589</v>
      </c>
      <c r="U24" s="11">
        <v>6.8306247225140675</v>
      </c>
      <c r="V24" s="11">
        <v>6.1094325309401203</v>
      </c>
      <c r="W24" s="11">
        <v>5.9650417334432628</v>
      </c>
      <c r="X24" s="11">
        <v>6.6115813329203066</v>
      </c>
      <c r="Y24" s="11">
        <v>6.4691523592711038</v>
      </c>
      <c r="Z24" s="11">
        <v>6.3335253819071822</v>
      </c>
      <c r="AA24" s="11">
        <v>6.1982433250175593</v>
      </c>
      <c r="AB24" s="11">
        <v>6.0576332333096117</v>
      </c>
      <c r="AC24" s="11">
        <v>5.9205321117900134</v>
      </c>
      <c r="AD24" s="11">
        <v>5.7927137485439619</v>
      </c>
      <c r="AE24" s="11">
        <v>5.6637192637462253</v>
      </c>
      <c r="AF24" s="11">
        <v>5.518679557777582</v>
      </c>
      <c r="AG24" s="11">
        <v>5.3953911789054754</v>
      </c>
      <c r="AH24" s="11">
        <v>5.3126035249743824</v>
      </c>
      <c r="AI24" s="11">
        <v>5.2280483766245878</v>
      </c>
      <c r="AJ24" s="11">
        <v>5.1242872421542423</v>
      </c>
      <c r="AK24" s="11">
        <v>4.9085473722628743</v>
      </c>
      <c r="AL24" s="11">
        <v>4.7825104238058271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24.440256980446705</v>
      </c>
      <c r="N26" s="87">
        <f>SUM(N27:N30)</f>
        <v>24.511458993271358</v>
      </c>
      <c r="O26" s="87">
        <f t="shared" ref="O26:AL26" si="9">SUM(O27:O30)</f>
        <v>24.464015144056503</v>
      </c>
      <c r="P26" s="87">
        <f t="shared" si="9"/>
        <v>23.942132164331667</v>
      </c>
      <c r="Q26" s="87">
        <f t="shared" si="9"/>
        <v>26.440655230012382</v>
      </c>
      <c r="R26" s="87">
        <f>SUM(R27:R30)</f>
        <v>25.100242525466179</v>
      </c>
      <c r="S26" s="87">
        <f t="shared" si="9"/>
        <v>28.222156448415937</v>
      </c>
      <c r="T26" s="87">
        <f t="shared" si="9"/>
        <v>28.588493302432532</v>
      </c>
      <c r="U26" s="87">
        <f t="shared" si="9"/>
        <v>25.136566267996294</v>
      </c>
      <c r="V26" s="87">
        <f t="shared" si="9"/>
        <v>27.268132987104337</v>
      </c>
      <c r="W26" s="87">
        <f t="shared" si="9"/>
        <v>24.059342813164577</v>
      </c>
      <c r="X26" s="87">
        <f t="shared" si="9"/>
        <v>24.757111712453721</v>
      </c>
      <c r="Y26" s="87">
        <f t="shared" si="9"/>
        <v>24.801108824069381</v>
      </c>
      <c r="Z26" s="87">
        <f t="shared" si="9"/>
        <v>24.954529078508042</v>
      </c>
      <c r="AA26" s="87">
        <f t="shared" si="9"/>
        <v>25.089997730860244</v>
      </c>
      <c r="AB26" s="87">
        <f t="shared" si="9"/>
        <v>25.095345537749886</v>
      </c>
      <c r="AC26" s="87">
        <f t="shared" si="9"/>
        <v>25.071083108123062</v>
      </c>
      <c r="AD26" s="87">
        <f t="shared" si="9"/>
        <v>25.022135335998293</v>
      </c>
      <c r="AE26" s="87">
        <f t="shared" si="9"/>
        <v>24.988735855507464</v>
      </c>
      <c r="AF26" s="87">
        <f t="shared" si="9"/>
        <v>24.952579236552364</v>
      </c>
      <c r="AG26" s="87">
        <f t="shared" si="9"/>
        <v>24.930342294220214</v>
      </c>
      <c r="AH26" s="87">
        <f t="shared" si="9"/>
        <v>24.90117068812668</v>
      </c>
      <c r="AI26" s="87">
        <f t="shared" si="9"/>
        <v>24.868300600427037</v>
      </c>
      <c r="AJ26" s="87">
        <f t="shared" si="9"/>
        <v>24.833267482489305</v>
      </c>
      <c r="AK26" s="87">
        <f t="shared" si="9"/>
        <v>24.820261119137481</v>
      </c>
      <c r="AL26" s="87">
        <f t="shared" si="9"/>
        <v>24.791932611754447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1.8617730312742033</v>
      </c>
      <c r="N27" s="11">
        <v>2.1708902495576279</v>
      </c>
      <c r="O27" s="11">
        <v>2.5620885750959674</v>
      </c>
      <c r="P27" s="11">
        <v>1.9980387457932913</v>
      </c>
      <c r="Q27" s="11">
        <v>3.1485985370484064</v>
      </c>
      <c r="R27" s="11">
        <v>2.6006862534796711</v>
      </c>
      <c r="S27" s="11">
        <v>2.7431499890721938</v>
      </c>
      <c r="T27" s="11">
        <v>2.7713970567551551</v>
      </c>
      <c r="U27" s="11">
        <v>2.4240398062878978</v>
      </c>
      <c r="V27" s="11">
        <v>3.0740920643969396</v>
      </c>
      <c r="W27" s="11">
        <v>2.4006299924304089</v>
      </c>
      <c r="X27" s="11">
        <v>2.371205200608872</v>
      </c>
      <c r="Y27" s="11">
        <v>2.4121937405487368</v>
      </c>
      <c r="Z27" s="11">
        <v>2.4625328790993528</v>
      </c>
      <c r="AA27" s="11">
        <v>2.5126709156970879</v>
      </c>
      <c r="AB27" s="11">
        <v>2.5542839115247213</v>
      </c>
      <c r="AC27" s="11">
        <v>2.5935481985400481</v>
      </c>
      <c r="AD27" s="11">
        <v>2.6315262978681808</v>
      </c>
      <c r="AE27" s="11">
        <v>2.6675004934011786</v>
      </c>
      <c r="AF27" s="11">
        <v>2.7030176430634381</v>
      </c>
      <c r="AG27" s="11">
        <v>2.7454350549360265</v>
      </c>
      <c r="AH27" s="11">
        <v>2.7877647410567623</v>
      </c>
      <c r="AI27" s="11">
        <v>2.8303022023027649</v>
      </c>
      <c r="AJ27" s="11">
        <v>2.8753834933018543</v>
      </c>
      <c r="AK27" s="11">
        <v>2.9219375149036928</v>
      </c>
      <c r="AL27" s="11">
        <v>2.9686524840309212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8.7730111844309224</v>
      </c>
      <c r="N28" s="11">
        <v>9.0084995989189398</v>
      </c>
      <c r="O28" s="11">
        <v>8.6177903387712504</v>
      </c>
      <c r="P28" s="11">
        <v>8.7758960258532106</v>
      </c>
      <c r="Q28" s="11">
        <v>9.3993158296594572</v>
      </c>
      <c r="R28" s="11">
        <v>8.9744752119237852</v>
      </c>
      <c r="S28" s="11">
        <v>10.167765140095426</v>
      </c>
      <c r="T28" s="11">
        <v>10.021179970766918</v>
      </c>
      <c r="U28" s="11">
        <v>9.3792605159358455</v>
      </c>
      <c r="V28" s="11">
        <v>10.073057370429153</v>
      </c>
      <c r="W28" s="11">
        <v>8.7527252151712283</v>
      </c>
      <c r="X28" s="11">
        <v>8.9213474221095126</v>
      </c>
      <c r="Y28" s="11">
        <v>8.9170403284619102</v>
      </c>
      <c r="Z28" s="11">
        <v>8.9430486890008538</v>
      </c>
      <c r="AA28" s="11">
        <v>8.9658546376750561</v>
      </c>
      <c r="AB28" s="11">
        <v>8.9464171474958469</v>
      </c>
      <c r="AC28" s="11">
        <v>8.9199417178306604</v>
      </c>
      <c r="AD28" s="11">
        <v>8.8889367511921922</v>
      </c>
      <c r="AE28" s="11">
        <v>8.8617014059727719</v>
      </c>
      <c r="AF28" s="11">
        <v>8.8342732380428046</v>
      </c>
      <c r="AG28" s="11">
        <v>8.8064992080248246</v>
      </c>
      <c r="AH28" s="11">
        <v>8.7771099853435324</v>
      </c>
      <c r="AI28" s="11">
        <v>8.7499728725732844</v>
      </c>
      <c r="AJ28" s="11">
        <v>8.7252345315700097</v>
      </c>
      <c r="AK28" s="11">
        <v>8.7065668513395611</v>
      </c>
      <c r="AL28" s="11">
        <v>8.680061094370263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9.146924628841381</v>
      </c>
      <c r="N29" s="11">
        <v>8.2539263756042018</v>
      </c>
      <c r="O29" s="11">
        <v>7.7653982968339479</v>
      </c>
      <c r="P29" s="11">
        <v>7.6747744499416255</v>
      </c>
      <c r="Q29" s="11">
        <v>8.0393604962614926</v>
      </c>
      <c r="R29" s="11">
        <v>7.5637401221279346</v>
      </c>
      <c r="S29" s="11">
        <v>9.3376145128187655</v>
      </c>
      <c r="T29" s="11">
        <v>9.8205466705308364</v>
      </c>
      <c r="U29" s="11">
        <v>7.6789755983925581</v>
      </c>
      <c r="V29" s="11">
        <v>8.506001650628308</v>
      </c>
      <c r="W29" s="11">
        <v>7.671416344721993</v>
      </c>
      <c r="X29" s="11">
        <v>8.216034927950373</v>
      </c>
      <c r="Y29" s="11">
        <v>8.1809587247034585</v>
      </c>
      <c r="Z29" s="11">
        <v>8.223482249469086</v>
      </c>
      <c r="AA29" s="11">
        <v>8.2455028654538722</v>
      </c>
      <c r="AB29" s="11">
        <v>8.2002999531887646</v>
      </c>
      <c r="AC29" s="11">
        <v>8.1470645203982173</v>
      </c>
      <c r="AD29" s="11">
        <v>8.0879671166766318</v>
      </c>
      <c r="AE29" s="11">
        <v>8.0309628175145829</v>
      </c>
      <c r="AF29" s="11">
        <v>7.9720506355775651</v>
      </c>
      <c r="AG29" s="11">
        <v>7.9179658981594114</v>
      </c>
      <c r="AH29" s="11">
        <v>7.8608233280184505</v>
      </c>
      <c r="AI29" s="11">
        <v>7.8006419453496001</v>
      </c>
      <c r="AJ29" s="11">
        <v>7.738754354672519</v>
      </c>
      <c r="AK29" s="11">
        <v>7.6842030891707234</v>
      </c>
      <c r="AL29" s="11">
        <v>7.6232940224429822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4.6585481359001992</v>
      </c>
      <c r="N30" s="11">
        <v>5.0781427691905874</v>
      </c>
      <c r="O30" s="11">
        <v>5.5187379333553386</v>
      </c>
      <c r="P30" s="11">
        <v>5.4934229427435373</v>
      </c>
      <c r="Q30" s="11">
        <v>5.8533803670430249</v>
      </c>
      <c r="R30" s="11">
        <v>5.9613409379347901</v>
      </c>
      <c r="S30" s="11">
        <v>5.9736268064295501</v>
      </c>
      <c r="T30" s="11">
        <v>5.9753696043796243</v>
      </c>
      <c r="U30" s="11">
        <v>5.6542903473799901</v>
      </c>
      <c r="V30" s="11">
        <v>5.6149819016499363</v>
      </c>
      <c r="W30" s="11">
        <v>5.2345712608409478</v>
      </c>
      <c r="X30" s="11">
        <v>5.2485241617849656</v>
      </c>
      <c r="Y30" s="11">
        <v>5.2909160303552785</v>
      </c>
      <c r="Z30" s="11">
        <v>5.3254652609387492</v>
      </c>
      <c r="AA30" s="11">
        <v>5.3659693120342284</v>
      </c>
      <c r="AB30" s="11">
        <v>5.3943445255405553</v>
      </c>
      <c r="AC30" s="11">
        <v>5.4105286713541378</v>
      </c>
      <c r="AD30" s="11">
        <v>5.4137051702612871</v>
      </c>
      <c r="AE30" s="11">
        <v>5.4285711386189313</v>
      </c>
      <c r="AF30" s="11">
        <v>5.4432377198685549</v>
      </c>
      <c r="AG30" s="11">
        <v>5.460442133099952</v>
      </c>
      <c r="AH30" s="11">
        <v>5.4754726337079349</v>
      </c>
      <c r="AI30" s="11">
        <v>5.4873835802013886</v>
      </c>
      <c r="AJ30" s="11">
        <v>5.493895102944923</v>
      </c>
      <c r="AK30" s="11">
        <v>5.5075536637235034</v>
      </c>
      <c r="AL30" s="11">
        <v>5.5199250109102831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22.394203060760017</v>
      </c>
      <c r="N32" s="87">
        <f t="shared" si="10"/>
        <v>22.025534447831053</v>
      </c>
      <c r="O32" s="87">
        <f t="shared" si="10"/>
        <v>22.922294438218337</v>
      </c>
      <c r="P32" s="87">
        <f t="shared" si="10"/>
        <v>22.84160111630284</v>
      </c>
      <c r="Q32" s="87">
        <f t="shared" si="10"/>
        <v>23.471925524233807</v>
      </c>
      <c r="R32" s="87">
        <f t="shared" si="10"/>
        <v>25.228919908633284</v>
      </c>
      <c r="S32" s="87">
        <f t="shared" si="10"/>
        <v>26.269469256240786</v>
      </c>
      <c r="T32" s="87">
        <f t="shared" si="10"/>
        <v>27.27271816017798</v>
      </c>
      <c r="U32" s="87">
        <f t="shared" si="10"/>
        <v>25.263435806088673</v>
      </c>
      <c r="V32" s="87">
        <f t="shared" si="10"/>
        <v>26.603971553000179</v>
      </c>
      <c r="W32" s="87">
        <f t="shared" si="10"/>
        <v>25.272205674031795</v>
      </c>
      <c r="X32" s="87">
        <f t="shared" si="10"/>
        <v>25.908465604169592</v>
      </c>
      <c r="Y32" s="87">
        <f t="shared" si="10"/>
        <v>26.026558138769946</v>
      </c>
      <c r="Z32" s="87">
        <f t="shared" si="10"/>
        <v>26.195499265437952</v>
      </c>
      <c r="AA32" s="87">
        <f t="shared" si="10"/>
        <v>26.392888155502188</v>
      </c>
      <c r="AB32" s="87">
        <f t="shared" si="10"/>
        <v>26.559733830448696</v>
      </c>
      <c r="AC32" s="87">
        <f t="shared" si="10"/>
        <v>26.715068264912617</v>
      </c>
      <c r="AD32" s="87">
        <f t="shared" si="10"/>
        <v>26.863534355052018</v>
      </c>
      <c r="AE32" s="87">
        <f t="shared" ref="AE32" si="11">SUM(AE33:AE35)</f>
        <v>27.011345204866746</v>
      </c>
      <c r="AF32" s="87">
        <f t="shared" ref="AF32" si="12">SUM(AF33:AF35)</f>
        <v>27.162942317086955</v>
      </c>
      <c r="AG32" s="87">
        <f t="shared" ref="AG32" si="13">SUM(AG33:AG35)</f>
        <v>27.321151924732831</v>
      </c>
      <c r="AH32" s="87">
        <f t="shared" ref="AH32" si="14">SUM(AH33:AH35)</f>
        <v>27.469758824682913</v>
      </c>
      <c r="AI32" s="87">
        <f t="shared" ref="AI32" si="15">SUM(AI33:AI35)</f>
        <v>27.621120747302555</v>
      </c>
      <c r="AJ32" s="87">
        <f t="shared" ref="AJ32" si="16">SUM(AJ33:AJ35)</f>
        <v>27.776251541735984</v>
      </c>
      <c r="AK32" s="87">
        <f t="shared" ref="AK32" si="17">SUM(AK33:AK35)</f>
        <v>27.925901667245725</v>
      </c>
      <c r="AL32" s="87">
        <f t="shared" ref="AL32" si="18">SUM(AL33:AL35)</f>
        <v>28.074269100409921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16.415333155535052</v>
      </c>
      <c r="N33" s="11">
        <v>15.712223947326391</v>
      </c>
      <c r="O33" s="11">
        <v>16.217683662231913</v>
      </c>
      <c r="P33" s="11">
        <v>16.51880620195967</v>
      </c>
      <c r="Q33" s="11">
        <v>16.665317893680381</v>
      </c>
      <c r="R33" s="11">
        <v>18.190001581061221</v>
      </c>
      <c r="S33" s="11">
        <v>19.302987963859479</v>
      </c>
      <c r="T33" s="11">
        <v>19.79275375200913</v>
      </c>
      <c r="U33" s="11">
        <v>18.486154256822999</v>
      </c>
      <c r="V33" s="11">
        <v>19.341082027389735</v>
      </c>
      <c r="W33" s="11">
        <v>18.534764238320935</v>
      </c>
      <c r="X33" s="11">
        <v>19.253061070950984</v>
      </c>
      <c r="Y33" s="11">
        <v>19.36130769115119</v>
      </c>
      <c r="Z33" s="11">
        <v>19.502589460484117</v>
      </c>
      <c r="AA33" s="11">
        <v>19.662042284276573</v>
      </c>
      <c r="AB33" s="11">
        <v>19.801028693298331</v>
      </c>
      <c r="AC33" s="11">
        <v>19.932770891344752</v>
      </c>
      <c r="AD33" s="11">
        <v>20.060580784452473</v>
      </c>
      <c r="AE33" s="11">
        <v>20.187039251213477</v>
      </c>
      <c r="AF33" s="11">
        <v>20.318798863979769</v>
      </c>
      <c r="AG33" s="11">
        <v>20.462443113443218</v>
      </c>
      <c r="AH33" s="11">
        <v>20.601857520803648</v>
      </c>
      <c r="AI33" s="11">
        <v>20.742831844220415</v>
      </c>
      <c r="AJ33" s="11">
        <v>20.885649509497416</v>
      </c>
      <c r="AK33" s="11">
        <v>21.02252896085475</v>
      </c>
      <c r="AL33" s="11">
        <v>21.156179492060478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5.5869336572097996</v>
      </c>
      <c r="N34" s="11">
        <v>6.020928854354695</v>
      </c>
      <c r="O34" s="11">
        <v>6.3985541665496894</v>
      </c>
      <c r="P34" s="11">
        <v>6.0601929006655402</v>
      </c>
      <c r="Q34" s="11">
        <v>6.4964162118715283</v>
      </c>
      <c r="R34" s="11">
        <v>6.7531960069055792</v>
      </c>
      <c r="S34" s="11">
        <v>6.7132800141221658</v>
      </c>
      <c r="T34" s="11">
        <v>7.2130411561367103</v>
      </c>
      <c r="U34" s="11">
        <v>6.5081987380604938</v>
      </c>
      <c r="V34" s="11">
        <v>7.0154747088398359</v>
      </c>
      <c r="W34" s="11">
        <v>6.4288632992072285</v>
      </c>
      <c r="X34" s="11">
        <v>6.4165388885803623</v>
      </c>
      <c r="Y34" s="11">
        <v>6.4233273379337588</v>
      </c>
      <c r="Z34" s="11">
        <v>6.4486054031635947</v>
      </c>
      <c r="AA34" s="11">
        <v>6.4839186064343561</v>
      </c>
      <c r="AB34" s="11">
        <v>6.5099430490265373</v>
      </c>
      <c r="AC34" s="11">
        <v>6.5319791719047551</v>
      </c>
      <c r="AD34" s="11">
        <v>6.5513374966186353</v>
      </c>
      <c r="AE34" s="11">
        <v>6.5715718855730758</v>
      </c>
      <c r="AF34" s="11">
        <v>6.5898810198189599</v>
      </c>
      <c r="AG34" s="11">
        <v>6.6029953163757877</v>
      </c>
      <c r="AH34" s="11">
        <v>6.6108362399027678</v>
      </c>
      <c r="AI34" s="11">
        <v>6.6200573410057411</v>
      </c>
      <c r="AJ34" s="11">
        <v>6.6309669046667796</v>
      </c>
      <c r="AK34" s="11">
        <v>6.642736537329939</v>
      </c>
      <c r="AL34" s="11">
        <v>6.6562671235207729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0.39193624801516647</v>
      </c>
      <c r="N35" s="11">
        <v>0.29238164614996542</v>
      </c>
      <c r="O35" s="11">
        <v>0.30605660943673463</v>
      </c>
      <c r="P35" s="11">
        <v>0.26260201367762986</v>
      </c>
      <c r="Q35" s="11">
        <v>0.31019141868190009</v>
      </c>
      <c r="R35" s="11">
        <v>0.28572232066648451</v>
      </c>
      <c r="S35" s="11">
        <v>0.25320127825913952</v>
      </c>
      <c r="T35" s="11">
        <v>0.2669232520321379</v>
      </c>
      <c r="U35" s="11">
        <v>0.26908281120518018</v>
      </c>
      <c r="V35" s="11">
        <v>0.24741481677060656</v>
      </c>
      <c r="W35" s="11">
        <v>0.30857813650363142</v>
      </c>
      <c r="X35" s="11">
        <v>0.23886564463824603</v>
      </c>
      <c r="Y35" s="11">
        <v>0.24192310968499542</v>
      </c>
      <c r="Z35" s="11">
        <v>0.24430440179024265</v>
      </c>
      <c r="AA35" s="11">
        <v>0.24692726479125621</v>
      </c>
      <c r="AB35" s="11">
        <v>0.24876208812382763</v>
      </c>
      <c r="AC35" s="11">
        <v>0.25031820166310809</v>
      </c>
      <c r="AD35" s="11">
        <v>0.2516160739809094</v>
      </c>
      <c r="AE35" s="11">
        <v>0.25273406808019527</v>
      </c>
      <c r="AF35" s="11">
        <v>0.25426243328822684</v>
      </c>
      <c r="AG35" s="11">
        <v>0.25571349491382694</v>
      </c>
      <c r="AH35" s="11">
        <v>0.25706506397649842</v>
      </c>
      <c r="AI35" s="11">
        <v>0.25823156207640152</v>
      </c>
      <c r="AJ35" s="11">
        <v>0.25963512757178736</v>
      </c>
      <c r="AK35" s="11">
        <v>0.26063616906103682</v>
      </c>
      <c r="AL35" s="11">
        <v>0.2618224848286701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19.55141269084406</v>
      </c>
      <c r="N37" s="87">
        <f t="shared" ref="N37:AL37" si="19">SUM(N38:N39)</f>
        <v>21.340849876484519</v>
      </c>
      <c r="O37" s="87">
        <f t="shared" si="19"/>
        <v>22.727658636090855</v>
      </c>
      <c r="P37" s="87">
        <f t="shared" si="19"/>
        <v>23.053209813939429</v>
      </c>
      <c r="Q37" s="87">
        <f t="shared" si="19"/>
        <v>22.717442714912814</v>
      </c>
      <c r="R37" s="87">
        <f t="shared" si="19"/>
        <v>22.458830778028947</v>
      </c>
      <c r="S37" s="87">
        <f t="shared" si="19"/>
        <v>23.772064608533608</v>
      </c>
      <c r="T37" s="87">
        <f t="shared" si="19"/>
        <v>22.636513893852374</v>
      </c>
      <c r="U37" s="87">
        <f t="shared" si="19"/>
        <v>22.423303430870309</v>
      </c>
      <c r="V37" s="87">
        <f t="shared" si="19"/>
        <v>22.812729718882814</v>
      </c>
      <c r="W37" s="87">
        <f t="shared" si="19"/>
        <v>22.826742346938012</v>
      </c>
      <c r="X37" s="87">
        <f t="shared" si="19"/>
        <v>22.658121782229699</v>
      </c>
      <c r="Y37" s="87">
        <f t="shared" si="19"/>
        <v>22.662385850133198</v>
      </c>
      <c r="Z37" s="87">
        <f t="shared" si="19"/>
        <v>22.701609934719272</v>
      </c>
      <c r="AA37" s="87">
        <f t="shared" si="19"/>
        <v>22.769683438083337</v>
      </c>
      <c r="AB37" s="87">
        <f t="shared" si="19"/>
        <v>22.785043187364856</v>
      </c>
      <c r="AC37" s="87">
        <f t="shared" si="19"/>
        <v>22.77578691324441</v>
      </c>
      <c r="AD37" s="87">
        <f t="shared" si="19"/>
        <v>22.758234924487653</v>
      </c>
      <c r="AE37" s="87">
        <f t="shared" si="19"/>
        <v>22.746522895086358</v>
      </c>
      <c r="AF37" s="87">
        <f t="shared" si="19"/>
        <v>22.733020094131284</v>
      </c>
      <c r="AG37" s="87">
        <f t="shared" si="19"/>
        <v>22.714996493293214</v>
      </c>
      <c r="AH37" s="87">
        <f t="shared" si="19"/>
        <v>22.710180477274587</v>
      </c>
      <c r="AI37" s="87">
        <f t="shared" si="19"/>
        <v>22.694472510711002</v>
      </c>
      <c r="AJ37" s="87">
        <f t="shared" si="19"/>
        <v>22.680523511043504</v>
      </c>
      <c r="AK37" s="87">
        <f t="shared" si="19"/>
        <v>22.667168660978831</v>
      </c>
      <c r="AL37" s="87">
        <f t="shared" si="19"/>
        <v>22.659268589022691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16.005456472481232</v>
      </c>
      <c r="N38" s="11">
        <v>17.733872407118479</v>
      </c>
      <c r="O38" s="11">
        <v>18.923130843856107</v>
      </c>
      <c r="P38" s="11">
        <v>19.391520244757288</v>
      </c>
      <c r="Q38" s="11">
        <v>19.098928747203779</v>
      </c>
      <c r="R38" s="11">
        <v>18.518962054534434</v>
      </c>
      <c r="S38" s="11">
        <v>19.678001541556235</v>
      </c>
      <c r="T38" s="11">
        <v>18.242612130204176</v>
      </c>
      <c r="U38" s="11">
        <v>18.006671534495766</v>
      </c>
      <c r="V38" s="11">
        <v>18.382932484578777</v>
      </c>
      <c r="W38" s="11">
        <v>18.33416591623671</v>
      </c>
      <c r="X38" s="11">
        <v>17.261562313097333</v>
      </c>
      <c r="Y38" s="11">
        <v>17.192209762726378</v>
      </c>
      <c r="Z38" s="11">
        <v>17.147800790628057</v>
      </c>
      <c r="AA38" s="11">
        <v>17.121984223350623</v>
      </c>
      <c r="AB38" s="11">
        <v>17.054992142467253</v>
      </c>
      <c r="AC38" s="11">
        <v>16.96755650624193</v>
      </c>
      <c r="AD38" s="11">
        <v>16.874082555980099</v>
      </c>
      <c r="AE38" s="11">
        <v>16.788452022722499</v>
      </c>
      <c r="AF38" s="11">
        <v>16.698740496478027</v>
      </c>
      <c r="AG38" s="11">
        <v>16.602641023340933</v>
      </c>
      <c r="AH38" s="11">
        <v>16.524168787221999</v>
      </c>
      <c r="AI38" s="11">
        <v>16.434369032313093</v>
      </c>
      <c r="AJ38" s="11">
        <v>16.344247054537188</v>
      </c>
      <c r="AK38" s="11">
        <v>16.255773813203088</v>
      </c>
      <c r="AL38" s="11">
        <v>16.172805200168501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3.5459562183628273</v>
      </c>
      <c r="N39" s="11">
        <v>3.606977469366039</v>
      </c>
      <c r="O39" s="11">
        <v>3.8045277922347478</v>
      </c>
      <c r="P39" s="11">
        <v>3.6616895691821396</v>
      </c>
      <c r="Q39" s="11">
        <v>3.6185139677090343</v>
      </c>
      <c r="R39" s="11">
        <v>3.9398687234945124</v>
      </c>
      <c r="S39" s="11">
        <v>4.0940630669773732</v>
      </c>
      <c r="T39" s="11">
        <v>4.3939017636481967</v>
      </c>
      <c r="U39" s="11">
        <v>4.4166318963745441</v>
      </c>
      <c r="V39" s="11">
        <v>4.4297972343040364</v>
      </c>
      <c r="W39" s="11">
        <v>4.4925764307013036</v>
      </c>
      <c r="X39" s="11">
        <v>5.3965594691323648</v>
      </c>
      <c r="Y39" s="11">
        <v>5.4701760874068182</v>
      </c>
      <c r="Z39" s="11">
        <v>5.5538091440912147</v>
      </c>
      <c r="AA39" s="11">
        <v>5.6476992147327145</v>
      </c>
      <c r="AB39" s="11">
        <v>5.7300510448976034</v>
      </c>
      <c r="AC39" s="11">
        <v>5.8082304070024779</v>
      </c>
      <c r="AD39" s="11">
        <v>5.8841523685075527</v>
      </c>
      <c r="AE39" s="11">
        <v>5.9580708723638578</v>
      </c>
      <c r="AF39" s="11">
        <v>6.0342795976532564</v>
      </c>
      <c r="AG39" s="11">
        <v>6.1123554699522789</v>
      </c>
      <c r="AH39" s="11">
        <v>6.1860116900525881</v>
      </c>
      <c r="AI39" s="11">
        <v>6.2601034783979106</v>
      </c>
      <c r="AJ39" s="11">
        <v>6.3362764565063152</v>
      </c>
      <c r="AK39" s="11">
        <v>6.4113948477757434</v>
      </c>
      <c r="AL39" s="11">
        <v>6.4864633888541894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11.53865820586681</v>
      </c>
      <c r="N41" s="87">
        <f t="shared" ref="N41" si="20">SUM(N42:N43)</f>
        <v>11.663232311043227</v>
      </c>
      <c r="O41" s="87">
        <f t="shared" ref="O41" si="21">SUM(O42:O43)</f>
        <v>12.026821492367421</v>
      </c>
      <c r="P41" s="87">
        <f t="shared" ref="P41" si="22">SUM(P42:P43)</f>
        <v>11.212177013338691</v>
      </c>
      <c r="Q41" s="87">
        <f t="shared" ref="Q41" si="23">SUM(Q42:Q43)</f>
        <v>12.442526091441314</v>
      </c>
      <c r="R41" s="87">
        <f t="shared" ref="R41" si="24">SUM(R42:R43)</f>
        <v>11.945850914801454</v>
      </c>
      <c r="S41" s="87">
        <f t="shared" ref="S41" si="25">SUM(S42:S43)</f>
        <v>13.870702169964652</v>
      </c>
      <c r="T41" s="87">
        <f t="shared" ref="T41" si="26">SUM(T42:T43)</f>
        <v>13.806029956996337</v>
      </c>
      <c r="U41" s="87">
        <f t="shared" ref="U41" si="27">SUM(U42:U43)</f>
        <v>13.80544403765456</v>
      </c>
      <c r="V41" s="87">
        <f t="shared" ref="V41" si="28">SUM(V42:V43)</f>
        <v>13.664234081184066</v>
      </c>
      <c r="W41" s="87">
        <f t="shared" ref="W41" si="29">SUM(W42:W43)</f>
        <v>11.511860294395724</v>
      </c>
      <c r="X41" s="87">
        <f t="shared" ref="X41" si="30">SUM(X42:X43)</f>
        <v>12.926359504839038</v>
      </c>
      <c r="Y41" s="87">
        <f t="shared" ref="Y41" si="31">SUM(Y42:Y43)</f>
        <v>12.898666518266896</v>
      </c>
      <c r="Z41" s="87">
        <f t="shared" ref="Z41" si="32">SUM(Z42:Z43)</f>
        <v>12.944737593927755</v>
      </c>
      <c r="AA41" s="87">
        <f t="shared" ref="AA41" si="33">SUM(AA42:AA43)</f>
        <v>12.999282324783573</v>
      </c>
      <c r="AB41" s="87">
        <f t="shared" ref="AB41" si="34">SUM(AB42:AB43)</f>
        <v>12.995740865676355</v>
      </c>
      <c r="AC41" s="87">
        <f t="shared" ref="AC41" si="35">SUM(AC42:AC43)</f>
        <v>12.981829115376364</v>
      </c>
      <c r="AD41" s="87">
        <f t="shared" ref="AD41" si="36">SUM(AD42:AD43)</f>
        <v>12.972579618081014</v>
      </c>
      <c r="AE41" s="87">
        <f t="shared" ref="AE41" si="37">SUM(AE42:AE43)</f>
        <v>12.963595805341752</v>
      </c>
      <c r="AF41" s="87">
        <f t="shared" ref="AF41" si="38">SUM(AF42:AF43)</f>
        <v>12.953340980548155</v>
      </c>
      <c r="AG41" s="87">
        <f t="shared" ref="AG41" si="39">SUM(AG42:AG43)</f>
        <v>12.945970497213466</v>
      </c>
      <c r="AH41" s="87">
        <f t="shared" ref="AH41" si="40">SUM(AH42:AH43)</f>
        <v>12.935747390171763</v>
      </c>
      <c r="AI41" s="87">
        <f t="shared" ref="AI41" si="41">SUM(AI42:AI43)</f>
        <v>12.928352154358894</v>
      </c>
      <c r="AJ41" s="87">
        <f t="shared" ref="AJ41" si="42">SUM(AJ42:AJ43)</f>
        <v>12.933628764158414</v>
      </c>
      <c r="AK41" s="87">
        <f t="shared" ref="AK41" si="43">SUM(AK42:AK43)</f>
        <v>12.956824445132245</v>
      </c>
      <c r="AL41" s="87">
        <f t="shared" ref="AL41" si="44">SUM(AL42:AL43)</f>
        <v>12.981401146319492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4.2257660751942501</v>
      </c>
      <c r="N42" s="11">
        <v>4.1930778396070094</v>
      </c>
      <c r="O42" s="11">
        <v>4.2122580563824501</v>
      </c>
      <c r="P42" s="11">
        <v>4.1129324893199497</v>
      </c>
      <c r="Q42" s="11">
        <v>4.3616322320738128</v>
      </c>
      <c r="R42" s="11">
        <v>4.1596470713836391</v>
      </c>
      <c r="S42" s="11">
        <v>4.6806592995472025</v>
      </c>
      <c r="T42" s="11">
        <v>4.9421030831831034</v>
      </c>
      <c r="U42" s="11">
        <v>4.7285181106717298</v>
      </c>
      <c r="V42" s="11">
        <v>4.6277191206445218</v>
      </c>
      <c r="W42" s="11">
        <v>4.0396505270565646</v>
      </c>
      <c r="X42" s="11">
        <v>4.8979434069656174</v>
      </c>
      <c r="Y42" s="11">
        <v>4.884165875920556</v>
      </c>
      <c r="Z42" s="11">
        <v>4.904410182637382</v>
      </c>
      <c r="AA42" s="11">
        <v>4.9245698000267311</v>
      </c>
      <c r="AB42" s="11">
        <v>4.917820337365777</v>
      </c>
      <c r="AC42" s="11">
        <v>4.8989660772267083</v>
      </c>
      <c r="AD42" s="11">
        <v>4.8861213797423106</v>
      </c>
      <c r="AE42" s="11">
        <v>4.8771085831981686</v>
      </c>
      <c r="AF42" s="11">
        <v>4.8658232171456817</v>
      </c>
      <c r="AG42" s="11">
        <v>4.8556378102268463</v>
      </c>
      <c r="AH42" s="11">
        <v>4.8477033758782353</v>
      </c>
      <c r="AI42" s="11">
        <v>4.8372906005731311</v>
      </c>
      <c r="AJ42" s="11">
        <v>4.8340349627327273</v>
      </c>
      <c r="AK42" s="11">
        <v>4.8447405035044095</v>
      </c>
      <c r="AL42" s="11">
        <v>4.854400412794976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7.3128921306725605</v>
      </c>
      <c r="N43" s="11">
        <v>7.4701544714362171</v>
      </c>
      <c r="O43" s="11">
        <v>7.8145634359849714</v>
      </c>
      <c r="P43" s="11">
        <v>7.099244524018741</v>
      </c>
      <c r="Q43" s="11">
        <v>8.0808938593675013</v>
      </c>
      <c r="R43" s="11">
        <v>7.7862038434178151</v>
      </c>
      <c r="S43" s="11">
        <v>9.1900428704174502</v>
      </c>
      <c r="T43" s="11">
        <v>8.8639268738132344</v>
      </c>
      <c r="U43" s="11">
        <v>9.0769259269828311</v>
      </c>
      <c r="V43" s="11">
        <v>9.0365149605395434</v>
      </c>
      <c r="W43" s="11">
        <v>7.4722097673391588</v>
      </c>
      <c r="X43" s="11">
        <v>8.0284160978734214</v>
      </c>
      <c r="Y43" s="11">
        <v>8.0145006423463396</v>
      </c>
      <c r="Z43" s="11">
        <v>8.040327411290372</v>
      </c>
      <c r="AA43" s="11">
        <v>8.0747125247568423</v>
      </c>
      <c r="AB43" s="11">
        <v>8.0779205283105782</v>
      </c>
      <c r="AC43" s="11">
        <v>8.0828630381496556</v>
      </c>
      <c r="AD43" s="11">
        <v>8.0864582383387038</v>
      </c>
      <c r="AE43" s="11">
        <v>8.0864872221435835</v>
      </c>
      <c r="AF43" s="11">
        <v>8.0875177634024737</v>
      </c>
      <c r="AG43" s="11">
        <v>8.0903326869866206</v>
      </c>
      <c r="AH43" s="11">
        <v>8.0880440142935282</v>
      </c>
      <c r="AI43" s="11">
        <v>8.091061553785762</v>
      </c>
      <c r="AJ43" s="11">
        <v>8.0995938014256854</v>
      </c>
      <c r="AK43" s="11">
        <v>8.1120839416278354</v>
      </c>
      <c r="AL43" s="11">
        <v>8.1270007335245147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26.900188628532071</v>
      </c>
      <c r="N45" s="87">
        <f t="shared" ref="N45" si="45">SUM(N46:N47)</f>
        <v>27.839963420260947</v>
      </c>
      <c r="O45" s="87">
        <f t="shared" ref="O45" si="46">SUM(O46:O47)</f>
        <v>29.820850965368297</v>
      </c>
      <c r="P45" s="87">
        <f t="shared" ref="P45" si="47">SUM(P46:P47)</f>
        <v>28.004174407461271</v>
      </c>
      <c r="Q45" s="87">
        <f t="shared" ref="Q45" si="48">SUM(Q46:Q47)</f>
        <v>30.182716106331927</v>
      </c>
      <c r="R45" s="87">
        <f t="shared" ref="R45" si="49">SUM(R46:R47)</f>
        <v>29.886352836456567</v>
      </c>
      <c r="S45" s="87">
        <f t="shared" ref="S45" si="50">SUM(S46:S47)</f>
        <v>31.133975413443402</v>
      </c>
      <c r="T45" s="87">
        <f t="shared" ref="T45" si="51">SUM(T46:T47)</f>
        <v>31.253545227951722</v>
      </c>
      <c r="U45" s="87">
        <f t="shared" ref="U45" si="52">SUM(U46:U47)</f>
        <v>30.10720531486184</v>
      </c>
      <c r="V45" s="87">
        <f t="shared" ref="V45" si="53">SUM(V46:V47)</f>
        <v>31.401371520206066</v>
      </c>
      <c r="W45" s="87">
        <f t="shared" ref="W45" si="54">SUM(W46:W47)</f>
        <v>28.531004745435851</v>
      </c>
      <c r="X45" s="87">
        <f t="shared" ref="X45" si="55">SUM(X46:X47)</f>
        <v>29.004333788707118</v>
      </c>
      <c r="Y45" s="87">
        <f t="shared" ref="Y45" si="56">SUM(Y46:Y47)</f>
        <v>29.026419969934786</v>
      </c>
      <c r="Z45" s="87">
        <f t="shared" ref="Z45" si="57">SUM(Z46:Z47)</f>
        <v>28.978193665170281</v>
      </c>
      <c r="AA45" s="87">
        <f t="shared" ref="AA45" si="58">SUM(AA46:AA47)</f>
        <v>28.943217562048201</v>
      </c>
      <c r="AB45" s="87">
        <f t="shared" ref="AB45" si="59">SUM(AB46:AB47)</f>
        <v>28.840796937643258</v>
      </c>
      <c r="AC45" s="87">
        <f t="shared" ref="AC45" si="60">SUM(AC46:AC47)</f>
        <v>28.719868633864863</v>
      </c>
      <c r="AD45" s="87">
        <f t="shared" ref="AD45" si="61">SUM(AD46:AD47)</f>
        <v>28.592932267519863</v>
      </c>
      <c r="AE45" s="87">
        <f t="shared" ref="AE45" si="62">SUM(AE46:AE47)</f>
        <v>28.467339030110846</v>
      </c>
      <c r="AF45" s="87">
        <f t="shared" ref="AF45" si="63">SUM(AF46:AF47)</f>
        <v>28.343924571894334</v>
      </c>
      <c r="AG45" s="87">
        <f t="shared" ref="AG45" si="64">SUM(AG46:AG47)</f>
        <v>28.224026894205544</v>
      </c>
      <c r="AH45" s="87">
        <f t="shared" ref="AH45" si="65">SUM(AH46:AH47)</f>
        <v>28.104177182433951</v>
      </c>
      <c r="AI45" s="87">
        <f t="shared" ref="AI45" si="66">SUM(AI46:AI47)</f>
        <v>27.980783696044654</v>
      </c>
      <c r="AJ45" s="87">
        <f t="shared" ref="AJ45" si="67">SUM(AJ46:AJ47)</f>
        <v>27.86968156466628</v>
      </c>
      <c r="AK45" s="87">
        <f t="shared" ref="AK45" si="68">SUM(AK46:AK47)</f>
        <v>27.74102851750483</v>
      </c>
      <c r="AL45" s="87">
        <f t="shared" ref="AL45" si="69">SUM(AL46:AL47)</f>
        <v>27.596502210119372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3.3550442207291513</v>
      </c>
      <c r="N46" s="11">
        <v>3.4448648767322321</v>
      </c>
      <c r="O46" s="11">
        <v>3.4791260762895275</v>
      </c>
      <c r="P46" s="11">
        <v>3.2097552069185111</v>
      </c>
      <c r="Q46" s="11">
        <v>3.7943333445607679</v>
      </c>
      <c r="R46" s="11">
        <v>3.6213553917073211</v>
      </c>
      <c r="S46" s="11">
        <v>4.0524985577802726</v>
      </c>
      <c r="T46" s="11">
        <v>3.8092243288400716</v>
      </c>
      <c r="U46" s="11">
        <v>3.5207797557077507</v>
      </c>
      <c r="V46" s="11">
        <v>3.5229000716758567</v>
      </c>
      <c r="W46" s="11">
        <v>3.1233632028907956</v>
      </c>
      <c r="X46" s="11">
        <v>2.6788486644362348</v>
      </c>
      <c r="Y46" s="11">
        <v>2.6719238783555697</v>
      </c>
      <c r="Z46" s="11">
        <v>2.6759726834812181</v>
      </c>
      <c r="AA46" s="11">
        <v>2.6795127022904355</v>
      </c>
      <c r="AB46" s="11">
        <v>2.6691216366114086</v>
      </c>
      <c r="AC46" s="11">
        <v>2.6598605488962357</v>
      </c>
      <c r="AD46" s="11">
        <v>2.6501359242423184</v>
      </c>
      <c r="AE46" s="11">
        <v>2.6418589673962347</v>
      </c>
      <c r="AF46" s="11">
        <v>2.6331442436077226</v>
      </c>
      <c r="AG46" s="11">
        <v>2.6231773875644127</v>
      </c>
      <c r="AH46" s="11">
        <v>2.6126337793596801</v>
      </c>
      <c r="AI46" s="11">
        <v>2.6022167987481049</v>
      </c>
      <c r="AJ46" s="11">
        <v>2.5919103500359895</v>
      </c>
      <c r="AK46" s="11">
        <v>2.5805018072053341</v>
      </c>
      <c r="AL46" s="11">
        <v>2.569145961668569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23.545144407802919</v>
      </c>
      <c r="N47" s="11">
        <v>24.395098543528714</v>
      </c>
      <c r="O47" s="11">
        <v>26.341724889078769</v>
      </c>
      <c r="P47" s="11">
        <v>24.794419200542759</v>
      </c>
      <c r="Q47" s="11">
        <v>26.388382761771158</v>
      </c>
      <c r="R47" s="11">
        <v>26.264997444749245</v>
      </c>
      <c r="S47" s="11">
        <v>27.08147685566313</v>
      </c>
      <c r="T47" s="11">
        <v>27.444320899111652</v>
      </c>
      <c r="U47" s="11">
        <v>26.58642555915409</v>
      </c>
      <c r="V47" s="11">
        <v>27.87847144853021</v>
      </c>
      <c r="W47" s="11">
        <v>25.407641542545054</v>
      </c>
      <c r="X47" s="11">
        <v>26.325485124270884</v>
      </c>
      <c r="Y47" s="11">
        <v>26.354496091579215</v>
      </c>
      <c r="Z47" s="11">
        <v>26.302220981689061</v>
      </c>
      <c r="AA47" s="11">
        <v>26.263704859757766</v>
      </c>
      <c r="AB47" s="11">
        <v>26.171675301031851</v>
      </c>
      <c r="AC47" s="11">
        <v>26.060008084968626</v>
      </c>
      <c r="AD47" s="11">
        <v>25.942796343277546</v>
      </c>
      <c r="AE47" s="11">
        <v>25.825480062714611</v>
      </c>
      <c r="AF47" s="11">
        <v>25.71078032828661</v>
      </c>
      <c r="AG47" s="11">
        <v>25.600849506641129</v>
      </c>
      <c r="AH47" s="11">
        <v>25.491543403074271</v>
      </c>
      <c r="AI47" s="11">
        <v>25.378566897296547</v>
      </c>
      <c r="AJ47" s="11">
        <v>25.277771214630292</v>
      </c>
      <c r="AK47" s="11">
        <v>25.160526710299497</v>
      </c>
      <c r="AL47" s="11">
        <v>25.027356248450804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244.24299999999988</v>
      </c>
      <c r="N49" s="87">
        <f t="shared" si="70"/>
        <v>248.83900000000011</v>
      </c>
      <c r="O49" s="87">
        <f t="shared" si="70"/>
        <v>260.70400000000018</v>
      </c>
      <c r="P49" s="87">
        <f t="shared" si="70"/>
        <v>253.77600000000001</v>
      </c>
      <c r="Q49" s="87">
        <f t="shared" si="70"/>
        <v>265.30900000000003</v>
      </c>
      <c r="R49" s="87">
        <f t="shared" si="70"/>
        <v>265.75199999999995</v>
      </c>
      <c r="S49" s="87">
        <f t="shared" si="70"/>
        <v>288.2299999999999</v>
      </c>
      <c r="T49" s="87">
        <f t="shared" si="70"/>
        <v>287.82000000000011</v>
      </c>
      <c r="U49" s="87">
        <f t="shared" si="70"/>
        <v>279.13400000000013</v>
      </c>
      <c r="V49" s="87">
        <f t="shared" si="70"/>
        <v>288.73000000000025</v>
      </c>
      <c r="W49" s="87">
        <f t="shared" si="70"/>
        <v>282.6869999999999</v>
      </c>
      <c r="X49" s="87">
        <f t="shared" si="70"/>
        <v>283.423</v>
      </c>
      <c r="Y49" s="87">
        <f t="shared" si="70"/>
        <v>284.63299999999992</v>
      </c>
      <c r="Z49" s="87">
        <f t="shared" si="70"/>
        <v>286.34699999999992</v>
      </c>
      <c r="AA49" s="87">
        <f t="shared" si="70"/>
        <v>288.29000000000013</v>
      </c>
      <c r="AB49" s="87">
        <f t="shared" si="70"/>
        <v>289.45600000000002</v>
      </c>
      <c r="AC49" s="87">
        <f t="shared" si="70"/>
        <v>290.44000000000023</v>
      </c>
      <c r="AD49" s="87">
        <f t="shared" si="70"/>
        <v>291.30199999999996</v>
      </c>
      <c r="AE49" s="87">
        <f t="shared" ref="AE49:AL49" si="71">SUM(AE5,AE9,AE15,AE22,AE26,AE32,AE37,AE41,AE45)</f>
        <v>292.17899999999997</v>
      </c>
      <c r="AF49" s="87">
        <f t="shared" si="71"/>
        <v>293.04300000000012</v>
      </c>
      <c r="AG49" s="87">
        <f t="shared" si="71"/>
        <v>294.01800000000009</v>
      </c>
      <c r="AH49" s="87">
        <f t="shared" si="71"/>
        <v>294.964</v>
      </c>
      <c r="AI49" s="87">
        <f t="shared" si="71"/>
        <v>295.91099999999994</v>
      </c>
      <c r="AJ49" s="87">
        <f t="shared" si="71"/>
        <v>296.87799999999999</v>
      </c>
      <c r="AK49" s="87">
        <f t="shared" si="71"/>
        <v>297.84199999999981</v>
      </c>
      <c r="AL49" s="87">
        <f t="shared" si="71"/>
        <v>298.81500000000005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0.10065279469269027</v>
      </c>
      <c r="N52" s="337">
        <f t="shared" si="73"/>
        <v>0.11067388793547403</v>
      </c>
      <c r="O52" s="337">
        <f t="shared" si="73"/>
        <v>0.11256115033268074</v>
      </c>
      <c r="P52" s="337">
        <f t="shared" si="73"/>
        <v>0.11551642938418734</v>
      </c>
      <c r="Q52" s="337">
        <f t="shared" si="73"/>
        <v>0.11516783943667541</v>
      </c>
      <c r="R52" s="337">
        <f t="shared" si="73"/>
        <v>0.11519003231722445</v>
      </c>
      <c r="S52" s="337">
        <f t="shared" si="73"/>
        <v>0.11843219970105028</v>
      </c>
      <c r="T52" s="337">
        <f t="shared" si="73"/>
        <v>0.12031794562114008</v>
      </c>
      <c r="U52" s="337">
        <f t="shared" si="73"/>
        <v>0.12250385790997796</v>
      </c>
      <c r="V52" s="337">
        <f t="shared" si="73"/>
        <v>0.12444378715340014</v>
      </c>
      <c r="W52" s="337">
        <f t="shared" si="73"/>
        <v>0.12736078153856967</v>
      </c>
      <c r="X52" s="337">
        <f t="shared" si="73"/>
        <v>0.12386230580805099</v>
      </c>
      <c r="Y52" s="337">
        <f t="shared" si="73"/>
        <v>0.12497029690365558</v>
      </c>
      <c r="Z52" s="337">
        <f t="shared" si="73"/>
        <v>0.1260336814494307</v>
      </c>
      <c r="AA52" s="337">
        <f t="shared" si="73"/>
        <v>0.12707781535806204</v>
      </c>
      <c r="AB52" s="337">
        <f t="shared" si="73"/>
        <v>0.12807230935589375</v>
      </c>
      <c r="AC52" s="337">
        <f t="shared" si="73"/>
        <v>0.12905294181162077</v>
      </c>
      <c r="AD52" s="337">
        <f t="shared" si="73"/>
        <v>0.1300427694496078</v>
      </c>
      <c r="AE52" s="337">
        <f t="shared" ref="AE52:AL52" si="74">AE5/AE$49</f>
        <v>0.13099849001628897</v>
      </c>
      <c r="AF52" s="337">
        <f t="shared" si="74"/>
        <v>0.13193867969042916</v>
      </c>
      <c r="AG52" s="337">
        <f t="shared" si="74"/>
        <v>0.1328828265190618</v>
      </c>
      <c r="AH52" s="337">
        <f t="shared" si="74"/>
        <v>0.13380372668092308</v>
      </c>
      <c r="AI52" s="337">
        <f t="shared" si="74"/>
        <v>0.13477076176965117</v>
      </c>
      <c r="AJ52" s="337">
        <f t="shared" si="74"/>
        <v>0.13570041639103522</v>
      </c>
      <c r="AK52" s="337">
        <f t="shared" si="74"/>
        <v>0.13676182345198556</v>
      </c>
      <c r="AL52" s="337">
        <f t="shared" si="74"/>
        <v>0.13775425137935376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7.1309327752033469E-2</v>
      </c>
      <c r="N53" s="336">
        <f t="shared" si="75"/>
        <v>7.7313284357892323E-2</v>
      </c>
      <c r="O53" s="336">
        <f t="shared" si="75"/>
        <v>7.7988370210295116E-2</v>
      </c>
      <c r="P53" s="336">
        <f t="shared" si="75"/>
        <v>7.9756722297438506E-2</v>
      </c>
      <c r="Q53" s="336">
        <f t="shared" si="75"/>
        <v>7.6524423634029171E-2</v>
      </c>
      <c r="R53" s="336">
        <f t="shared" si="75"/>
        <v>7.8648315579162881E-2</v>
      </c>
      <c r="S53" s="336">
        <f t="shared" si="75"/>
        <v>8.5043009292185209E-2</v>
      </c>
      <c r="T53" s="336">
        <f t="shared" si="75"/>
        <v>8.5125549983537455E-2</v>
      </c>
      <c r="U53" s="336">
        <f t="shared" si="75"/>
        <v>8.6581575136065902E-2</v>
      </c>
      <c r="V53" s="336">
        <f t="shared" si="75"/>
        <v>8.8427707212529252E-2</v>
      </c>
      <c r="W53" s="336">
        <f t="shared" si="75"/>
        <v>9.0957953070086181E-2</v>
      </c>
      <c r="X53" s="336">
        <f t="shared" si="75"/>
        <v>8.1337641156182028E-2</v>
      </c>
      <c r="Y53" s="336">
        <f t="shared" si="75"/>
        <v>8.184594550691561E-2</v>
      </c>
      <c r="Z53" s="336">
        <f t="shared" si="75"/>
        <v>8.2362342194248206E-2</v>
      </c>
      <c r="AA53" s="336">
        <f t="shared" si="75"/>
        <v>8.2861231665359483E-2</v>
      </c>
      <c r="AB53" s="336">
        <f t="shared" si="75"/>
        <v>8.3311779812251768E-2</v>
      </c>
      <c r="AC53" s="336">
        <f t="shared" si="75"/>
        <v>8.3746163818988945E-2</v>
      </c>
      <c r="AD53" s="336">
        <f t="shared" si="75"/>
        <v>8.4175527077735693E-2</v>
      </c>
      <c r="AE53" s="336">
        <f t="shared" ref="AE53:AL53" si="76">AE6/AE$49</f>
        <v>8.460772627561082E-2</v>
      </c>
      <c r="AF53" s="336">
        <f t="shared" si="76"/>
        <v>8.503090084966812E-2</v>
      </c>
      <c r="AG53" s="336">
        <f t="shared" si="76"/>
        <v>8.5457711448768944E-2</v>
      </c>
      <c r="AH53" s="336">
        <f t="shared" si="76"/>
        <v>8.5869873982155426E-2</v>
      </c>
      <c r="AI53" s="336">
        <f t="shared" si="76"/>
        <v>8.6309700909423415E-2</v>
      </c>
      <c r="AJ53" s="336">
        <f t="shared" si="76"/>
        <v>8.6732421217132705E-2</v>
      </c>
      <c r="AK53" s="336">
        <f t="shared" si="76"/>
        <v>8.7229413860738042E-2</v>
      </c>
      <c r="AL53" s="336">
        <f t="shared" si="76"/>
        <v>8.7672106620735824E-2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2.9343466940656798E-2</v>
      </c>
      <c r="N54" s="336">
        <f t="shared" si="77"/>
        <v>3.3360603577581707E-2</v>
      </c>
      <c r="O54" s="336">
        <f t="shared" si="77"/>
        <v>3.4572780122385634E-2</v>
      </c>
      <c r="P54" s="336">
        <f t="shared" si="77"/>
        <v>3.5759707086748846E-2</v>
      </c>
      <c r="Q54" s="336">
        <f t="shared" si="77"/>
        <v>3.8643415802646242E-2</v>
      </c>
      <c r="R54" s="336">
        <f t="shared" si="77"/>
        <v>3.6541716738061558E-2</v>
      </c>
      <c r="S54" s="336">
        <f t="shared" si="77"/>
        <v>3.3389190408865052E-2</v>
      </c>
      <c r="T54" s="336">
        <f t="shared" si="77"/>
        <v>3.5192395637602639E-2</v>
      </c>
      <c r="U54" s="336">
        <f t="shared" si="77"/>
        <v>3.5922282773912052E-2</v>
      </c>
      <c r="V54" s="336">
        <f t="shared" si="77"/>
        <v>3.6016079940870888E-2</v>
      </c>
      <c r="W54" s="336">
        <f t="shared" si="77"/>
        <v>3.6402828468483507E-2</v>
      </c>
      <c r="X54" s="336">
        <f t="shared" si="77"/>
        <v>4.2524664651868972E-2</v>
      </c>
      <c r="Y54" s="336">
        <f t="shared" si="77"/>
        <v>4.3124351396739966E-2</v>
      </c>
      <c r="Z54" s="336">
        <f t="shared" si="77"/>
        <v>4.3671339255182511E-2</v>
      </c>
      <c r="AA54" s="336">
        <f t="shared" si="77"/>
        <v>4.4216583692702531E-2</v>
      </c>
      <c r="AB54" s="336">
        <f t="shared" si="77"/>
        <v>4.4760529543641986E-2</v>
      </c>
      <c r="AC54" s="336">
        <f t="shared" si="77"/>
        <v>4.5306777992631823E-2</v>
      </c>
      <c r="AD54" s="336">
        <f t="shared" si="77"/>
        <v>4.5867242371872105E-2</v>
      </c>
      <c r="AE54" s="336">
        <f t="shared" ref="AE54:AL54" si="78">AE7/AE$49</f>
        <v>4.6390763740678138E-2</v>
      </c>
      <c r="AF54" s="336">
        <f t="shared" si="78"/>
        <v>4.6907778840761048E-2</v>
      </c>
      <c r="AG54" s="336">
        <f t="shared" si="78"/>
        <v>4.7425115070292852E-2</v>
      </c>
      <c r="AH54" s="336">
        <f t="shared" si="78"/>
        <v>4.7933852698767633E-2</v>
      </c>
      <c r="AI54" s="336">
        <f t="shared" si="78"/>
        <v>4.846106086022775E-2</v>
      </c>
      <c r="AJ54" s="336">
        <f t="shared" si="78"/>
        <v>4.8967995173902511E-2</v>
      </c>
      <c r="AK54" s="336">
        <f t="shared" si="78"/>
        <v>4.9532409591247523E-2</v>
      </c>
      <c r="AL54" s="336">
        <f t="shared" si="78"/>
        <v>5.0082144758617941E-2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0.21844771658872797</v>
      </c>
      <c r="N56" s="337">
        <f t="shared" si="79"/>
        <v>0.21048488847766045</v>
      </c>
      <c r="O56" s="337">
        <f t="shared" si="79"/>
        <v>0.20963649319738906</v>
      </c>
      <c r="P56" s="337">
        <f t="shared" si="79"/>
        <v>0.21313810250626139</v>
      </c>
      <c r="Q56" s="337">
        <f t="shared" si="79"/>
        <v>0.20872569523186471</v>
      </c>
      <c r="R56" s="337">
        <f t="shared" si="79"/>
        <v>0.2108846496617168</v>
      </c>
      <c r="S56" s="337">
        <f t="shared" si="79"/>
        <v>0.21789060821212852</v>
      </c>
      <c r="T56" s="337">
        <f t="shared" si="79"/>
        <v>0.20885503326254723</v>
      </c>
      <c r="U56" s="337">
        <f t="shared" si="79"/>
        <v>0.21684970095426886</v>
      </c>
      <c r="V56" s="337">
        <f t="shared" si="79"/>
        <v>0.22222147057032887</v>
      </c>
      <c r="W56" s="337">
        <f t="shared" si="79"/>
        <v>0.2329440272060492</v>
      </c>
      <c r="X56" s="337">
        <f t="shared" si="79"/>
        <v>0.23847912491651532</v>
      </c>
      <c r="Y56" s="337">
        <f t="shared" si="79"/>
        <v>0.23936787294286918</v>
      </c>
      <c r="Z56" s="337">
        <f t="shared" si="79"/>
        <v>0.2404764637759168</v>
      </c>
      <c r="AA56" s="337">
        <f t="shared" si="79"/>
        <v>0.24162143132469432</v>
      </c>
      <c r="AB56" s="337">
        <f t="shared" si="79"/>
        <v>0.24285697951683263</v>
      </c>
      <c r="AC56" s="337">
        <f t="shared" si="79"/>
        <v>0.24415094114849653</v>
      </c>
      <c r="AD56" s="337">
        <f t="shared" si="79"/>
        <v>0.2454473086563623</v>
      </c>
      <c r="AE56" s="337">
        <f t="shared" ref="AE56:AL56" si="80">AE9/AE$49</f>
        <v>0.24670993751333137</v>
      </c>
      <c r="AF56" s="337">
        <f t="shared" si="80"/>
        <v>0.24793358509680632</v>
      </c>
      <c r="AG56" s="337">
        <f t="shared" si="80"/>
        <v>0.24915517173040203</v>
      </c>
      <c r="AH56" s="337">
        <f t="shared" si="80"/>
        <v>0.25032145737316253</v>
      </c>
      <c r="AI56" s="337">
        <f t="shared" si="80"/>
        <v>0.25150371476301769</v>
      </c>
      <c r="AJ56" s="337">
        <f t="shared" si="80"/>
        <v>0.2527166663202336</v>
      </c>
      <c r="AK56" s="337">
        <f t="shared" si="80"/>
        <v>0.2540192128154497</v>
      </c>
      <c r="AL56" s="337">
        <f t="shared" si="80"/>
        <v>0.25520102583679655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6.734738201120688E-2</v>
      </c>
      <c r="N57" s="336">
        <f t="shared" si="81"/>
        <v>6.4802789284197138E-2</v>
      </c>
      <c r="O57" s="336">
        <f t="shared" si="81"/>
        <v>6.4195049517200911E-2</v>
      </c>
      <c r="P57" s="336">
        <f t="shared" si="81"/>
        <v>6.3587018043908428E-2</v>
      </c>
      <c r="Q57" s="336">
        <f t="shared" si="81"/>
        <v>6.5807684014285939E-2</v>
      </c>
      <c r="R57" s="336">
        <f t="shared" si="81"/>
        <v>6.6781698682692736E-2</v>
      </c>
      <c r="S57" s="336">
        <f t="shared" si="81"/>
        <v>7.1096681968328843E-2</v>
      </c>
      <c r="T57" s="336">
        <f t="shared" si="81"/>
        <v>6.5594248677557837E-2</v>
      </c>
      <c r="U57" s="336">
        <f t="shared" si="81"/>
        <v>6.9935072428536096E-2</v>
      </c>
      <c r="V57" s="336">
        <f t="shared" si="81"/>
        <v>7.015621996064747E-2</v>
      </c>
      <c r="W57" s="336">
        <f t="shared" si="81"/>
        <v>7.3724725741590669E-2</v>
      </c>
      <c r="X57" s="336">
        <f t="shared" si="81"/>
        <v>7.4264397116665978E-2</v>
      </c>
      <c r="Y57" s="336">
        <f t="shared" si="81"/>
        <v>7.4642987853668089E-2</v>
      </c>
      <c r="Z57" s="336">
        <f t="shared" si="81"/>
        <v>7.5004466263206782E-2</v>
      </c>
      <c r="AA57" s="336">
        <f t="shared" si="81"/>
        <v>7.5386616956004793E-2</v>
      </c>
      <c r="AB57" s="336">
        <f t="shared" si="81"/>
        <v>7.576757791715158E-2</v>
      </c>
      <c r="AC57" s="336">
        <f t="shared" si="81"/>
        <v>7.6170131201381761E-2</v>
      </c>
      <c r="AD57" s="336">
        <f t="shared" si="81"/>
        <v>7.6584157885849505E-2</v>
      </c>
      <c r="AE57" s="336">
        <f t="shared" ref="AE57:AL57" si="82">AE10/AE$49</f>
        <v>7.7002233341924423E-2</v>
      </c>
      <c r="AF57" s="336">
        <f t="shared" si="82"/>
        <v>7.7397986999716853E-2</v>
      </c>
      <c r="AG57" s="336">
        <f t="shared" si="82"/>
        <v>7.7797915151253699E-2</v>
      </c>
      <c r="AH57" s="336">
        <f t="shared" si="82"/>
        <v>7.8201977256294214E-2</v>
      </c>
      <c r="AI57" s="336">
        <f t="shared" si="82"/>
        <v>7.862310428449383E-2</v>
      </c>
      <c r="AJ57" s="336">
        <f t="shared" si="82"/>
        <v>7.9034067047864587E-2</v>
      </c>
      <c r="AK57" s="336">
        <f t="shared" si="82"/>
        <v>7.9467359363994697E-2</v>
      </c>
      <c r="AL57" s="336">
        <f t="shared" si="82"/>
        <v>7.9874388320066686E-2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Buckinghamshire Thames Valley</v>
      </c>
      <c r="L58" s="232" t="str">
        <f>'Occ T3'!A13</f>
        <v>22 Health professionals</v>
      </c>
      <c r="M58" s="336">
        <f t="shared" ref="M58:AD58" si="83">M11/M$49</f>
        <v>3.3465329564214927E-2</v>
      </c>
      <c r="N58" s="336">
        <f t="shared" si="83"/>
        <v>3.4323554591163971E-2</v>
      </c>
      <c r="O58" s="336">
        <f t="shared" si="83"/>
        <v>3.4343079910015777E-2</v>
      </c>
      <c r="P58" s="336">
        <f t="shared" si="83"/>
        <v>3.5738829044090099E-2</v>
      </c>
      <c r="Q58" s="336">
        <f t="shared" si="83"/>
        <v>3.296244299368796E-2</v>
      </c>
      <c r="R58" s="336">
        <f t="shared" si="83"/>
        <v>3.3405320597700745E-2</v>
      </c>
      <c r="S58" s="336">
        <f t="shared" si="83"/>
        <v>3.444178705431078E-2</v>
      </c>
      <c r="T58" s="336">
        <f t="shared" si="83"/>
        <v>3.6709526461429068E-2</v>
      </c>
      <c r="U58" s="336">
        <f t="shared" si="83"/>
        <v>3.5678511449520542E-2</v>
      </c>
      <c r="V58" s="336">
        <f t="shared" si="83"/>
        <v>3.7755063319159773E-2</v>
      </c>
      <c r="W58" s="336">
        <f t="shared" si="83"/>
        <v>3.8405397956500532E-2</v>
      </c>
      <c r="X58" s="336">
        <f t="shared" si="83"/>
        <v>3.9352925149617447E-2</v>
      </c>
      <c r="Y58" s="336">
        <f t="shared" si="83"/>
        <v>3.9299685334750201E-2</v>
      </c>
      <c r="Z58" s="336">
        <f t="shared" si="83"/>
        <v>3.9311640592205307E-2</v>
      </c>
      <c r="AA58" s="336">
        <f t="shared" si="83"/>
        <v>3.9311006390171092E-2</v>
      </c>
      <c r="AB58" s="336">
        <f t="shared" si="83"/>
        <v>3.9350528886223729E-2</v>
      </c>
      <c r="AC58" s="336">
        <f t="shared" si="83"/>
        <v>3.9404563873641968E-2</v>
      </c>
      <c r="AD58" s="336">
        <f t="shared" si="83"/>
        <v>3.9453590314643371E-2</v>
      </c>
      <c r="AE58" s="336">
        <f t="shared" ref="AE58:AL58" si="84">AE11/AE$49</f>
        <v>3.9486866586843195E-2</v>
      </c>
      <c r="AF58" s="336">
        <f t="shared" si="84"/>
        <v>3.9531985082712058E-2</v>
      </c>
      <c r="AG58" s="336">
        <f t="shared" si="84"/>
        <v>3.958596260120794E-2</v>
      </c>
      <c r="AH58" s="336">
        <f t="shared" si="84"/>
        <v>3.9643385555512008E-2</v>
      </c>
      <c r="AI58" s="336">
        <f t="shared" si="84"/>
        <v>3.9702551081316095E-2</v>
      </c>
      <c r="AJ58" s="336">
        <f t="shared" si="84"/>
        <v>3.9764348714249165E-2</v>
      </c>
      <c r="AK58" s="336">
        <f t="shared" si="84"/>
        <v>3.9818005926975875E-2</v>
      </c>
      <c r="AL58" s="336">
        <f t="shared" si="84"/>
        <v>3.9836128942897758E-2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4.3733670529362029E-2</v>
      </c>
      <c r="N59" s="336">
        <f t="shared" si="85"/>
        <v>4.3677197661161182E-2</v>
      </c>
      <c r="O59" s="336">
        <f t="shared" si="85"/>
        <v>4.414335468601658E-2</v>
      </c>
      <c r="P59" s="336">
        <f t="shared" si="85"/>
        <v>4.5358002737515016E-2</v>
      </c>
      <c r="Q59" s="336">
        <f t="shared" si="85"/>
        <v>4.2377855748511585E-2</v>
      </c>
      <c r="R59" s="336">
        <f t="shared" si="85"/>
        <v>4.6440697284970252E-2</v>
      </c>
      <c r="S59" s="336">
        <f t="shared" si="85"/>
        <v>4.3891105249744398E-2</v>
      </c>
      <c r="T59" s="336">
        <f t="shared" si="85"/>
        <v>4.2053428603602172E-2</v>
      </c>
      <c r="U59" s="336">
        <f t="shared" si="85"/>
        <v>4.3195639544230065E-2</v>
      </c>
      <c r="V59" s="336">
        <f t="shared" si="85"/>
        <v>4.5502050988599253E-2</v>
      </c>
      <c r="W59" s="336">
        <f t="shared" si="85"/>
        <v>4.6755036751985557E-2</v>
      </c>
      <c r="X59" s="336">
        <f t="shared" si="85"/>
        <v>4.6686814553426097E-2</v>
      </c>
      <c r="Y59" s="336">
        <f t="shared" si="85"/>
        <v>4.6668141116296857E-2</v>
      </c>
      <c r="Z59" s="336">
        <f t="shared" si="85"/>
        <v>4.6776074921869623E-2</v>
      </c>
      <c r="AA59" s="336">
        <f t="shared" si="85"/>
        <v>4.6912329194112534E-2</v>
      </c>
      <c r="AB59" s="336">
        <f t="shared" si="85"/>
        <v>4.7093887917298301E-2</v>
      </c>
      <c r="AC59" s="336">
        <f t="shared" si="85"/>
        <v>4.7310116564055808E-2</v>
      </c>
      <c r="AD59" s="336">
        <f t="shared" si="85"/>
        <v>4.753100559508569E-2</v>
      </c>
      <c r="AE59" s="336">
        <f t="shared" ref="AE59:AL59" si="86">AE12/AE$49</f>
        <v>4.7732055887797505E-2</v>
      </c>
      <c r="AF59" s="336">
        <f t="shared" si="86"/>
        <v>4.7928593001310041E-2</v>
      </c>
      <c r="AG59" s="336">
        <f t="shared" si="86"/>
        <v>4.81244864877967E-2</v>
      </c>
      <c r="AH59" s="336">
        <f t="shared" si="86"/>
        <v>4.8287428313729439E-2</v>
      </c>
      <c r="AI59" s="336">
        <f t="shared" si="86"/>
        <v>4.8457823963017149E-2</v>
      </c>
      <c r="AJ59" s="336">
        <f t="shared" si="86"/>
        <v>4.8630408231271488E-2</v>
      </c>
      <c r="AK59" s="336">
        <f t="shared" si="86"/>
        <v>4.881529793666832E-2</v>
      </c>
      <c r="AL59" s="336">
        <f t="shared" si="86"/>
        <v>4.8975316037110195E-2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7.390133448394412E-2</v>
      </c>
      <c r="N60" s="336">
        <f t="shared" si="87"/>
        <v>6.7681346941138157E-2</v>
      </c>
      <c r="O60" s="336">
        <f t="shared" si="87"/>
        <v>6.6955009084155803E-2</v>
      </c>
      <c r="P60" s="336">
        <f t="shared" si="87"/>
        <v>6.8454252680747826E-2</v>
      </c>
      <c r="Q60" s="336">
        <f t="shared" si="87"/>
        <v>6.7577712475379234E-2</v>
      </c>
      <c r="R60" s="336">
        <f t="shared" si="87"/>
        <v>6.4256933096353039E-2</v>
      </c>
      <c r="S60" s="336">
        <f t="shared" si="87"/>
        <v>6.8461033939744523E-2</v>
      </c>
      <c r="T60" s="336">
        <f t="shared" si="87"/>
        <v>6.4497829519958152E-2</v>
      </c>
      <c r="U60" s="336">
        <f t="shared" si="87"/>
        <v>6.8040477531982155E-2</v>
      </c>
      <c r="V60" s="336">
        <f t="shared" si="87"/>
        <v>6.8808136301922396E-2</v>
      </c>
      <c r="W60" s="336">
        <f t="shared" si="87"/>
        <v>7.4058866755972466E-2</v>
      </c>
      <c r="X60" s="336">
        <f t="shared" si="87"/>
        <v>7.8174988096805814E-2</v>
      </c>
      <c r="Y60" s="336">
        <f t="shared" si="87"/>
        <v>7.8757058638154048E-2</v>
      </c>
      <c r="Z60" s="336">
        <f t="shared" si="87"/>
        <v>7.9384281998635065E-2</v>
      </c>
      <c r="AA60" s="336">
        <f t="shared" si="87"/>
        <v>8.0011478784405884E-2</v>
      </c>
      <c r="AB60" s="336">
        <f t="shared" si="87"/>
        <v>8.0644984796158989E-2</v>
      </c>
      <c r="AC60" s="336">
        <f t="shared" si="87"/>
        <v>8.1266129509416959E-2</v>
      </c>
      <c r="AD60" s="336">
        <f t="shared" si="87"/>
        <v>8.1878554860783742E-2</v>
      </c>
      <c r="AE60" s="336">
        <f t="shared" ref="AE60:AL60" si="88">AE13/AE$49</f>
        <v>8.2488781696766281E-2</v>
      </c>
      <c r="AF60" s="336">
        <f t="shared" si="88"/>
        <v>8.3075020013067366E-2</v>
      </c>
      <c r="AG60" s="336">
        <f t="shared" si="88"/>
        <v>8.3646807490143665E-2</v>
      </c>
      <c r="AH60" s="336">
        <f t="shared" si="88"/>
        <v>8.4188666247626873E-2</v>
      </c>
      <c r="AI60" s="336">
        <f t="shared" si="88"/>
        <v>8.4720235434190674E-2</v>
      </c>
      <c r="AJ60" s="336">
        <f t="shared" si="88"/>
        <v>8.528784232684837E-2</v>
      </c>
      <c r="AK60" s="336">
        <f t="shared" si="88"/>
        <v>8.5918549587810839E-2</v>
      </c>
      <c r="AL60" s="336">
        <f t="shared" si="88"/>
        <v>8.6515192536721908E-2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0.13050904161942745</v>
      </c>
      <c r="N62" s="337">
        <f t="shared" si="89"/>
        <v>0.13223180328809336</v>
      </c>
      <c r="O62" s="337">
        <f t="shared" si="89"/>
        <v>0.13491485225353117</v>
      </c>
      <c r="P62" s="337">
        <f t="shared" si="89"/>
        <v>0.13153854415549029</v>
      </c>
      <c r="Q62" s="337">
        <f t="shared" si="89"/>
        <v>0.13255644012612797</v>
      </c>
      <c r="R62" s="337">
        <f t="shared" si="89"/>
        <v>0.13471991009406825</v>
      </c>
      <c r="S62" s="337">
        <f t="shared" si="89"/>
        <v>0.13379360594174114</v>
      </c>
      <c r="T62" s="337">
        <f t="shared" si="89"/>
        <v>0.13716192076731701</v>
      </c>
      <c r="U62" s="337">
        <f t="shared" si="89"/>
        <v>0.13747275767182063</v>
      </c>
      <c r="V62" s="337">
        <f t="shared" si="89"/>
        <v>0.13350724671102496</v>
      </c>
      <c r="W62" s="337">
        <f t="shared" si="89"/>
        <v>0.14120117077079905</v>
      </c>
      <c r="X62" s="337">
        <f t="shared" si="89"/>
        <v>0.13327032241946751</v>
      </c>
      <c r="Y62" s="337">
        <f t="shared" si="89"/>
        <v>0.13374161069477802</v>
      </c>
      <c r="Z62" s="337">
        <f t="shared" si="89"/>
        <v>0.13409201166652493</v>
      </c>
      <c r="AA62" s="337">
        <f t="shared" si="89"/>
        <v>0.13449562690417666</v>
      </c>
      <c r="AB62" s="337">
        <f t="shared" si="89"/>
        <v>0.13490739369917937</v>
      </c>
      <c r="AC62" s="337">
        <f t="shared" si="89"/>
        <v>0.13530572730264978</v>
      </c>
      <c r="AD62" s="337">
        <f t="shared" si="89"/>
        <v>0.1356650558850388</v>
      </c>
      <c r="AE62" s="337">
        <f t="shared" ref="AE62:AL62" si="90">AE15/AE$49</f>
        <v>0.13602884291271863</v>
      </c>
      <c r="AF62" s="337">
        <f t="shared" si="90"/>
        <v>0.13643221122917931</v>
      </c>
      <c r="AG62" s="337">
        <f t="shared" si="90"/>
        <v>0.136826551585429</v>
      </c>
      <c r="AH62" s="337">
        <f t="shared" si="90"/>
        <v>0.13717385816055488</v>
      </c>
      <c r="AI62" s="337">
        <f t="shared" si="90"/>
        <v>0.13753408361657221</v>
      </c>
      <c r="AJ62" s="337">
        <f t="shared" si="90"/>
        <v>0.13790656197017645</v>
      </c>
      <c r="AK62" s="337">
        <f t="shared" si="90"/>
        <v>0.13831258884421246</v>
      </c>
      <c r="AL62" s="337">
        <f t="shared" si="90"/>
        <v>0.13864725590737775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1.9134975859675905E-2</v>
      </c>
      <c r="N63" s="336">
        <f t="shared" si="91"/>
        <v>1.8518237484395093E-2</v>
      </c>
      <c r="O63" s="336">
        <f t="shared" si="91"/>
        <v>1.8574482447670172E-2</v>
      </c>
      <c r="P63" s="336">
        <f t="shared" si="91"/>
        <v>1.8466882364345044E-2</v>
      </c>
      <c r="Q63" s="336">
        <f t="shared" si="91"/>
        <v>1.7136968855553904E-2</v>
      </c>
      <c r="R63" s="336">
        <f t="shared" si="91"/>
        <v>1.6705172859602692E-2</v>
      </c>
      <c r="S63" s="336">
        <f t="shared" si="91"/>
        <v>1.7910574303138655E-2</v>
      </c>
      <c r="T63" s="336">
        <f t="shared" si="91"/>
        <v>1.8544673753004743E-2</v>
      </c>
      <c r="U63" s="336">
        <f t="shared" si="91"/>
        <v>1.9421318722329065E-2</v>
      </c>
      <c r="V63" s="336">
        <f t="shared" si="91"/>
        <v>1.8248189758509049E-2</v>
      </c>
      <c r="W63" s="336">
        <f t="shared" si="91"/>
        <v>2.0044714043614062E-2</v>
      </c>
      <c r="X63" s="336">
        <f t="shared" si="91"/>
        <v>1.70956752124026E-2</v>
      </c>
      <c r="Y63" s="336">
        <f t="shared" si="91"/>
        <v>1.7126193634147434E-2</v>
      </c>
      <c r="Z63" s="336">
        <f t="shared" si="91"/>
        <v>1.7171754881133892E-2</v>
      </c>
      <c r="AA63" s="336">
        <f t="shared" si="91"/>
        <v>1.7219487391474286E-2</v>
      </c>
      <c r="AB63" s="336">
        <f t="shared" si="91"/>
        <v>1.726421115669606E-2</v>
      </c>
      <c r="AC63" s="336">
        <f t="shared" si="91"/>
        <v>1.7320778325075944E-2</v>
      </c>
      <c r="AD63" s="336">
        <f t="shared" si="91"/>
        <v>1.7373214453610505E-2</v>
      </c>
      <c r="AE63" s="336">
        <f t="shared" ref="AE63:AL63" si="92">AE16/AE$49</f>
        <v>1.7428674593235449E-2</v>
      </c>
      <c r="AF63" s="336">
        <f t="shared" si="92"/>
        <v>1.7497369837641049E-2</v>
      </c>
      <c r="AG63" s="336">
        <f t="shared" si="92"/>
        <v>1.7557540412319415E-2</v>
      </c>
      <c r="AH63" s="336">
        <f t="shared" si="92"/>
        <v>1.7616866399083473E-2</v>
      </c>
      <c r="AI63" s="336">
        <f t="shared" si="92"/>
        <v>1.7677373277363448E-2</v>
      </c>
      <c r="AJ63" s="336">
        <f t="shared" si="92"/>
        <v>1.7729792864616196E-2</v>
      </c>
      <c r="AK63" s="336">
        <f t="shared" si="92"/>
        <v>1.7785221475446034E-2</v>
      </c>
      <c r="AL63" s="336">
        <f t="shared" si="92"/>
        <v>1.7831545912488502E-2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1.3204012339718406E-2</v>
      </c>
      <c r="N64" s="336">
        <f t="shared" si="93"/>
        <v>1.58181490209343E-2</v>
      </c>
      <c r="O64" s="336">
        <f t="shared" si="93"/>
        <v>1.5231228965768862E-2</v>
      </c>
      <c r="P64" s="336">
        <f t="shared" si="93"/>
        <v>1.5129096987869914E-2</v>
      </c>
      <c r="Q64" s="336">
        <f t="shared" si="93"/>
        <v>1.390312832361368E-2</v>
      </c>
      <c r="R64" s="336">
        <f t="shared" si="93"/>
        <v>1.4936537951562957E-2</v>
      </c>
      <c r="S64" s="336">
        <f t="shared" si="93"/>
        <v>1.47000405872675E-2</v>
      </c>
      <c r="T64" s="336">
        <f t="shared" si="93"/>
        <v>1.5186693750854588E-2</v>
      </c>
      <c r="U64" s="336">
        <f t="shared" si="93"/>
        <v>1.5934043521891129E-2</v>
      </c>
      <c r="V64" s="336">
        <f t="shared" si="93"/>
        <v>1.6076853391495644E-2</v>
      </c>
      <c r="W64" s="336">
        <f t="shared" si="93"/>
        <v>1.6803609556163505E-2</v>
      </c>
      <c r="X64" s="336">
        <f t="shared" si="93"/>
        <v>1.6192292510670742E-2</v>
      </c>
      <c r="Y64" s="336">
        <f t="shared" si="93"/>
        <v>1.6178173040000812E-2</v>
      </c>
      <c r="Z64" s="336">
        <f t="shared" si="93"/>
        <v>1.6188069686980444E-2</v>
      </c>
      <c r="AA64" s="336">
        <f t="shared" si="93"/>
        <v>1.6198789295480027E-2</v>
      </c>
      <c r="AB64" s="336">
        <f t="shared" si="93"/>
        <v>1.6226477005930866E-2</v>
      </c>
      <c r="AC64" s="336">
        <f t="shared" si="93"/>
        <v>1.6263683228551214E-2</v>
      </c>
      <c r="AD64" s="336">
        <f t="shared" si="93"/>
        <v>1.6301477592955669E-2</v>
      </c>
      <c r="AE64" s="336">
        <f t="shared" ref="AE64:AL64" si="94">AE17/AE$49</f>
        <v>1.6339878129221014E-2</v>
      </c>
      <c r="AF64" s="336">
        <f t="shared" si="94"/>
        <v>1.6380740916745188E-2</v>
      </c>
      <c r="AG64" s="336">
        <f t="shared" si="94"/>
        <v>1.6427113102689142E-2</v>
      </c>
      <c r="AH64" s="336">
        <f t="shared" si="94"/>
        <v>1.6457212510364572E-2</v>
      </c>
      <c r="AI64" s="336">
        <f t="shared" si="94"/>
        <v>1.6502938992904649E-2</v>
      </c>
      <c r="AJ64" s="336">
        <f t="shared" si="94"/>
        <v>1.6545363535558518E-2</v>
      </c>
      <c r="AK64" s="336">
        <f t="shared" si="94"/>
        <v>1.6590783282869462E-2</v>
      </c>
      <c r="AL64" s="336">
        <f t="shared" si="94"/>
        <v>1.6631824487685201E-2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1.1354382169652117E-2</v>
      </c>
      <c r="N65" s="336">
        <f t="shared" si="95"/>
        <v>1.307477129847856E-2</v>
      </c>
      <c r="O65" s="336">
        <f t="shared" si="95"/>
        <v>1.3407855930498895E-2</v>
      </c>
      <c r="P65" s="336">
        <f t="shared" si="95"/>
        <v>1.2072752370537952E-2</v>
      </c>
      <c r="Q65" s="336">
        <f t="shared" si="95"/>
        <v>1.1967540940396209E-2</v>
      </c>
      <c r="R65" s="336">
        <f t="shared" si="95"/>
        <v>1.1882741419608343E-2</v>
      </c>
      <c r="S65" s="336">
        <f t="shared" si="95"/>
        <v>1.1972599435021561E-2</v>
      </c>
      <c r="T65" s="336">
        <f t="shared" si="95"/>
        <v>1.1460399037826556E-2</v>
      </c>
      <c r="U65" s="336">
        <f t="shared" si="95"/>
        <v>1.1466222686080425E-2</v>
      </c>
      <c r="V65" s="336">
        <f t="shared" si="95"/>
        <v>1.0711538927935487E-2</v>
      </c>
      <c r="W65" s="336">
        <f t="shared" si="95"/>
        <v>1.1432590874541673E-2</v>
      </c>
      <c r="X65" s="336">
        <f t="shared" si="95"/>
        <v>1.2757062451811421E-2</v>
      </c>
      <c r="Y65" s="336">
        <f t="shared" si="95"/>
        <v>1.2952339126508122E-2</v>
      </c>
      <c r="Z65" s="336">
        <f t="shared" si="95"/>
        <v>1.3098266682400902E-2</v>
      </c>
      <c r="AA65" s="336">
        <f t="shared" si="95"/>
        <v>1.3247853724013528E-2</v>
      </c>
      <c r="AB65" s="336">
        <f t="shared" si="95"/>
        <v>1.3390089664395149E-2</v>
      </c>
      <c r="AC65" s="336">
        <f t="shared" si="95"/>
        <v>1.3527503765203277E-2</v>
      </c>
      <c r="AD65" s="336">
        <f t="shared" si="95"/>
        <v>1.365487356726908E-2</v>
      </c>
      <c r="AE65" s="336">
        <f t="shared" ref="AE65:AL65" si="96">AE18/AE$49</f>
        <v>1.3781910082559743E-2</v>
      </c>
      <c r="AF65" s="336">
        <f t="shared" si="96"/>
        <v>1.3936181617102495E-2</v>
      </c>
      <c r="AG65" s="336">
        <f t="shared" si="96"/>
        <v>1.4095428376299951E-2</v>
      </c>
      <c r="AH65" s="336">
        <f t="shared" si="96"/>
        <v>1.4251842441713871E-2</v>
      </c>
      <c r="AI65" s="336">
        <f t="shared" si="96"/>
        <v>1.439430556990458E-2</v>
      </c>
      <c r="AJ65" s="336">
        <f t="shared" si="96"/>
        <v>1.4538096597963004E-2</v>
      </c>
      <c r="AK65" s="336">
        <f t="shared" si="96"/>
        <v>1.4662204719846195E-2</v>
      </c>
      <c r="AL65" s="336">
        <f t="shared" si="96"/>
        <v>1.4796644326629546E-2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1.7741597564670916E-2</v>
      </c>
      <c r="N66" s="336">
        <f t="shared" si="97"/>
        <v>2.1376215681907715E-2</v>
      </c>
      <c r="O66" s="336">
        <f t="shared" si="97"/>
        <v>2.2878343495674879E-2</v>
      </c>
      <c r="P66" s="336">
        <f t="shared" si="97"/>
        <v>2.1032003529588762E-2</v>
      </c>
      <c r="Q66" s="336">
        <f t="shared" si="97"/>
        <v>2.3022471264750582E-2</v>
      </c>
      <c r="R66" s="336">
        <f t="shared" si="97"/>
        <v>2.5725805415451108E-2</v>
      </c>
      <c r="S66" s="336">
        <f t="shared" si="97"/>
        <v>2.2578198473493759E-2</v>
      </c>
      <c r="T66" s="336">
        <f t="shared" si="97"/>
        <v>2.6549161715665494E-2</v>
      </c>
      <c r="U66" s="336">
        <f t="shared" si="97"/>
        <v>2.4229077889322895E-2</v>
      </c>
      <c r="V66" s="336">
        <f t="shared" si="97"/>
        <v>2.2292099321466263E-2</v>
      </c>
      <c r="W66" s="336">
        <f t="shared" si="97"/>
        <v>2.4164647886884584E-2</v>
      </c>
      <c r="X66" s="336">
        <f t="shared" si="97"/>
        <v>2.2649186619637624E-2</v>
      </c>
      <c r="Y66" s="336">
        <f t="shared" si="97"/>
        <v>2.2825507066077427E-2</v>
      </c>
      <c r="Z66" s="336">
        <f t="shared" si="97"/>
        <v>2.2924247070337085E-2</v>
      </c>
      <c r="AA66" s="336">
        <f t="shared" si="97"/>
        <v>2.3030354630922956E-2</v>
      </c>
      <c r="AB66" s="336">
        <f t="shared" si="97"/>
        <v>2.3155188597642692E-2</v>
      </c>
      <c r="AC66" s="336">
        <f t="shared" si="97"/>
        <v>2.3268622227117716E-2</v>
      </c>
      <c r="AD66" s="336">
        <f t="shared" si="97"/>
        <v>2.3377651630619521E-2</v>
      </c>
      <c r="AE66" s="336">
        <f t="shared" ref="AE66:AL66" si="98">AE19/AE$49</f>
        <v>2.3498737408456986E-2</v>
      </c>
      <c r="AF66" s="336">
        <f t="shared" si="98"/>
        <v>2.3611017839691169E-2</v>
      </c>
      <c r="AG66" s="336">
        <f t="shared" si="98"/>
        <v>2.3709925170417891E-2</v>
      </c>
      <c r="AH66" s="336">
        <f t="shared" si="98"/>
        <v>2.3795383515758887E-2</v>
      </c>
      <c r="AI66" s="336">
        <f t="shared" si="98"/>
        <v>2.3903741037059733E-2</v>
      </c>
      <c r="AJ66" s="336">
        <f t="shared" si="98"/>
        <v>2.4010086062300991E-2</v>
      </c>
      <c r="AK66" s="336">
        <f t="shared" si="98"/>
        <v>2.4161694700625538E-2</v>
      </c>
      <c r="AL66" s="336">
        <f t="shared" si="98"/>
        <v>2.4269039208782973E-2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6.9074073685710113E-2</v>
      </c>
      <c r="N67" s="336">
        <f t="shared" si="99"/>
        <v>6.3444429802377703E-2</v>
      </c>
      <c r="O67" s="336">
        <f t="shared" si="99"/>
        <v>6.4822941413918339E-2</v>
      </c>
      <c r="P67" s="336">
        <f t="shared" si="99"/>
        <v>6.4837808903148608E-2</v>
      </c>
      <c r="Q67" s="336">
        <f t="shared" si="99"/>
        <v>6.6526330741813564E-2</v>
      </c>
      <c r="R67" s="336">
        <f t="shared" si="99"/>
        <v>6.5469652447843141E-2</v>
      </c>
      <c r="S67" s="336">
        <f t="shared" si="99"/>
        <v>6.6632193142819679E-2</v>
      </c>
      <c r="T67" s="336">
        <f t="shared" si="99"/>
        <v>6.5420992509965623E-2</v>
      </c>
      <c r="U67" s="336">
        <f t="shared" si="99"/>
        <v>6.6422094852197119E-2</v>
      </c>
      <c r="V67" s="336">
        <f t="shared" si="99"/>
        <v>6.6178565311618517E-2</v>
      </c>
      <c r="W67" s="336">
        <f t="shared" si="99"/>
        <v>6.8755608409595229E-2</v>
      </c>
      <c r="X67" s="336">
        <f t="shared" si="99"/>
        <v>6.4576105624945118E-2</v>
      </c>
      <c r="Y67" s="336">
        <f t="shared" si="99"/>
        <v>6.4659397828044224E-2</v>
      </c>
      <c r="Z67" s="336">
        <f t="shared" si="99"/>
        <v>6.4709673345672611E-2</v>
      </c>
      <c r="AA67" s="336">
        <f t="shared" si="99"/>
        <v>6.4799141862285886E-2</v>
      </c>
      <c r="AB67" s="336">
        <f t="shared" si="99"/>
        <v>6.4871427274514615E-2</v>
      </c>
      <c r="AC67" s="336">
        <f t="shared" si="99"/>
        <v>6.4925139756701625E-2</v>
      </c>
      <c r="AD67" s="336">
        <f t="shared" si="99"/>
        <v>6.4957838640584048E-2</v>
      </c>
      <c r="AE67" s="336">
        <f t="shared" ref="AE67:AL67" si="100">AE20/AE$49</f>
        <v>6.497964269924543E-2</v>
      </c>
      <c r="AF67" s="336">
        <f t="shared" si="100"/>
        <v>6.5006901017999399E-2</v>
      </c>
      <c r="AG67" s="336">
        <f t="shared" si="100"/>
        <v>6.5036544523702611E-2</v>
      </c>
      <c r="AH67" s="336">
        <f t="shared" si="100"/>
        <v>6.5052553293634088E-2</v>
      </c>
      <c r="AI67" s="336">
        <f t="shared" si="100"/>
        <v>6.5055724739339835E-2</v>
      </c>
      <c r="AJ67" s="336">
        <f t="shared" si="100"/>
        <v>6.5083222909737726E-2</v>
      </c>
      <c r="AK67" s="336">
        <f t="shared" si="100"/>
        <v>6.5112684665425261E-2</v>
      </c>
      <c r="AL67" s="336">
        <f t="shared" si="100"/>
        <v>6.5118201971791537E-2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0.12120836381959377</v>
      </c>
      <c r="N69" s="337">
        <f t="shared" si="101"/>
        <v>0.11508124726765129</v>
      </c>
      <c r="O69" s="337">
        <f t="shared" si="101"/>
        <v>0.11342865173963858</v>
      </c>
      <c r="P69" s="337">
        <f t="shared" si="101"/>
        <v>0.11008427675584727</v>
      </c>
      <c r="Q69" s="337">
        <f t="shared" si="101"/>
        <v>0.10913104331277552</v>
      </c>
      <c r="R69" s="337">
        <f t="shared" si="101"/>
        <v>0.10790029276930026</v>
      </c>
      <c r="S69" s="337">
        <f t="shared" si="101"/>
        <v>0.10220996474342713</v>
      </c>
      <c r="T69" s="337">
        <f t="shared" si="101"/>
        <v>0.10437839149828722</v>
      </c>
      <c r="U69" s="337">
        <f t="shared" si="101"/>
        <v>0.10496610266950546</v>
      </c>
      <c r="V69" s="337">
        <f t="shared" si="101"/>
        <v>9.8151743615752074E-2</v>
      </c>
      <c r="W69" s="337">
        <f t="shared" si="101"/>
        <v>0.10158452031667205</v>
      </c>
      <c r="X69" s="337">
        <f t="shared" si="101"/>
        <v>9.7736731656426323E-2</v>
      </c>
      <c r="Y69" s="337">
        <f t="shared" si="101"/>
        <v>9.6432664251907246E-2</v>
      </c>
      <c r="Z69" s="337">
        <f t="shared" si="101"/>
        <v>9.5082206702775562E-2</v>
      </c>
      <c r="AA69" s="337">
        <f t="shared" si="101"/>
        <v>9.3755873191389158E-2</v>
      </c>
      <c r="AB69" s="337">
        <f t="shared" si="101"/>
        <v>9.245576823622044E-2</v>
      </c>
      <c r="AC69" s="337">
        <f t="shared" si="101"/>
        <v>9.1188654316763096E-2</v>
      </c>
      <c r="AD69" s="337">
        <f t="shared" si="101"/>
        <v>8.9913803053230906E-2</v>
      </c>
      <c r="AE69" s="337">
        <f t="shared" ref="AE69:AL69" si="102">AE22/AE$49</f>
        <v>8.8638195313539461E-2</v>
      </c>
      <c r="AF69" s="337">
        <f t="shared" si="102"/>
        <v>8.7351618139688433E-2</v>
      </c>
      <c r="AG69" s="337">
        <f t="shared" si="102"/>
        <v>8.6137565329262783E-2</v>
      </c>
      <c r="AH69" s="337">
        <f t="shared" si="102"/>
        <v>8.5022290006614126E-2</v>
      </c>
      <c r="AI69" s="337">
        <f t="shared" si="102"/>
        <v>8.3867296074947237E-2</v>
      </c>
      <c r="AJ69" s="337">
        <f t="shared" si="102"/>
        <v>8.2629013096855997E-2</v>
      </c>
      <c r="AK69" s="337">
        <f t="shared" si="102"/>
        <v>8.1064833366340031E-2</v>
      </c>
      <c r="AL69" s="337">
        <f t="shared" si="102"/>
        <v>7.9851464642226838E-2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8.7775916554158812E-2</v>
      </c>
      <c r="N70" s="336">
        <f t="shared" si="103"/>
        <v>8.5523103892331143E-2</v>
      </c>
      <c r="O70" s="336">
        <f t="shared" si="103"/>
        <v>8.5409380080800082E-2</v>
      </c>
      <c r="P70" s="336">
        <f t="shared" si="103"/>
        <v>8.2071255621356351E-2</v>
      </c>
      <c r="Q70" s="336">
        <f t="shared" si="103"/>
        <v>8.2191704754583497E-2</v>
      </c>
      <c r="R70" s="336">
        <f t="shared" si="103"/>
        <v>8.2908680256804312E-2</v>
      </c>
      <c r="S70" s="336">
        <f t="shared" si="103"/>
        <v>7.9271482664201878E-2</v>
      </c>
      <c r="T70" s="336">
        <f t="shared" si="103"/>
        <v>8.0766218392742922E-2</v>
      </c>
      <c r="U70" s="336">
        <f t="shared" si="103"/>
        <v>8.049532977005909E-2</v>
      </c>
      <c r="V70" s="336">
        <f t="shared" si="103"/>
        <v>7.6992070111301159E-2</v>
      </c>
      <c r="W70" s="336">
        <f t="shared" si="103"/>
        <v>8.0483296229808265E-2</v>
      </c>
      <c r="X70" s="336">
        <f t="shared" si="103"/>
        <v>7.440912121930475E-2</v>
      </c>
      <c r="Y70" s="336">
        <f t="shared" si="103"/>
        <v>7.3704616698492487E-2</v>
      </c>
      <c r="Z70" s="336">
        <f t="shared" si="103"/>
        <v>7.2963848969301193E-2</v>
      </c>
      <c r="AA70" s="336">
        <f t="shared" si="103"/>
        <v>7.2255844314155979E-2</v>
      </c>
      <c r="AB70" s="336">
        <f t="shared" si="103"/>
        <v>7.1528120395755526E-2</v>
      </c>
      <c r="AC70" s="336">
        <f t="shared" si="103"/>
        <v>7.0803954854602211E-2</v>
      </c>
      <c r="AD70" s="336">
        <f t="shared" si="103"/>
        <v>7.0028207525071259E-2</v>
      </c>
      <c r="AE70" s="336">
        <f t="shared" ref="AE70:AL70" si="104">AE23/AE$49</f>
        <v>6.9253779377602159E-2</v>
      </c>
      <c r="AF70" s="336">
        <f t="shared" si="104"/>
        <v>6.8519298112328708E-2</v>
      </c>
      <c r="AG70" s="336">
        <f t="shared" si="104"/>
        <v>6.778701815560173E-2</v>
      </c>
      <c r="AH70" s="336">
        <f t="shared" si="104"/>
        <v>6.7011266542820649E-2</v>
      </c>
      <c r="AI70" s="336">
        <f t="shared" si="104"/>
        <v>6.6199658249301727E-2</v>
      </c>
      <c r="AJ70" s="336">
        <f t="shared" si="104"/>
        <v>6.5368430493381688E-2</v>
      </c>
      <c r="AK70" s="336">
        <f t="shared" si="104"/>
        <v>6.4584459972853295E-2</v>
      </c>
      <c r="AL70" s="336">
        <f t="shared" si="104"/>
        <v>6.3846543792183075E-2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3.3432447265434956E-2</v>
      </c>
      <c r="N71" s="336">
        <f t="shared" si="105"/>
        <v>2.9558143375320152E-2</v>
      </c>
      <c r="O71" s="336">
        <f t="shared" si="105"/>
        <v>2.8019271658838499E-2</v>
      </c>
      <c r="P71" s="336">
        <f t="shared" si="105"/>
        <v>2.8013021134490917E-2</v>
      </c>
      <c r="Q71" s="336">
        <f t="shared" si="105"/>
        <v>2.6939338558192024E-2</v>
      </c>
      <c r="R71" s="336">
        <f t="shared" si="105"/>
        <v>2.4991612512495941E-2</v>
      </c>
      <c r="S71" s="336">
        <f t="shared" si="105"/>
        <v>2.2938482079225248E-2</v>
      </c>
      <c r="T71" s="336">
        <f t="shared" si="105"/>
        <v>2.3612173105544285E-2</v>
      </c>
      <c r="U71" s="336">
        <f t="shared" si="105"/>
        <v>2.4470772899446373E-2</v>
      </c>
      <c r="V71" s="336">
        <f t="shared" si="105"/>
        <v>2.1159673504450922E-2</v>
      </c>
      <c r="W71" s="336">
        <f t="shared" si="105"/>
        <v>2.1101224086863792E-2</v>
      </c>
      <c r="X71" s="336">
        <f t="shared" si="105"/>
        <v>2.332761043712157E-2</v>
      </c>
      <c r="Y71" s="336">
        <f t="shared" si="105"/>
        <v>2.2728047553414767E-2</v>
      </c>
      <c r="Z71" s="336">
        <f t="shared" si="105"/>
        <v>2.2118357733474366E-2</v>
      </c>
      <c r="AA71" s="336">
        <f t="shared" si="105"/>
        <v>2.150002887723319E-2</v>
      </c>
      <c r="AB71" s="336">
        <f t="shared" si="105"/>
        <v>2.092764784046491E-2</v>
      </c>
      <c r="AC71" s="336">
        <f t="shared" si="105"/>
        <v>2.0384699462160889E-2</v>
      </c>
      <c r="AD71" s="336">
        <f t="shared" si="105"/>
        <v>1.988559552815965E-2</v>
      </c>
      <c r="AE71" s="336">
        <f t="shared" ref="AE71:AL71" si="106">AE24/AE$49</f>
        <v>1.9384415935937305E-2</v>
      </c>
      <c r="AF71" s="336">
        <f t="shared" si="106"/>
        <v>1.8832320027359739E-2</v>
      </c>
      <c r="AG71" s="336">
        <f t="shared" si="106"/>
        <v>1.8350547173661046E-2</v>
      </c>
      <c r="AH71" s="336">
        <f t="shared" si="106"/>
        <v>1.8011023463793487E-2</v>
      </c>
      <c r="AI71" s="336">
        <f t="shared" si="106"/>
        <v>1.766763782564551E-2</v>
      </c>
      <c r="AJ71" s="336">
        <f t="shared" si="106"/>
        <v>1.7260582603474298E-2</v>
      </c>
      <c r="AK71" s="336">
        <f t="shared" si="106"/>
        <v>1.6480373393486739E-2</v>
      </c>
      <c r="AL71" s="336">
        <f t="shared" si="106"/>
        <v>1.600492085004376E-2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0.10006533239620671</v>
      </c>
      <c r="N73" s="337">
        <f t="shared" si="107"/>
        <v>9.8503285229692081E-2</v>
      </c>
      <c r="O73" s="337">
        <f t="shared" si="107"/>
        <v>9.3838280747731095E-2</v>
      </c>
      <c r="P73" s="337">
        <f t="shared" si="107"/>
        <v>9.4343563474606207E-2</v>
      </c>
      <c r="Q73" s="337">
        <f t="shared" si="107"/>
        <v>9.9659850325516205E-2</v>
      </c>
      <c r="R73" s="337">
        <f t="shared" si="107"/>
        <v>9.4449872533287363E-2</v>
      </c>
      <c r="S73" s="337">
        <f t="shared" si="107"/>
        <v>9.7915402450875849E-2</v>
      </c>
      <c r="T73" s="337">
        <f t="shared" si="107"/>
        <v>9.9327681545523322E-2</v>
      </c>
      <c r="U73" s="337">
        <f t="shared" si="107"/>
        <v>9.0051968832160476E-2</v>
      </c>
      <c r="V73" s="337">
        <f t="shared" si="107"/>
        <v>9.4441634007911598E-2</v>
      </c>
      <c r="W73" s="337">
        <f t="shared" si="107"/>
        <v>8.5109477312945367E-2</v>
      </c>
      <c r="X73" s="337">
        <f t="shared" si="107"/>
        <v>8.7350397506390523E-2</v>
      </c>
      <c r="Y73" s="337">
        <f t="shared" si="107"/>
        <v>8.7133638137775263E-2</v>
      </c>
      <c r="Z73" s="337">
        <f t="shared" si="107"/>
        <v>8.7147862832535519E-2</v>
      </c>
      <c r="AA73" s="337">
        <f t="shared" si="107"/>
        <v>8.7030412885844927E-2</v>
      </c>
      <c r="AB73" s="337">
        <f t="shared" si="107"/>
        <v>8.6698308336154314E-2</v>
      </c>
      <c r="AC73" s="337">
        <f t="shared" si="107"/>
        <v>8.6321040862563841E-2</v>
      </c>
      <c r="AD73" s="337">
        <f t="shared" si="107"/>
        <v>8.5897574805522431E-2</v>
      </c>
      <c r="AE73" s="337">
        <f t="shared" ref="AE73:AL73" si="108">AE26/AE$49</f>
        <v>8.5525434256080918E-2</v>
      </c>
      <c r="AF73" s="337">
        <f t="shared" si="108"/>
        <v>8.5149890072625356E-2</v>
      </c>
      <c r="AG73" s="337">
        <f t="shared" si="108"/>
        <v>8.4791891293118815E-2</v>
      </c>
      <c r="AH73" s="337">
        <f t="shared" si="108"/>
        <v>8.4421050325214866E-2</v>
      </c>
      <c r="AI73" s="337">
        <f t="shared" si="108"/>
        <v>8.4039797778477449E-2</v>
      </c>
      <c r="AJ73" s="337">
        <f t="shared" si="108"/>
        <v>8.3648055708032618E-2</v>
      </c>
      <c r="AK73" s="337">
        <f t="shared" si="108"/>
        <v>8.3333650456072328E-2</v>
      </c>
      <c r="AL73" s="337">
        <f t="shared" si="108"/>
        <v>8.2967496985607958E-2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7.6226259556024297E-3</v>
      </c>
      <c r="N74" s="336">
        <f t="shared" si="109"/>
        <v>8.7240756053417138E-3</v>
      </c>
      <c r="O74" s="336">
        <f t="shared" si="109"/>
        <v>9.8275767732599641E-3</v>
      </c>
      <c r="P74" s="336">
        <f t="shared" si="109"/>
        <v>7.8732376024261211E-3</v>
      </c>
      <c r="Q74" s="336">
        <f t="shared" si="109"/>
        <v>1.1867665767269131E-2</v>
      </c>
      <c r="R74" s="336">
        <f t="shared" si="109"/>
        <v>9.7861399104415825E-3</v>
      </c>
      <c r="S74" s="336">
        <f t="shared" si="109"/>
        <v>9.5172257886833242E-3</v>
      </c>
      <c r="T74" s="336">
        <f t="shared" si="109"/>
        <v>9.6289245248945658E-3</v>
      </c>
      <c r="U74" s="336">
        <f t="shared" si="109"/>
        <v>8.6841438387580752E-3</v>
      </c>
      <c r="V74" s="336">
        <f t="shared" si="109"/>
        <v>1.0646943734274017E-2</v>
      </c>
      <c r="W74" s="336">
        <f t="shared" si="109"/>
        <v>8.4921839081047584E-3</v>
      </c>
      <c r="X74" s="336">
        <f t="shared" si="109"/>
        <v>8.3663118399313809E-3</v>
      </c>
      <c r="Y74" s="336">
        <f t="shared" si="109"/>
        <v>8.4747507862712249E-3</v>
      </c>
      <c r="Z74" s="336">
        <f t="shared" si="109"/>
        <v>8.5998207737442798E-3</v>
      </c>
      <c r="AA74" s="336">
        <f t="shared" si="109"/>
        <v>8.7157754889073038E-3</v>
      </c>
      <c r="AB74" s="336">
        <f t="shared" si="109"/>
        <v>8.8244289685642067E-3</v>
      </c>
      <c r="AC74" s="336">
        <f t="shared" si="109"/>
        <v>8.9297211077676835E-3</v>
      </c>
      <c r="AD74" s="336">
        <f t="shared" si="109"/>
        <v>9.0336705476384681E-3</v>
      </c>
      <c r="AE74" s="336">
        <f t="shared" ref="AE74:AL74" si="110">AE27/AE$49</f>
        <v>9.1296790440147258E-3</v>
      </c>
      <c r="AF74" s="336">
        <f t="shared" si="110"/>
        <v>9.2239625006003793E-3</v>
      </c>
      <c r="AG74" s="336">
        <f t="shared" si="110"/>
        <v>9.3376427801564049E-3</v>
      </c>
      <c r="AH74" s="336">
        <f t="shared" si="110"/>
        <v>9.4512033368708125E-3</v>
      </c>
      <c r="AI74" s="336">
        <f t="shared" si="110"/>
        <v>9.5647076394685063E-3</v>
      </c>
      <c r="AJ74" s="336">
        <f t="shared" si="110"/>
        <v>9.685404419666848E-3</v>
      </c>
      <c r="AK74" s="336">
        <f t="shared" si="110"/>
        <v>9.8103609125096344E-3</v>
      </c>
      <c r="AL74" s="336">
        <f t="shared" si="110"/>
        <v>9.9347505447548497E-3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3.5919191888532841E-2</v>
      </c>
      <c r="N75" s="336">
        <f t="shared" si="111"/>
        <v>3.6202121045812496E-2</v>
      </c>
      <c r="O75" s="336">
        <f t="shared" si="111"/>
        <v>3.3055842406603829E-2</v>
      </c>
      <c r="P75" s="336">
        <f t="shared" si="111"/>
        <v>3.4581268622143981E-2</v>
      </c>
      <c r="Q75" s="336">
        <f t="shared" si="111"/>
        <v>3.5427806179434002E-2</v>
      </c>
      <c r="R75" s="336">
        <f t="shared" si="111"/>
        <v>3.3770113534136288E-2</v>
      </c>
      <c r="S75" s="336">
        <f t="shared" si="111"/>
        <v>3.5276567810760259E-2</v>
      </c>
      <c r="T75" s="336">
        <f t="shared" si="111"/>
        <v>3.4817524740347834E-2</v>
      </c>
      <c r="U75" s="336">
        <f t="shared" si="111"/>
        <v>3.3601282953476974E-2</v>
      </c>
      <c r="V75" s="336">
        <f t="shared" si="111"/>
        <v>3.488746361801387E-2</v>
      </c>
      <c r="W75" s="336">
        <f t="shared" si="111"/>
        <v>3.0962602507972534E-2</v>
      </c>
      <c r="X75" s="336">
        <f t="shared" si="111"/>
        <v>3.1477146957408227E-2</v>
      </c>
      <c r="Y75" s="336">
        <f t="shared" si="111"/>
        <v>3.1328202732859196E-2</v>
      </c>
      <c r="Z75" s="336">
        <f t="shared" si="111"/>
        <v>3.1231508236513238E-2</v>
      </c>
      <c r="AA75" s="336">
        <f t="shared" si="111"/>
        <v>3.1100123617451358E-2</v>
      </c>
      <c r="AB75" s="336">
        <f t="shared" si="111"/>
        <v>3.0907692870404645E-2</v>
      </c>
      <c r="AC75" s="336">
        <f t="shared" si="111"/>
        <v>3.071182246877377E-2</v>
      </c>
      <c r="AD75" s="336">
        <f t="shared" si="111"/>
        <v>3.0514506426980226E-2</v>
      </c>
      <c r="AE75" s="336">
        <f t="shared" ref="AE75:AL75" si="112">AE28/AE$49</f>
        <v>3.0329699964654452E-2</v>
      </c>
      <c r="AF75" s="336">
        <f t="shared" si="112"/>
        <v>3.0146678944874303E-2</v>
      </c>
      <c r="AG75" s="336">
        <f t="shared" si="112"/>
        <v>2.9952245127933739E-2</v>
      </c>
      <c r="AH75" s="336">
        <f t="shared" si="112"/>
        <v>2.9756546511925296E-2</v>
      </c>
      <c r="AI75" s="336">
        <f t="shared" si="112"/>
        <v>2.9569610026573146E-2</v>
      </c>
      <c r="AJ75" s="336">
        <f t="shared" si="112"/>
        <v>2.9389966691940831E-2</v>
      </c>
      <c r="AK75" s="336">
        <f t="shared" si="112"/>
        <v>2.923216622014211E-2</v>
      </c>
      <c r="AL75" s="336">
        <f t="shared" si="112"/>
        <v>2.9048277678062551E-2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3.7450099404451244E-2</v>
      </c>
      <c r="N76" s="336">
        <f t="shared" si="113"/>
        <v>3.3169745801920912E-2</v>
      </c>
      <c r="O76" s="336">
        <f t="shared" si="113"/>
        <v>2.9786264487057901E-2</v>
      </c>
      <c r="P76" s="336">
        <f t="shared" si="113"/>
        <v>3.0242317831243402E-2</v>
      </c>
      <c r="Q76" s="336">
        <f t="shared" si="113"/>
        <v>3.0301876288635107E-2</v>
      </c>
      <c r="R76" s="336">
        <f t="shared" si="113"/>
        <v>2.8461648913753936E-2</v>
      </c>
      <c r="S76" s="336">
        <f t="shared" si="113"/>
        <v>3.2396400488563883E-2</v>
      </c>
      <c r="T76" s="336">
        <f t="shared" si="113"/>
        <v>3.4120445662326568E-2</v>
      </c>
      <c r="U76" s="336">
        <f t="shared" si="113"/>
        <v>2.7509997343184829E-2</v>
      </c>
      <c r="V76" s="336">
        <f t="shared" si="113"/>
        <v>2.9460054897753267E-2</v>
      </c>
      <c r="W76" s="336">
        <f t="shared" si="113"/>
        <v>2.7137492508399735E-2</v>
      </c>
      <c r="X76" s="336">
        <f t="shared" si="113"/>
        <v>2.8988596295820641E-2</v>
      </c>
      <c r="Y76" s="336">
        <f t="shared" si="113"/>
        <v>2.8742130127931267E-2</v>
      </c>
      <c r="Z76" s="336">
        <f t="shared" si="113"/>
        <v>2.8718590554359179E-2</v>
      </c>
      <c r="AA76" s="336">
        <f t="shared" si="113"/>
        <v>2.8601418243622286E-2</v>
      </c>
      <c r="AB76" s="336">
        <f t="shared" si="113"/>
        <v>2.8330039637073558E-2</v>
      </c>
      <c r="AC76" s="336">
        <f t="shared" si="113"/>
        <v>2.8050766149284572E-2</v>
      </c>
      <c r="AD76" s="336">
        <f t="shared" si="113"/>
        <v>2.7764887013053921E-2</v>
      </c>
      <c r="AE76" s="336">
        <f t="shared" ref="AE76:AL76" si="114">AE29/AE$49</f>
        <v>2.748644775125722E-2</v>
      </c>
      <c r="AF76" s="336">
        <f t="shared" si="114"/>
        <v>2.7204371493526759E-2</v>
      </c>
      <c r="AG76" s="336">
        <f t="shared" si="114"/>
        <v>2.6930208008215176E-2</v>
      </c>
      <c r="AH76" s="336">
        <f t="shared" si="114"/>
        <v>2.6650110955975817E-2</v>
      </c>
      <c r="AI76" s="336">
        <f t="shared" si="114"/>
        <v>2.6361446331328007E-2</v>
      </c>
      <c r="AJ76" s="336">
        <f t="shared" si="114"/>
        <v>2.6067119674319145E-2</v>
      </c>
      <c r="AK76" s="336">
        <f t="shared" si="114"/>
        <v>2.5799595386717548E-2</v>
      </c>
      <c r="AL76" s="336">
        <f t="shared" si="114"/>
        <v>2.5511751493208109E-2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1.9073415147620204E-2</v>
      </c>
      <c r="N77" s="336">
        <f t="shared" si="115"/>
        <v>2.040734277661695E-2</v>
      </c>
      <c r="O77" s="336">
        <f t="shared" si="115"/>
        <v>2.1168597080809405E-2</v>
      </c>
      <c r="P77" s="336">
        <f t="shared" si="115"/>
        <v>2.1646739418792704E-2</v>
      </c>
      <c r="Q77" s="336">
        <f t="shared" si="115"/>
        <v>2.206250209017796E-2</v>
      </c>
      <c r="R77" s="336">
        <f t="shared" si="115"/>
        <v>2.2431970174955563E-2</v>
      </c>
      <c r="S77" s="336">
        <f t="shared" si="115"/>
        <v>2.0725208362868376E-2</v>
      </c>
      <c r="T77" s="336">
        <f t="shared" si="115"/>
        <v>2.0760786617954354E-2</v>
      </c>
      <c r="U77" s="336">
        <f t="shared" si="115"/>
        <v>2.025654469674059E-2</v>
      </c>
      <c r="V77" s="336">
        <f t="shared" si="115"/>
        <v>1.9447171757870439E-2</v>
      </c>
      <c r="W77" s="336">
        <f t="shared" si="115"/>
        <v>1.8517198388468339E-2</v>
      </c>
      <c r="X77" s="336">
        <f t="shared" si="115"/>
        <v>1.851834241323028E-2</v>
      </c>
      <c r="Y77" s="336">
        <f t="shared" si="115"/>
        <v>1.8588554490713585E-2</v>
      </c>
      <c r="Z77" s="336">
        <f t="shared" si="115"/>
        <v>1.8597943267918821E-2</v>
      </c>
      <c r="AA77" s="336">
        <f t="shared" si="115"/>
        <v>1.8613095535863978E-2</v>
      </c>
      <c r="AB77" s="336">
        <f t="shared" si="115"/>
        <v>1.8636146860111918E-2</v>
      </c>
      <c r="AC77" s="336">
        <f t="shared" si="115"/>
        <v>1.8628731136737825E-2</v>
      </c>
      <c r="AD77" s="336">
        <f t="shared" si="115"/>
        <v>1.8584510817849818E-2</v>
      </c>
      <c r="AE77" s="336">
        <f t="shared" ref="AE77:AL77" si="116">AE30/AE$49</f>
        <v>1.8579607496154522E-2</v>
      </c>
      <c r="AF77" s="336">
        <f t="shared" si="116"/>
        <v>1.8574877133623914E-2</v>
      </c>
      <c r="AG77" s="336">
        <f t="shared" si="116"/>
        <v>1.8571795376813496E-2</v>
      </c>
      <c r="AH77" s="336">
        <f t="shared" si="116"/>
        <v>1.8563189520442953E-2</v>
      </c>
      <c r="AI77" s="336">
        <f t="shared" si="116"/>
        <v>1.8544033781107798E-2</v>
      </c>
      <c r="AJ77" s="336">
        <f t="shared" si="116"/>
        <v>1.8505564922105793E-2</v>
      </c>
      <c r="AK77" s="336">
        <f t="shared" si="116"/>
        <v>1.8491527936703039E-2</v>
      </c>
      <c r="AL77" s="336">
        <f t="shared" si="116"/>
        <v>1.8472717269582457E-2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9.1688208303861429E-2</v>
      </c>
      <c r="N79" s="337">
        <f t="shared" si="117"/>
        <v>8.8513193059894316E-2</v>
      </c>
      <c r="O79" s="337">
        <f t="shared" si="117"/>
        <v>8.7924598158134595E-2</v>
      </c>
      <c r="P79" s="337">
        <f t="shared" si="117"/>
        <v>9.0006939648756543E-2</v>
      </c>
      <c r="Q79" s="337">
        <f t="shared" si="117"/>
        <v>8.8470144338238826E-2</v>
      </c>
      <c r="R79" s="337">
        <f t="shared" si="117"/>
        <v>9.4934073529581289E-2</v>
      </c>
      <c r="S79" s="337">
        <f t="shared" si="117"/>
        <v>9.114064898255142E-2</v>
      </c>
      <c r="T79" s="337">
        <f t="shared" si="117"/>
        <v>9.4756160656583877E-2</v>
      </c>
      <c r="U79" s="337">
        <f t="shared" si="117"/>
        <v>9.0506480063656386E-2</v>
      </c>
      <c r="V79" s="337">
        <f t="shared" si="117"/>
        <v>9.2141348502061293E-2</v>
      </c>
      <c r="W79" s="337">
        <f t="shared" si="117"/>
        <v>8.9399957104613251E-2</v>
      </c>
      <c r="X79" s="337">
        <f t="shared" si="117"/>
        <v>9.1412713873502124E-2</v>
      </c>
      <c r="Y79" s="337">
        <f t="shared" si="117"/>
        <v>9.1439004397838461E-2</v>
      </c>
      <c r="Z79" s="337">
        <f t="shared" si="117"/>
        <v>9.1481661290105917E-2</v>
      </c>
      <c r="AA79" s="337">
        <f t="shared" si="117"/>
        <v>9.1549787212536593E-2</v>
      </c>
      <c r="AB79" s="337">
        <f t="shared" si="117"/>
        <v>9.1757413321709322E-2</v>
      </c>
      <c r="AC79" s="337">
        <f t="shared" si="117"/>
        <v>9.1981367115110166E-2</v>
      </c>
      <c r="AD79" s="337">
        <f t="shared" si="117"/>
        <v>9.2218846266252957E-2</v>
      </c>
      <c r="AE79" s="337">
        <f t="shared" ref="AE79:AL79" si="118">AE32/AE$49</f>
        <v>9.2447935015407504E-2</v>
      </c>
      <c r="AF79" s="337">
        <f t="shared" si="118"/>
        <v>9.2692684408386974E-2</v>
      </c>
      <c r="AG79" s="337">
        <f t="shared" si="118"/>
        <v>9.2923398991669973E-2</v>
      </c>
      <c r="AH79" s="337">
        <f t="shared" si="118"/>
        <v>9.3129191442626602E-2</v>
      </c>
      <c r="AI79" s="337">
        <f t="shared" si="118"/>
        <v>9.3342662987528552E-2</v>
      </c>
      <c r="AJ79" s="337">
        <f t="shared" si="118"/>
        <v>9.3561164996180196E-2</v>
      </c>
      <c r="AK79" s="337">
        <f t="shared" si="118"/>
        <v>9.3760791517803879E-2</v>
      </c>
      <c r="AL79" s="337">
        <f t="shared" si="118"/>
        <v>9.3952007430717729E-2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6.7209021980302652E-2</v>
      </c>
      <c r="N80" s="336">
        <f t="shared" si="119"/>
        <v>6.314212783095248E-2</v>
      </c>
      <c r="O80" s="336">
        <f t="shared" si="119"/>
        <v>6.2207268251472561E-2</v>
      </c>
      <c r="P80" s="336">
        <f t="shared" si="119"/>
        <v>6.5092074120325277E-2</v>
      </c>
      <c r="Q80" s="336">
        <f t="shared" si="119"/>
        <v>6.2814747685455002E-2</v>
      </c>
      <c r="R80" s="336">
        <f t="shared" si="119"/>
        <v>6.8447280099721633E-2</v>
      </c>
      <c r="S80" s="336">
        <f t="shared" si="119"/>
        <v>6.6970780154250023E-2</v>
      </c>
      <c r="T80" s="336">
        <f t="shared" si="119"/>
        <v>6.8767819303763189E-2</v>
      </c>
      <c r="U80" s="336">
        <f t="shared" si="119"/>
        <v>6.622680954961771E-2</v>
      </c>
      <c r="V80" s="336">
        <f t="shared" si="119"/>
        <v>6.6986742033698324E-2</v>
      </c>
      <c r="W80" s="336">
        <f t="shared" si="119"/>
        <v>6.556638344996743E-2</v>
      </c>
      <c r="X80" s="336">
        <f t="shared" si="119"/>
        <v>6.7930482250738236E-2</v>
      </c>
      <c r="Y80" s="336">
        <f t="shared" si="119"/>
        <v>6.8022006201498758E-2</v>
      </c>
      <c r="Z80" s="336">
        <f t="shared" si="119"/>
        <v>6.8108237419927997E-2</v>
      </c>
      <c r="AA80" s="336">
        <f t="shared" si="119"/>
        <v>6.8202304222403018E-2</v>
      </c>
      <c r="AB80" s="336">
        <f t="shared" si="119"/>
        <v>6.8407732758340917E-2</v>
      </c>
      <c r="AC80" s="336">
        <f t="shared" si="119"/>
        <v>6.8629565112741833E-2</v>
      </c>
      <c r="AD80" s="336">
        <f t="shared" si="119"/>
        <v>6.8865235338076897E-2</v>
      </c>
      <c r="AE80" s="336">
        <f t="shared" ref="AE80:AL80" si="120">AE33/AE$49</f>
        <v>6.9091342126619229E-2</v>
      </c>
      <c r="AF80" s="336">
        <f t="shared" si="120"/>
        <v>6.9337260620385949E-2</v>
      </c>
      <c r="AG80" s="336">
        <f t="shared" si="120"/>
        <v>6.9595885671772523E-2</v>
      </c>
      <c r="AH80" s="336">
        <f t="shared" si="120"/>
        <v>6.9845328653000527E-2</v>
      </c>
      <c r="AI80" s="336">
        <f t="shared" si="120"/>
        <v>7.0098211435939931E-2</v>
      </c>
      <c r="AJ80" s="336">
        <f t="shared" si="120"/>
        <v>7.0350950590806385E-2</v>
      </c>
      <c r="AK80" s="336">
        <f t="shared" si="120"/>
        <v>7.058282230462716E-2</v>
      </c>
      <c r="AL80" s="336">
        <f t="shared" si="120"/>
        <v>7.0800259331226592E-2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2.2874488346481998E-2</v>
      </c>
      <c r="N81" s="336">
        <f t="shared" si="121"/>
        <v>2.4196082022330472E-2</v>
      </c>
      <c r="O81" s="336">
        <f t="shared" si="121"/>
        <v>2.4543367829222739E-2</v>
      </c>
      <c r="P81" s="336">
        <f t="shared" si="121"/>
        <v>2.388008677205701E-2</v>
      </c>
      <c r="Q81" s="336">
        <f t="shared" si="121"/>
        <v>2.4486226294138259E-2</v>
      </c>
      <c r="R81" s="336">
        <f t="shared" si="121"/>
        <v>2.5411646975020245E-2</v>
      </c>
      <c r="S81" s="336">
        <f t="shared" si="121"/>
        <v>2.3291399278777949E-2</v>
      </c>
      <c r="T81" s="336">
        <f t="shared" si="121"/>
        <v>2.5060944882693028E-2</v>
      </c>
      <c r="U81" s="336">
        <f t="shared" si="121"/>
        <v>2.3315678985936828E-2</v>
      </c>
      <c r="V81" s="336">
        <f t="shared" si="121"/>
        <v>2.4297699265195268E-2</v>
      </c>
      <c r="W81" s="336">
        <f t="shared" si="121"/>
        <v>2.274198424125351E-2</v>
      </c>
      <c r="X81" s="336">
        <f t="shared" si="121"/>
        <v>2.2639443124165513E-2</v>
      </c>
      <c r="Y81" s="336">
        <f t="shared" si="121"/>
        <v>2.2567050686089669E-2</v>
      </c>
      <c r="Z81" s="336">
        <f t="shared" si="121"/>
        <v>2.2520247822270169E-2</v>
      </c>
      <c r="AA81" s="336">
        <f t="shared" si="121"/>
        <v>2.2490959125999351E-2</v>
      </c>
      <c r="AB81" s="336">
        <f t="shared" si="121"/>
        <v>2.2490268120289567E-2</v>
      </c>
      <c r="AC81" s="336">
        <f t="shared" si="121"/>
        <v>2.2489943437215089E-2</v>
      </c>
      <c r="AD81" s="336">
        <f t="shared" si="121"/>
        <v>2.2489847294624259E-2</v>
      </c>
      <c r="AE81" s="336">
        <f t="shared" ref="AE81:AL81" si="122">AE34/AE$49</f>
        <v>2.2491595513616916E-2</v>
      </c>
      <c r="AF81" s="336">
        <f t="shared" si="122"/>
        <v>2.248776124943765E-2</v>
      </c>
      <c r="AG81" s="336">
        <f t="shared" si="122"/>
        <v>2.2457792775870136E-2</v>
      </c>
      <c r="AH81" s="336">
        <f t="shared" si="122"/>
        <v>2.2412349438923965E-2</v>
      </c>
      <c r="AI81" s="336">
        <f t="shared" si="122"/>
        <v>2.2371785236120802E-2</v>
      </c>
      <c r="AJ81" s="336">
        <f t="shared" si="122"/>
        <v>2.2335662813232304E-2</v>
      </c>
      <c r="AK81" s="336">
        <f t="shared" si="122"/>
        <v>2.2302887226549457E-2</v>
      </c>
      <c r="AL81" s="336">
        <f t="shared" si="122"/>
        <v>2.2275545483060662E-2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1.604697977076791E-3</v>
      </c>
      <c r="N82" s="336">
        <f t="shared" si="123"/>
        <v>1.1749832066113644E-3</v>
      </c>
      <c r="O82" s="336">
        <f t="shared" si="123"/>
        <v>1.1739620774392967E-3</v>
      </c>
      <c r="P82" s="336">
        <f t="shared" si="123"/>
        <v>1.0347787563742428E-3</v>
      </c>
      <c r="Q82" s="336">
        <f t="shared" si="123"/>
        <v>1.1691703586455796E-3</v>
      </c>
      <c r="R82" s="336">
        <f t="shared" si="123"/>
        <v>1.0751464548394163E-3</v>
      </c>
      <c r="S82" s="336">
        <f t="shared" si="123"/>
        <v>8.7846954952343478E-4</v>
      </c>
      <c r="T82" s="336">
        <f t="shared" si="123"/>
        <v>9.2739647012764161E-4</v>
      </c>
      <c r="U82" s="336">
        <f t="shared" si="123"/>
        <v>9.6399152810184381E-4</v>
      </c>
      <c r="V82" s="336">
        <f t="shared" si="123"/>
        <v>8.5690720316768728E-4</v>
      </c>
      <c r="W82" s="336">
        <f t="shared" si="123"/>
        <v>1.0915894133923085E-3</v>
      </c>
      <c r="X82" s="336">
        <f t="shared" si="123"/>
        <v>8.4278849859837073E-4</v>
      </c>
      <c r="Y82" s="336">
        <f t="shared" si="123"/>
        <v>8.4994751025002538E-4</v>
      </c>
      <c r="Z82" s="336">
        <f t="shared" si="123"/>
        <v>8.5317604790775782E-4</v>
      </c>
      <c r="AA82" s="336">
        <f t="shared" si="123"/>
        <v>8.5652386413422629E-4</v>
      </c>
      <c r="AB82" s="336">
        <f t="shared" si="123"/>
        <v>8.5941244307883625E-4</v>
      </c>
      <c r="AC82" s="336">
        <f t="shared" si="123"/>
        <v>8.6185856515324296E-4</v>
      </c>
      <c r="AD82" s="336">
        <f t="shared" si="123"/>
        <v>8.6376363355181022E-4</v>
      </c>
      <c r="AE82" s="336">
        <f t="shared" ref="AE82:AL82" si="124">AE35/AE$49</f>
        <v>8.6499737517136853E-4</v>
      </c>
      <c r="AF82" s="336">
        <f t="shared" si="124"/>
        <v>8.6766253856337375E-4</v>
      </c>
      <c r="AG82" s="336">
        <f t="shared" si="124"/>
        <v>8.6972054402732779E-4</v>
      </c>
      <c r="AH82" s="336">
        <f t="shared" si="124"/>
        <v>8.7151335070211424E-4</v>
      </c>
      <c r="AI82" s="336">
        <f t="shared" si="124"/>
        <v>8.7266631546783179E-4</v>
      </c>
      <c r="AJ82" s="336">
        <f t="shared" si="124"/>
        <v>8.7455159214151052E-4</v>
      </c>
      <c r="AK82" s="336">
        <f t="shared" si="124"/>
        <v>8.7508198662726198E-4</v>
      </c>
      <c r="AL82" s="336">
        <f t="shared" si="124"/>
        <v>8.7620261643046719E-4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8.0049019586412182E-2</v>
      </c>
      <c r="N84" s="337">
        <f t="shared" si="125"/>
        <v>8.576167673268463E-2</v>
      </c>
      <c r="O84" s="337">
        <f t="shared" si="125"/>
        <v>8.7178020421976032E-2</v>
      </c>
      <c r="P84" s="337">
        <f t="shared" si="125"/>
        <v>9.0840780112931979E-2</v>
      </c>
      <c r="Q84" s="337">
        <f t="shared" si="125"/>
        <v>8.5626355362663206E-2</v>
      </c>
      <c r="R84" s="337">
        <f t="shared" si="125"/>
        <v>8.4510486385912242E-2</v>
      </c>
      <c r="S84" s="337">
        <f t="shared" si="125"/>
        <v>8.2476024732101499E-2</v>
      </c>
      <c r="T84" s="337">
        <f t="shared" si="125"/>
        <v>7.8648161676924344E-2</v>
      </c>
      <c r="U84" s="337">
        <f t="shared" si="125"/>
        <v>8.0331680952052772E-2</v>
      </c>
      <c r="V84" s="337">
        <f t="shared" si="125"/>
        <v>7.9010597163033963E-2</v>
      </c>
      <c r="W84" s="337">
        <f t="shared" si="125"/>
        <v>8.0749176109753976E-2</v>
      </c>
      <c r="X84" s="337">
        <f t="shared" si="125"/>
        <v>7.9944541488269127E-2</v>
      </c>
      <c r="Y84" s="337">
        <f t="shared" si="125"/>
        <v>7.9619671120822966E-2</v>
      </c>
      <c r="Z84" s="337">
        <f t="shared" si="125"/>
        <v>7.9280069058587227E-2</v>
      </c>
      <c r="AA84" s="337">
        <f t="shared" si="125"/>
        <v>7.8981870470995613E-2</v>
      </c>
      <c r="AB84" s="337">
        <f t="shared" si="125"/>
        <v>7.8716776253955192E-2</v>
      </c>
      <c r="AC84" s="337">
        <f t="shared" si="125"/>
        <v>7.8418216889011128E-2</v>
      </c>
      <c r="AD84" s="337">
        <f t="shared" si="125"/>
        <v>7.8125913740680314E-2</v>
      </c>
      <c r="AE84" s="337">
        <f t="shared" ref="AE84:AL84" si="126">AE37/AE$49</f>
        <v>7.7851327080612778E-2</v>
      </c>
      <c r="AF84" s="337">
        <f t="shared" si="126"/>
        <v>7.7575714465560594E-2</v>
      </c>
      <c r="AG84" s="337">
        <f t="shared" si="126"/>
        <v>7.7257162803954879E-2</v>
      </c>
      <c r="AH84" s="337">
        <f t="shared" si="126"/>
        <v>7.6993058397887837E-2</v>
      </c>
      <c r="AI84" s="337">
        <f t="shared" si="126"/>
        <v>7.669357513141116E-2</v>
      </c>
      <c r="AJ84" s="337">
        <f t="shared" si="126"/>
        <v>7.6396780869729328E-2</v>
      </c>
      <c r="AK84" s="337">
        <f t="shared" si="126"/>
        <v>7.6104675166628097E-2</v>
      </c>
      <c r="AL84" s="337">
        <f t="shared" si="126"/>
        <v>7.5830425477377936E-2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6.5530870782299758E-2</v>
      </c>
      <c r="N85" s="336">
        <f t="shared" si="127"/>
        <v>7.1266451027043473E-2</v>
      </c>
      <c r="O85" s="336">
        <f t="shared" si="127"/>
        <v>7.2584735346815143E-2</v>
      </c>
      <c r="P85" s="336">
        <f t="shared" si="127"/>
        <v>7.6411954813525654E-2</v>
      </c>
      <c r="Q85" s="336">
        <f t="shared" si="127"/>
        <v>7.1987489105924701E-2</v>
      </c>
      <c r="R85" s="336">
        <f t="shared" si="127"/>
        <v>6.9685127692489385E-2</v>
      </c>
      <c r="S85" s="336">
        <f t="shared" si="127"/>
        <v>6.8271871566305528E-2</v>
      </c>
      <c r="T85" s="336">
        <f t="shared" si="127"/>
        <v>6.3382016990494644E-2</v>
      </c>
      <c r="U85" s="336">
        <f t="shared" si="127"/>
        <v>6.4509058496979077E-2</v>
      </c>
      <c r="V85" s="336">
        <f t="shared" si="127"/>
        <v>6.366824536618558E-2</v>
      </c>
      <c r="W85" s="336">
        <f t="shared" si="127"/>
        <v>6.4856770619932003E-2</v>
      </c>
      <c r="X85" s="336">
        <f t="shared" si="127"/>
        <v>6.0903886816162885E-2</v>
      </c>
      <c r="Y85" s="336">
        <f t="shared" si="127"/>
        <v>6.0401322976346324E-2</v>
      </c>
      <c r="Z85" s="336">
        <f t="shared" si="127"/>
        <v>5.9884688125344643E-2</v>
      </c>
      <c r="AA85" s="336">
        <f t="shared" si="127"/>
        <v>5.939153013753725E-2</v>
      </c>
      <c r="AB85" s="336">
        <f t="shared" si="127"/>
        <v>5.8920845111060924E-2</v>
      </c>
      <c r="AC85" s="336">
        <f t="shared" si="127"/>
        <v>5.8420178027275574E-2</v>
      </c>
      <c r="AD85" s="336">
        <f t="shared" si="127"/>
        <v>5.7926421912585908E-2</v>
      </c>
      <c r="AE85" s="336">
        <f t="shared" ref="AE85:AL85" si="128">AE38/AE$49</f>
        <v>5.7459475262501752E-2</v>
      </c>
      <c r="AF85" s="336">
        <f t="shared" si="128"/>
        <v>5.6983925555218931E-2</v>
      </c>
      <c r="AG85" s="336">
        <f t="shared" si="128"/>
        <v>5.6468110875323718E-2</v>
      </c>
      <c r="AH85" s="336">
        <f t="shared" si="128"/>
        <v>5.6020967939212921E-2</v>
      </c>
      <c r="AI85" s="336">
        <f t="shared" si="128"/>
        <v>5.5538215991676874E-2</v>
      </c>
      <c r="AJ85" s="336">
        <f t="shared" si="128"/>
        <v>5.5053749535287862E-2</v>
      </c>
      <c r="AK85" s="336">
        <f t="shared" si="128"/>
        <v>5.457851415583799E-2</v>
      </c>
      <c r="AL85" s="336">
        <f t="shared" si="128"/>
        <v>5.4123137058609834E-2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1.4518148804112417E-2</v>
      </c>
      <c r="N86" s="336">
        <f t="shared" si="129"/>
        <v>1.4495225705641147E-2</v>
      </c>
      <c r="O86" s="336">
        <f t="shared" si="129"/>
        <v>1.4593285075160892E-2</v>
      </c>
      <c r="P86" s="336">
        <f t="shared" si="129"/>
        <v>1.4428825299406325E-2</v>
      </c>
      <c r="Q86" s="336">
        <f t="shared" si="129"/>
        <v>1.3638866256738498E-2</v>
      </c>
      <c r="R86" s="336">
        <f t="shared" si="129"/>
        <v>1.4825358693422865E-2</v>
      </c>
      <c r="S86" s="336">
        <f t="shared" si="129"/>
        <v>1.4204153165795978E-2</v>
      </c>
      <c r="T86" s="336">
        <f t="shared" si="129"/>
        <v>1.5266144686429697E-2</v>
      </c>
      <c r="U86" s="336">
        <f t="shared" si="129"/>
        <v>1.5822622455073699E-2</v>
      </c>
      <c r="V86" s="336">
        <f t="shared" si="129"/>
        <v>1.534235179684838E-2</v>
      </c>
      <c r="W86" s="336">
        <f t="shared" si="129"/>
        <v>1.5892405489821976E-2</v>
      </c>
      <c r="X86" s="336">
        <f t="shared" si="129"/>
        <v>1.9040654672106232E-2</v>
      </c>
      <c r="Y86" s="336">
        <f t="shared" si="129"/>
        <v>1.9218348144476642E-2</v>
      </c>
      <c r="Z86" s="336">
        <f t="shared" si="129"/>
        <v>1.9395380933242591E-2</v>
      </c>
      <c r="AA86" s="336">
        <f t="shared" si="129"/>
        <v>1.9590340333458363E-2</v>
      </c>
      <c r="AB86" s="336">
        <f t="shared" si="129"/>
        <v>1.9795931142894269E-2</v>
      </c>
      <c r="AC86" s="336">
        <f t="shared" si="129"/>
        <v>1.999803886173555E-2</v>
      </c>
      <c r="AD86" s="336">
        <f t="shared" si="129"/>
        <v>2.0199491828094395E-2</v>
      </c>
      <c r="AE86" s="336">
        <f t="shared" ref="AE86:AL86" si="130">AE39/AE$49</f>
        <v>2.0391851818111015E-2</v>
      </c>
      <c r="AF86" s="336">
        <f t="shared" si="130"/>
        <v>2.059178891034167E-2</v>
      </c>
      <c r="AG86" s="336">
        <f t="shared" si="130"/>
        <v>2.0789051928631161E-2</v>
      </c>
      <c r="AH86" s="336">
        <f t="shared" si="130"/>
        <v>2.0972090458674916E-2</v>
      </c>
      <c r="AI86" s="336">
        <f t="shared" si="130"/>
        <v>2.1155359139734285E-2</v>
      </c>
      <c r="AJ86" s="336">
        <f t="shared" si="130"/>
        <v>2.1343031334441473E-2</v>
      </c>
      <c r="AK86" s="336">
        <f t="shared" si="130"/>
        <v>2.1526161010790107E-2</v>
      </c>
      <c r="AL86" s="336">
        <f t="shared" si="130"/>
        <v>2.1707288418768095E-2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4.7242533893977784E-2</v>
      </c>
      <c r="N88" s="337">
        <f t="shared" si="131"/>
        <v>4.6870596293359247E-2</v>
      </c>
      <c r="O88" s="337">
        <f t="shared" si="131"/>
        <v>4.6132094223208749E-2</v>
      </c>
      <c r="P88" s="337">
        <f t="shared" si="131"/>
        <v>4.4181392303995218E-2</v>
      </c>
      <c r="Q88" s="337">
        <f t="shared" si="131"/>
        <v>4.6898243525252868E-2</v>
      </c>
      <c r="R88" s="337">
        <f t="shared" si="131"/>
        <v>4.4951123283367408E-2</v>
      </c>
      <c r="S88" s="337">
        <f t="shared" si="131"/>
        <v>4.8123728168353939E-2</v>
      </c>
      <c r="T88" s="337">
        <f t="shared" si="131"/>
        <v>4.7967583757196619E-2</v>
      </c>
      <c r="U88" s="337">
        <f t="shared" si="131"/>
        <v>4.9458124190011082E-2</v>
      </c>
      <c r="V88" s="337">
        <f t="shared" si="131"/>
        <v>4.7325300734887457E-2</v>
      </c>
      <c r="W88" s="337">
        <f t="shared" si="131"/>
        <v>4.0722991486682188E-2</v>
      </c>
      <c r="X88" s="337">
        <f t="shared" si="131"/>
        <v>4.5608011716900314E-2</v>
      </c>
      <c r="Y88" s="337">
        <f t="shared" si="131"/>
        <v>4.531683437362112E-2</v>
      </c>
      <c r="Z88" s="337">
        <f t="shared" si="131"/>
        <v>4.5206471846842324E-2</v>
      </c>
      <c r="AA88" s="337">
        <f t="shared" si="131"/>
        <v>4.5090992836323035E-2</v>
      </c>
      <c r="AB88" s="337">
        <f t="shared" si="131"/>
        <v>4.4897120341870107E-2</v>
      </c>
      <c r="AC88" s="337">
        <f t="shared" si="131"/>
        <v>4.4697111676684873E-2</v>
      </c>
      <c r="AD88" s="337">
        <f t="shared" si="131"/>
        <v>4.4533094925819305E-2</v>
      </c>
      <c r="AE88" s="337">
        <f t="shared" ref="AE88:AL88" si="132">AE41/AE$49</f>
        <v>4.4368677438630953E-2</v>
      </c>
      <c r="AF88" s="337">
        <f t="shared" si="132"/>
        <v>4.420286777212952E-2</v>
      </c>
      <c r="AG88" s="337">
        <f t="shared" si="132"/>
        <v>4.4031217467003593E-2</v>
      </c>
      <c r="AH88" s="337">
        <f t="shared" si="132"/>
        <v>4.3855342991591391E-2</v>
      </c>
      <c r="AI88" s="337">
        <f t="shared" si="132"/>
        <v>4.3690001907191342E-2</v>
      </c>
      <c r="AJ88" s="337">
        <f t="shared" si="132"/>
        <v>4.3565467175602147E-2</v>
      </c>
      <c r="AK88" s="337">
        <f t="shared" si="132"/>
        <v>4.3502341661458936E-2</v>
      </c>
      <c r="AL88" s="337">
        <f t="shared" si="132"/>
        <v>4.3442936754578887E-2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1.7301482847796056E-2</v>
      </c>
      <c r="N89" s="336">
        <f t="shared" si="133"/>
        <v>1.6850565384071658E-2</v>
      </c>
      <c r="O89" s="336">
        <f t="shared" si="133"/>
        <v>1.6157243680121697E-2</v>
      </c>
      <c r="P89" s="336">
        <f t="shared" si="133"/>
        <v>1.6206940330527511E-2</v>
      </c>
      <c r="Q89" s="336">
        <f t="shared" si="133"/>
        <v>1.6439820104383239E-2</v>
      </c>
      <c r="R89" s="336">
        <f t="shared" si="133"/>
        <v>1.5652364126643035E-2</v>
      </c>
      <c r="S89" s="336">
        <f t="shared" si="133"/>
        <v>1.623932033288417E-2</v>
      </c>
      <c r="T89" s="336">
        <f t="shared" si="133"/>
        <v>1.717081190738344E-2</v>
      </c>
      <c r="U89" s="336">
        <f t="shared" si="133"/>
        <v>1.6939957549677673E-2</v>
      </c>
      <c r="V89" s="336">
        <f t="shared" si="133"/>
        <v>1.6027843038979386E-2</v>
      </c>
      <c r="W89" s="336">
        <f t="shared" si="133"/>
        <v>1.4290188537345424E-2</v>
      </c>
      <c r="X89" s="336">
        <f t="shared" si="133"/>
        <v>1.7281390031739192E-2</v>
      </c>
      <c r="Y89" s="336">
        <f t="shared" si="133"/>
        <v>1.7159520772083901E-2</v>
      </c>
      <c r="Z89" s="336">
        <f t="shared" si="133"/>
        <v>1.7127506775476548E-2</v>
      </c>
      <c r="AA89" s="336">
        <f t="shared" si="133"/>
        <v>1.7082000069467303E-2</v>
      </c>
      <c r="AB89" s="336">
        <f t="shared" si="133"/>
        <v>1.6989871819432924E-2</v>
      </c>
      <c r="AC89" s="336">
        <f t="shared" si="133"/>
        <v>1.6867394564201572E-2</v>
      </c>
      <c r="AD89" s="336">
        <f t="shared" si="133"/>
        <v>1.677338768612063E-2</v>
      </c>
      <c r="AE89" s="336">
        <f t="shared" ref="AE89:AL89" si="134">AE42/AE$49</f>
        <v>1.6692194111137929E-2</v>
      </c>
      <c r="AF89" s="336">
        <f t="shared" si="134"/>
        <v>1.6604468344733298E-2</v>
      </c>
      <c r="AG89" s="336">
        <f t="shared" si="134"/>
        <v>1.6514763756732054E-2</v>
      </c>
      <c r="AH89" s="336">
        <f t="shared" si="134"/>
        <v>1.6434898414308986E-2</v>
      </c>
      <c r="AI89" s="336">
        <f t="shared" si="134"/>
        <v>1.6347113154202217E-2</v>
      </c>
      <c r="AJ89" s="336">
        <f t="shared" si="134"/>
        <v>1.6282900594630546E-2</v>
      </c>
      <c r="AK89" s="336">
        <f t="shared" si="134"/>
        <v>1.626614279888133E-2</v>
      </c>
      <c r="AL89" s="336">
        <f t="shared" si="134"/>
        <v>1.6245504451901593E-2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2.9941051046181728E-2</v>
      </c>
      <c r="N90" s="336">
        <f t="shared" si="135"/>
        <v>3.0020030909287586E-2</v>
      </c>
      <c r="O90" s="336">
        <f t="shared" si="135"/>
        <v>2.9974850543087048E-2</v>
      </c>
      <c r="P90" s="336">
        <f t="shared" si="135"/>
        <v>2.7974451973467707E-2</v>
      </c>
      <c r="Q90" s="336">
        <f t="shared" si="135"/>
        <v>3.0458423420869629E-2</v>
      </c>
      <c r="R90" s="336">
        <f t="shared" si="135"/>
        <v>2.9298759156724377E-2</v>
      </c>
      <c r="S90" s="336">
        <f t="shared" si="135"/>
        <v>3.1884407835469773E-2</v>
      </c>
      <c r="T90" s="336">
        <f t="shared" si="135"/>
        <v>3.0796771849813186E-2</v>
      </c>
      <c r="U90" s="336">
        <f t="shared" si="135"/>
        <v>3.2518166640333412E-2</v>
      </c>
      <c r="V90" s="336">
        <f t="shared" si="135"/>
        <v>3.1297457695908068E-2</v>
      </c>
      <c r="W90" s="336">
        <f t="shared" si="135"/>
        <v>2.6432802949336764E-2</v>
      </c>
      <c r="X90" s="336">
        <f t="shared" si="135"/>
        <v>2.8326621685161125E-2</v>
      </c>
      <c r="Y90" s="336">
        <f t="shared" si="135"/>
        <v>2.8157313601537212E-2</v>
      </c>
      <c r="Z90" s="336">
        <f t="shared" si="135"/>
        <v>2.8078965071365768E-2</v>
      </c>
      <c r="AA90" s="336">
        <f t="shared" si="135"/>
        <v>2.8008992766855732E-2</v>
      </c>
      <c r="AB90" s="336">
        <f t="shared" si="135"/>
        <v>2.7907248522437183E-2</v>
      </c>
      <c r="AC90" s="336">
        <f t="shared" si="135"/>
        <v>2.7829717112483297E-2</v>
      </c>
      <c r="AD90" s="336">
        <f t="shared" si="135"/>
        <v>2.7759707239698679E-2</v>
      </c>
      <c r="AE90" s="336">
        <f t="shared" ref="AE90:AL90" si="136">AE43/AE$49</f>
        <v>2.7676483327493024E-2</v>
      </c>
      <c r="AF90" s="336">
        <f t="shared" si="136"/>
        <v>2.7598399427396218E-2</v>
      </c>
      <c r="AG90" s="336">
        <f t="shared" si="136"/>
        <v>2.7516453710271543E-2</v>
      </c>
      <c r="AH90" s="336">
        <f t="shared" si="136"/>
        <v>2.7420444577282408E-2</v>
      </c>
      <c r="AI90" s="336">
        <f t="shared" si="136"/>
        <v>2.7342888752989122E-2</v>
      </c>
      <c r="AJ90" s="336">
        <f t="shared" si="136"/>
        <v>2.7282566580971598E-2</v>
      </c>
      <c r="AK90" s="336">
        <f t="shared" si="136"/>
        <v>2.723619886257761E-2</v>
      </c>
      <c r="AL90" s="336">
        <f t="shared" si="136"/>
        <v>2.7197432302677287E-2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0.11013698909910247</v>
      </c>
      <c r="N92" s="337">
        <f t="shared" si="137"/>
        <v>0.11187942171549048</v>
      </c>
      <c r="O92" s="337">
        <f t="shared" si="137"/>
        <v>0.11438585892570992</v>
      </c>
      <c r="P92" s="337">
        <f t="shared" si="137"/>
        <v>0.1103499716579238</v>
      </c>
      <c r="Q92" s="337">
        <f t="shared" si="137"/>
        <v>0.11376438834088524</v>
      </c>
      <c r="R92" s="337">
        <f t="shared" si="137"/>
        <v>0.11245955942554176</v>
      </c>
      <c r="S92" s="337">
        <f t="shared" si="137"/>
        <v>0.10801781706777022</v>
      </c>
      <c r="T92" s="337">
        <f t="shared" si="137"/>
        <v>0.10858712121448026</v>
      </c>
      <c r="U92" s="337">
        <f t="shared" si="137"/>
        <v>0.10785932675654641</v>
      </c>
      <c r="V92" s="337">
        <f t="shared" si="137"/>
        <v>0.10875687154159955</v>
      </c>
      <c r="W92" s="337">
        <f t="shared" si="137"/>
        <v>0.10092789815391533</v>
      </c>
      <c r="X92" s="337">
        <f t="shared" si="137"/>
        <v>0.10233585061447771</v>
      </c>
      <c r="Y92" s="337">
        <f t="shared" si="137"/>
        <v>0.10197840717673212</v>
      </c>
      <c r="Z92" s="337">
        <f t="shared" si="137"/>
        <v>0.10119957137728101</v>
      </c>
      <c r="AA92" s="337">
        <f t="shared" si="137"/>
        <v>0.10039618981597762</v>
      </c>
      <c r="AB92" s="337">
        <f t="shared" si="137"/>
        <v>9.9637930938184932E-2</v>
      </c>
      <c r="AC92" s="337">
        <f t="shared" si="137"/>
        <v>9.8883998877099713E-2</v>
      </c>
      <c r="AD92" s="337">
        <f t="shared" si="137"/>
        <v>9.8155633217485175E-2</v>
      </c>
      <c r="AE92" s="337">
        <f t="shared" ref="AE92:AL92" si="138">AE45/AE$49</f>
        <v>9.7431160453389357E-2</v>
      </c>
      <c r="AF92" s="337">
        <f t="shared" si="138"/>
        <v>9.6722749125194338E-2</v>
      </c>
      <c r="AG92" s="337">
        <f t="shared" si="138"/>
        <v>9.5994214280096912E-2</v>
      </c>
      <c r="AH92" s="337">
        <f t="shared" si="138"/>
        <v>9.5280024621424819E-2</v>
      </c>
      <c r="AI92" s="337">
        <f t="shared" si="138"/>
        <v>9.4558105971203024E-2</v>
      </c>
      <c r="AJ92" s="337">
        <f t="shared" si="138"/>
        <v>9.3875873472154495E-2</v>
      </c>
      <c r="AK92" s="337">
        <f t="shared" si="138"/>
        <v>9.3140082720049047E-2</v>
      </c>
      <c r="AL92" s="337">
        <f t="shared" si="138"/>
        <v>9.2353135585962434E-2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1.3736501028603288E-2</v>
      </c>
      <c r="N93" s="336">
        <f t="shared" si="139"/>
        <v>1.3843749881378042E-2</v>
      </c>
      <c r="O93" s="336">
        <f t="shared" si="139"/>
        <v>1.3345119661721819E-2</v>
      </c>
      <c r="P93" s="336">
        <f t="shared" si="139"/>
        <v>1.2647985652380489E-2</v>
      </c>
      <c r="Q93" s="336">
        <f t="shared" si="139"/>
        <v>1.4301562874085566E-2</v>
      </c>
      <c r="R93" s="336">
        <f t="shared" si="139"/>
        <v>1.362682272083492E-2</v>
      </c>
      <c r="S93" s="336">
        <f t="shared" si="139"/>
        <v>1.4059947117858218E-2</v>
      </c>
      <c r="T93" s="336">
        <f t="shared" si="139"/>
        <v>1.3234745079702835E-2</v>
      </c>
      <c r="U93" s="336">
        <f t="shared" si="139"/>
        <v>1.2613224314156459E-2</v>
      </c>
      <c r="V93" s="336">
        <f t="shared" si="139"/>
        <v>1.220136484492728E-2</v>
      </c>
      <c r="W93" s="336">
        <f t="shared" si="139"/>
        <v>1.1048839185709978E-2</v>
      </c>
      <c r="X93" s="336">
        <f t="shared" si="139"/>
        <v>9.4517687853005392E-3</v>
      </c>
      <c r="Y93" s="336">
        <f t="shared" si="139"/>
        <v>9.387259658421793E-3</v>
      </c>
      <c r="Z93" s="336">
        <f t="shared" si="139"/>
        <v>9.3452094259105865E-3</v>
      </c>
      <c r="AA93" s="336">
        <f t="shared" si="139"/>
        <v>9.2945044999494745E-3</v>
      </c>
      <c r="AB93" s="336">
        <f t="shared" si="139"/>
        <v>9.2211653467587761E-3</v>
      </c>
      <c r="AC93" s="336">
        <f t="shared" si="139"/>
        <v>9.1580379730623659E-3</v>
      </c>
      <c r="AD93" s="336">
        <f t="shared" si="139"/>
        <v>9.0975548545575331E-3</v>
      </c>
      <c r="AE93" s="336">
        <f t="shared" ref="AE93:AL93" si="140">AE46/AE$49</f>
        <v>9.0419193966583319E-3</v>
      </c>
      <c r="AF93" s="336">
        <f t="shared" si="140"/>
        <v>8.9855217275543915E-3</v>
      </c>
      <c r="AG93" s="336">
        <f t="shared" si="140"/>
        <v>8.921825832310987E-3</v>
      </c>
      <c r="AH93" s="336">
        <f t="shared" si="140"/>
        <v>8.8574666039234629E-3</v>
      </c>
      <c r="AI93" s="336">
        <f t="shared" si="140"/>
        <v>8.7939170857051791E-3</v>
      </c>
      <c r="AJ93" s="336">
        <f t="shared" si="140"/>
        <v>8.7305571650172446E-3</v>
      </c>
      <c r="AK93" s="336">
        <f t="shared" si="140"/>
        <v>8.6639956997513305E-3</v>
      </c>
      <c r="AL93" s="336">
        <f t="shared" si="140"/>
        <v>8.5977811076035967E-3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9.6400488070499182E-2</v>
      </c>
      <c r="N94" s="336">
        <f t="shared" si="141"/>
        <v>9.8035671834112437E-2</v>
      </c>
      <c r="O94" s="336">
        <f t="shared" si="141"/>
        <v>0.10104073926398809</v>
      </c>
      <c r="P94" s="336">
        <f t="shared" si="141"/>
        <v>9.7701986005543306E-2</v>
      </c>
      <c r="Q94" s="336">
        <f t="shared" si="141"/>
        <v>9.9462825466799673E-2</v>
      </c>
      <c r="R94" s="336">
        <f t="shared" si="141"/>
        <v>9.8832736704706825E-2</v>
      </c>
      <c r="S94" s="336">
        <f t="shared" si="141"/>
        <v>9.395786994991201E-2</v>
      </c>
      <c r="T94" s="336">
        <f t="shared" si="141"/>
        <v>9.5352376134777442E-2</v>
      </c>
      <c r="U94" s="336">
        <f t="shared" si="141"/>
        <v>9.5246102442389957E-2</v>
      </c>
      <c r="V94" s="336">
        <f t="shared" si="141"/>
        <v>9.6555506696672275E-2</v>
      </c>
      <c r="W94" s="336">
        <f t="shared" si="141"/>
        <v>8.9879058968205347E-2</v>
      </c>
      <c r="X94" s="336">
        <f t="shared" si="141"/>
        <v>9.2884081829177179E-2</v>
      </c>
      <c r="Y94" s="336">
        <f t="shared" si="141"/>
        <v>9.2591147518310324E-2</v>
      </c>
      <c r="Z94" s="336">
        <f t="shared" si="141"/>
        <v>9.1854361951370422E-2</v>
      </c>
      <c r="AA94" s="336">
        <f t="shared" si="141"/>
        <v>9.110168531602815E-2</v>
      </c>
      <c r="AB94" s="336">
        <f t="shared" si="141"/>
        <v>9.0416765591426154E-2</v>
      </c>
      <c r="AC94" s="336">
        <f t="shared" si="141"/>
        <v>8.9725960904037338E-2</v>
      </c>
      <c r="AD94" s="336">
        <f t="shared" si="141"/>
        <v>8.9058078362927645E-2</v>
      </c>
      <c r="AE94" s="336">
        <f t="shared" ref="AE94:AL94" si="142">AE47/AE$49</f>
        <v>8.8389241056731016E-2</v>
      </c>
      <c r="AF94" s="336">
        <f t="shared" si="142"/>
        <v>8.7737227397639936E-2</v>
      </c>
      <c r="AG94" s="336">
        <f t="shared" si="142"/>
        <v>8.707238844778592E-2</v>
      </c>
      <c r="AH94" s="336">
        <f t="shared" si="142"/>
        <v>8.6422558017501358E-2</v>
      </c>
      <c r="AI94" s="336">
        <f t="shared" si="142"/>
        <v>8.5764188885497847E-2</v>
      </c>
      <c r="AJ94" s="336">
        <f t="shared" si="142"/>
        <v>8.5145316307137245E-2</v>
      </c>
      <c r="AK94" s="336">
        <f t="shared" si="142"/>
        <v>8.4476087020297713E-2</v>
      </c>
      <c r="AL94" s="336">
        <f t="shared" si="142"/>
        <v>8.3755354478358843E-2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Buckinghamshire Thames Valley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Buckinghamshire Thames Valley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Buckinghamshire Thames Valley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Buckinghamshire Thames Valley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Buckinghamshire Thames Valley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Buckinghamshire Thames Valley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Buckinghamshire Thames Valley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Buckinghamshire Thames Valley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Buckinghamshire Thames Valley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Buckinghamshire Thames Valley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Buckinghamshire Thames Valley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Buckinghamshire Thames Valley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Buckinghamshire Thames Valley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5.3186731964342258</v>
      </c>
      <c r="Y4" s="11">
        <f>'Occ T1'!D8-'Occ T1'!C8</f>
        <v>7.2582585992378768E-2</v>
      </c>
      <c r="Z4" s="11">
        <f>'Occ T1'!E8-'Occ T1'!D8</f>
        <v>1.0680611261259543</v>
      </c>
      <c r="AA4" s="11">
        <f>'Occ T1'!F8-'Occ T1'!E8</f>
        <v>4.0917382490020202</v>
      </c>
      <c r="AB4" s="11">
        <f>'Occ T1'!D8-'Occ T1'!B8</f>
        <v>5.3912557824266045</v>
      </c>
      <c r="AC4" s="11">
        <f>'Occ T1'!F8-'Occ T1'!D8</f>
        <v>5.1597993751279745</v>
      </c>
    </row>
    <row r="5" spans="1:29" x14ac:dyDescent="0.2">
      <c r="W5" s="10" t="str">
        <f>name!E5</f>
        <v>Professional occupations</v>
      </c>
      <c r="X5" s="11">
        <f>'Occ T1'!C9-'Occ T1'!B9</f>
        <v>8.1189877808705546</v>
      </c>
      <c r="Y5" s="11">
        <f>'Occ T1'!D9-'Occ T1'!C9</f>
        <v>1.6882430210253005</v>
      </c>
      <c r="Z5" s="11">
        <f>'Occ T1'!E9-'Occ T1'!D9</f>
        <v>4.4461616442278995</v>
      </c>
      <c r="AA5" s="11">
        <f>'Occ T1'!F9-'Occ T1'!E9</f>
        <v>5.9614846723980719</v>
      </c>
      <c r="AB5" s="11">
        <f>'Occ T1'!D9-'Occ T1'!B9</f>
        <v>9.8072308018958552</v>
      </c>
      <c r="AC5" s="11">
        <f>'Occ T1'!F9-'Occ T1'!D9</f>
        <v>10.407646316625971</v>
      </c>
    </row>
    <row r="6" spans="1:29" x14ac:dyDescent="0.2">
      <c r="W6" s="10" t="str">
        <f>name!E6</f>
        <v>Associate professional occupations</v>
      </c>
      <c r="X6" s="11">
        <f>'Occ T1'!C10-'Occ T1'!B10</f>
        <v>2.7454617955554497</v>
      </c>
      <c r="Y6" s="11">
        <f>'Occ T1'!D10-'Occ T1'!C10</f>
        <v>1.3681880188105922</v>
      </c>
      <c r="Z6" s="11">
        <f>'Occ T1'!E10-'Occ T1'!D10</f>
        <v>-0.86598081109519143</v>
      </c>
      <c r="AA6" s="11">
        <f>'Occ T1'!F10-'Occ T1'!E10</f>
        <v>2.380125223373426</v>
      </c>
      <c r="AB6" s="11">
        <f>'Occ T1'!D10-'Occ T1'!B10</f>
        <v>4.1136498143660418</v>
      </c>
      <c r="AC6" s="11">
        <f>'Occ T1'!F10-'Occ T1'!D10</f>
        <v>1.5141444122782346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-0.33536566985095817</v>
      </c>
      <c r="Y7" s="11">
        <f>'Occ T1'!D11-'Occ T1'!C11</f>
        <v>0.37727036058294061</v>
      </c>
      <c r="Z7" s="11">
        <f>'Occ T1'!E11-'Occ T1'!D11</f>
        <v>-1.9547464441756333</v>
      </c>
      <c r="AA7" s="11">
        <f>'Occ T1'!F11-'Occ T1'!E11</f>
        <v>-2.9010614435164079</v>
      </c>
      <c r="AB7" s="11">
        <f>'Occ T1'!D11-'Occ T1'!B11</f>
        <v>4.1904690731982441E-2</v>
      </c>
      <c r="AC7" s="11">
        <f>'Occ T1'!F11-'Occ T1'!D11</f>
        <v>-4.8558078876920412</v>
      </c>
    </row>
    <row r="8" spans="1:29" x14ac:dyDescent="0.2">
      <c r="W8" s="10" t="str">
        <f>name!E8</f>
        <v>Skilled trades occupations</v>
      </c>
      <c r="X8" s="11">
        <f>'Occ T1'!C12-'Occ T1'!B12</f>
        <v>2.1678904616381587</v>
      </c>
      <c r="Y8" s="11">
        <f>'Occ T1'!D12-'Occ T1'!C12</f>
        <v>-3.2087901739397608</v>
      </c>
      <c r="Z8" s="11">
        <f>'Occ T1'!E12-'Occ T1'!D12</f>
        <v>1.036002724585309</v>
      </c>
      <c r="AA8" s="11">
        <f>'Occ T1'!F12-'Occ T1'!E12</f>
        <v>-0.30341292599543834</v>
      </c>
      <c r="AB8" s="11">
        <f>'Occ T1'!D12-'Occ T1'!B12</f>
        <v>-1.0408997123016022</v>
      </c>
      <c r="AC8" s="11">
        <f>'Occ T1'!F12-'Occ T1'!D12</f>
        <v>0.73258979858987061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1.375051644366895</v>
      </c>
      <c r="Y9" s="11">
        <f>'Occ T1'!D13-'Occ T1'!C13</f>
        <v>-1.3317658789683833</v>
      </c>
      <c r="Z9" s="11">
        <f>'Occ T1'!E13-'Occ T1'!D13</f>
        <v>1.2875281564169008</v>
      </c>
      <c r="AA9" s="11">
        <f>'Occ T1'!F13-'Occ T1'!E13</f>
        <v>1.5145352699612253</v>
      </c>
      <c r="AB9" s="11">
        <f>'Occ T1'!D13-'Occ T1'!B13</f>
        <v>4.32857653985117E-2</v>
      </c>
      <c r="AC9" s="11">
        <f>'Occ T1'!F13-'Occ T1'!D13</f>
        <v>2.8020634263781261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0.35389894085386686</v>
      </c>
      <c r="Y10" s="11">
        <f>'Occ T1'!D14-'Occ T1'!C14</f>
        <v>1.4012628055198206E-2</v>
      </c>
      <c r="Z10" s="11">
        <f>'Occ T1'!E14-'Occ T1'!D14</f>
        <v>-4.1699159573155953E-2</v>
      </c>
      <c r="AA10" s="11">
        <f>'Occ T1'!F14-'Occ T1'!E14</f>
        <v>-0.12577459834216498</v>
      </c>
      <c r="AB10" s="11">
        <f>'Occ T1'!D14-'Occ T1'!B14</f>
        <v>0.36791156890906507</v>
      </c>
      <c r="AC10" s="11">
        <f>'Occ T1'!F14-'Occ T1'!D14</f>
        <v>-0.16747375791532093</v>
      </c>
    </row>
    <row r="11" spans="1:29" x14ac:dyDescent="0.2">
      <c r="W11" s="10" t="str">
        <f>name!E11</f>
        <v>Process, plant and machine operatives</v>
      </c>
      <c r="X11" s="11">
        <f>'Occ T1'!C15-'Occ T1'!B15</f>
        <v>1.7183831663826119</v>
      </c>
      <c r="Y11" s="11">
        <f>'Occ T1'!D15-'Occ T1'!C15</f>
        <v>-2.1523737867883419</v>
      </c>
      <c r="Z11" s="11">
        <f>'Occ T1'!E15-'Occ T1'!D15</f>
        <v>1.4838805712806309</v>
      </c>
      <c r="AA11" s="11">
        <f>'Occ T1'!F15-'Occ T1'!E15</f>
        <v>-1.4339719356863512E-2</v>
      </c>
      <c r="AB11" s="11">
        <f>'Occ T1'!D15-'Occ T1'!B15</f>
        <v>-0.43399062040573</v>
      </c>
      <c r="AC11" s="11">
        <f>'Occ T1'!F15-'Occ T1'!D15</f>
        <v>1.4695408519237674</v>
      </c>
    </row>
    <row r="12" spans="1:29" x14ac:dyDescent="0.2">
      <c r="W12" s="10" t="str">
        <f>name!E12</f>
        <v>Elementary occupations</v>
      </c>
      <c r="X12" s="11">
        <f>'Occ T1'!C16-'Occ T1'!B16</f>
        <v>1.5150186837494992</v>
      </c>
      <c r="Y12" s="11">
        <f>'Occ T1'!D16-'Occ T1'!C16</f>
        <v>-2.8703667747702148</v>
      </c>
      <c r="Z12" s="11">
        <f>'Occ T1'!E16-'Occ T1'!D16</f>
        <v>0.30979219220740717</v>
      </c>
      <c r="AA12" s="11">
        <f>'Occ T1'!F16-'Occ T1'!E16</f>
        <v>-1.2442947275238865</v>
      </c>
      <c r="AB12" s="11">
        <f>'Occ T1'!D16-'Occ T1'!B16</f>
        <v>-1.3553480910207156</v>
      </c>
      <c r="AC12" s="11">
        <f>'Occ T1'!F16-'Occ T1'!D16</f>
        <v>-0.93450253531647931</v>
      </c>
    </row>
    <row r="14" spans="1:29" x14ac:dyDescent="0.2">
      <c r="W14" s="10" t="str">
        <f>name!E3</f>
        <v>All occupations</v>
      </c>
      <c r="X14" s="11">
        <f>'Occ T1'!C18-'Occ T1'!B18</f>
        <v>22.978000000000293</v>
      </c>
      <c r="Y14" s="11">
        <f>'Occ T1'!D18-'Occ T1'!C18</f>
        <v>-6.0430000000003474</v>
      </c>
      <c r="Z14" s="11">
        <f>'Occ T1'!E18-'Occ T1'!D18</f>
        <v>6.7690000000001191</v>
      </c>
      <c r="AA14" s="11">
        <f>'Occ T1'!F18-'Occ T1'!E18</f>
        <v>9.3590000000000373</v>
      </c>
      <c r="AB14" s="11">
        <f>'Occ T1'!D18-'Occ T1'!B18</f>
        <v>16.934999999999945</v>
      </c>
      <c r="AC14" s="11">
        <f>'Occ T1'!F18-'Occ T1'!D18</f>
        <v>16.128000000000156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Buckinghamshire Thames Valley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5.1597993751279745</v>
      </c>
      <c r="O3" s="11">
        <f>'Occ T1'!AB64</f>
        <v>3.342966859289648</v>
      </c>
      <c r="P3" s="11">
        <f>'Occ T1'!Q64</f>
        <v>1.8168325158383496</v>
      </c>
    </row>
    <row r="4" spans="1:16" x14ac:dyDescent="0.2">
      <c r="M4" s="10" t="str">
        <f>name!E5</f>
        <v>Professional occupations</v>
      </c>
      <c r="N4" s="11">
        <f>'Occ T1'!F65</f>
        <v>10.407646316625971</v>
      </c>
      <c r="O4" s="11">
        <f>'Occ T1'!AB65</f>
        <v>5.6430800302834072</v>
      </c>
      <c r="P4" s="11">
        <f>'Occ T1'!Q65</f>
        <v>4.7645662863425784</v>
      </c>
    </row>
    <row r="5" spans="1:16" x14ac:dyDescent="0.2">
      <c r="M5" s="10" t="str">
        <f>name!E6</f>
        <v>Associate professional occupations</v>
      </c>
      <c r="N5" s="11">
        <f>'Occ T1'!F66</f>
        <v>1.5141444122782346</v>
      </c>
      <c r="O5" s="11">
        <f>'Occ T1'!AB66</f>
        <v>2.0301541317535339</v>
      </c>
      <c r="P5" s="11">
        <f>'Occ T1'!Q66</f>
        <v>-0.51600971947527441</v>
      </c>
    </row>
    <row r="6" spans="1:16" x14ac:dyDescent="0.2">
      <c r="M6" s="10" t="str">
        <f>name!E7</f>
        <v>Administrative and secretarial occupations</v>
      </c>
      <c r="N6" s="11">
        <f>'Occ T1'!F67</f>
        <v>-4.8558078876920412</v>
      </c>
      <c r="O6" s="11">
        <f>'Occ T1'!AB67</f>
        <v>-4.9973941954923617</v>
      </c>
      <c r="P6" s="11">
        <f>'Occ T1'!Q67</f>
        <v>0.14158630780033921</v>
      </c>
    </row>
    <row r="7" spans="1:16" x14ac:dyDescent="0.2">
      <c r="M7" s="10" t="str">
        <f>name!E8</f>
        <v>Skilled trades occupations</v>
      </c>
      <c r="N7" s="11">
        <f>'Occ T1'!F68</f>
        <v>0.73258979858987061</v>
      </c>
      <c r="O7" s="11">
        <f>'Occ T1'!AB68</f>
        <v>1.0568757276615512</v>
      </c>
      <c r="P7" s="11">
        <f>'Occ T1'!Q68</f>
        <v>-0.32428592907167086</v>
      </c>
    </row>
    <row r="8" spans="1:16" x14ac:dyDescent="0.2">
      <c r="M8" s="10" t="str">
        <f>name!E9</f>
        <v>Caring, leisure and other service occupations</v>
      </c>
      <c r="N8" s="11">
        <f>'Occ T1'!F69</f>
        <v>2.8020634263781261</v>
      </c>
      <c r="O8" s="11">
        <f>'Occ T1'!AB69</f>
        <v>1.1421182595849544</v>
      </c>
      <c r="P8" s="11">
        <f>'Occ T1'!Q69</f>
        <v>1.6599451667931335</v>
      </c>
    </row>
    <row r="9" spans="1:16" x14ac:dyDescent="0.2">
      <c r="M9" s="10" t="str">
        <f>name!E10</f>
        <v>Sales and customer service occupations</v>
      </c>
      <c r="N9" s="11">
        <f>'Occ T1'!F70</f>
        <v>-0.16747375791532093</v>
      </c>
      <c r="O9" s="11">
        <f>'Occ T1'!AB70</f>
        <v>-0.71662826961363812</v>
      </c>
      <c r="P9" s="11">
        <f>'Occ T1'!Q70</f>
        <v>0.54915451169830121</v>
      </c>
    </row>
    <row r="10" spans="1:16" x14ac:dyDescent="0.2">
      <c r="M10" s="10" t="str">
        <f>name!E11</f>
        <v>Process, plant and machine operatives</v>
      </c>
      <c r="N10" s="11">
        <f>'Occ T1'!F71</f>
        <v>1.4695408519237674</v>
      </c>
      <c r="O10" s="11">
        <f>'Occ T1'!AB71</f>
        <v>0.56637880124202811</v>
      </c>
      <c r="P10" s="11">
        <f>'Occ T1'!Q71</f>
        <v>0.90316205068174327</v>
      </c>
    </row>
    <row r="11" spans="1:16" x14ac:dyDescent="0.2">
      <c r="M11" s="10" t="str">
        <f>name!E12</f>
        <v>Elementary occupations</v>
      </c>
      <c r="N11" s="11">
        <f>'Occ T1'!F72</f>
        <v>-0.93450253531647931</v>
      </c>
      <c r="O11" s="11">
        <f>'Occ T1'!AB72</f>
        <v>-0.56534410363414089</v>
      </c>
      <c r="P11" s="11">
        <f>'Occ T1'!Q72</f>
        <v>-0.36915843168236151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16.128000000000156</v>
      </c>
      <c r="O13" s="11">
        <f>'Occ T1'!AB74</f>
        <v>7.5022072410749558</v>
      </c>
      <c r="P13" s="11">
        <f>'Occ T1'!Q74</f>
        <v>8.6257927589251437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Buckinghamshire Thames Valley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0.91606162737830399</v>
      </c>
      <c r="O3" s="11">
        <f>'Occ T5'!H44</f>
        <v>1.2473842465085072</v>
      </c>
      <c r="P3" s="11">
        <f>'Occ T5'!G44</f>
        <v>2.9963535012412166</v>
      </c>
    </row>
    <row r="4" spans="1:16" x14ac:dyDescent="0.2">
      <c r="M4" s="10" t="str">
        <f>name!E5</f>
        <v>Professional occupations</v>
      </c>
      <c r="N4" s="11">
        <f>'Occ T5'!I45</f>
        <v>-0.13835143809529882</v>
      </c>
      <c r="O4" s="11">
        <f>'Occ T5'!H45</f>
        <v>2.3308816850744094</v>
      </c>
      <c r="P4" s="11">
        <f>'Occ T5'!G45</f>
        <v>8.2151160696468679</v>
      </c>
    </row>
    <row r="5" spans="1:16" x14ac:dyDescent="0.2">
      <c r="M5" s="10" t="str">
        <f>name!E6</f>
        <v>Associate professional occupations</v>
      </c>
      <c r="N5" s="11">
        <f>'Occ T5'!I46</f>
        <v>0.24503759352247823</v>
      </c>
      <c r="O5" s="11">
        <f>'Occ T5'!H46</f>
        <v>0.15304401943365331</v>
      </c>
      <c r="P5" s="11">
        <f>'Occ T5'!G46</f>
        <v>1.1160627993221404</v>
      </c>
    </row>
    <row r="6" spans="1:16" x14ac:dyDescent="0.2">
      <c r="M6" s="10" t="str">
        <f>name!E7</f>
        <v>Administrative and secretarial occupations</v>
      </c>
      <c r="N6" s="11">
        <f>'Occ T5'!I47</f>
        <v>0.11920193065944673</v>
      </c>
      <c r="O6" s="11">
        <f>'Occ T5'!H47</f>
        <v>-2.1606506481525081</v>
      </c>
      <c r="P6" s="11">
        <f>'Occ T5'!G47</f>
        <v>-2.8143591701989621</v>
      </c>
    </row>
    <row r="7" spans="1:16" x14ac:dyDescent="0.2">
      <c r="M7" s="10" t="str">
        <f>name!E8</f>
        <v>Skilled trades occupations</v>
      </c>
      <c r="N7" s="11">
        <f>'Occ T5'!I48</f>
        <v>1.5348508998212651</v>
      </c>
      <c r="O7" s="11">
        <f>'Occ T5'!H48</f>
        <v>0.52611095631390281</v>
      </c>
      <c r="P7" s="11">
        <f>'Occ T5'!G48</f>
        <v>-1.3283720575452822</v>
      </c>
    </row>
    <row r="8" spans="1:16" x14ac:dyDescent="0.2">
      <c r="M8" s="10" t="str">
        <f>name!E9</f>
        <v>Caring, leisure and other service occupations</v>
      </c>
      <c r="N8" s="11">
        <f>'Occ T5'!I49</f>
        <v>0.49133899168257544</v>
      </c>
      <c r="O8" s="11">
        <f>'Occ T5'!H49</f>
        <v>0.35337130485952883</v>
      </c>
      <c r="P8" s="11">
        <f>'Occ T5'!G49</f>
        <v>1.957353129836001</v>
      </c>
    </row>
    <row r="9" spans="1:16" x14ac:dyDescent="0.2">
      <c r="M9" s="10" t="str">
        <f>name!E10</f>
        <v>Sales and customer service occupations</v>
      </c>
      <c r="N9" s="11">
        <f>'Occ T5'!I50</f>
        <v>-9.5277643078054197E-2</v>
      </c>
      <c r="O9" s="11">
        <f>'Occ T5'!H50</f>
        <v>-0.15814720123178638</v>
      </c>
      <c r="P9" s="11">
        <f>'Occ T5'!G50</f>
        <v>8.5951086394496556E-2</v>
      </c>
    </row>
    <row r="10" spans="1:16" x14ac:dyDescent="0.2">
      <c r="M10" s="10" t="str">
        <f>name!E11</f>
        <v>Process, plant and machine operatives</v>
      </c>
      <c r="N10" s="11">
        <f>'Occ T5'!I51</f>
        <v>0.5131509835219088</v>
      </c>
      <c r="O10" s="11">
        <f>'Occ T5'!H51</f>
        <v>0.81083845798725429</v>
      </c>
      <c r="P10" s="11">
        <f>'Occ T5'!G51</f>
        <v>0.14555141041460651</v>
      </c>
    </row>
    <row r="11" spans="1:16" x14ac:dyDescent="0.2">
      <c r="M11" s="10" t="str">
        <f>name!E12</f>
        <v>Elementary occupations</v>
      </c>
      <c r="N11" s="11">
        <f>'Occ T5'!I52</f>
        <v>0.51107573543772755</v>
      </c>
      <c r="O11" s="11">
        <f>'Occ T5'!H52</f>
        <v>-1.0553992489038109</v>
      </c>
      <c r="P11" s="11">
        <f>'Occ T5'!G52</f>
        <v>-0.39017902185041464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4.0970886808503479</v>
      </c>
      <c r="O13" s="11">
        <f>'Occ T5'!H54</f>
        <v>2.0474335718891439</v>
      </c>
      <c r="P13" s="11">
        <f>'Occ T5'!G54</f>
        <v>9.9834777472606788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0.27120817155408128</v>
      </c>
      <c r="O18" s="11">
        <f>'Occ T5'!AN44</f>
        <v>0.74371710292986926</v>
      </c>
      <c r="P18" s="11">
        <f>'Occ T5'!AM44</f>
        <v>2.3280415848057032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0.13844055249254472</v>
      </c>
      <c r="O19" s="11">
        <f>'Occ T5'!AN45</f>
        <v>1.2370620964208374</v>
      </c>
      <c r="P19" s="11">
        <f>'Occ T5'!AM45</f>
        <v>4.2675773813700246</v>
      </c>
    </row>
    <row r="20" spans="13:16" x14ac:dyDescent="0.2">
      <c r="M20" s="10" t="str">
        <f t="shared" si="0"/>
        <v>Associate professional occupations</v>
      </c>
      <c r="N20" s="11">
        <f>'Occ T5'!AO46</f>
        <v>0.23671637438702664</v>
      </c>
      <c r="O20" s="11">
        <f>'Occ T5'!AN46</f>
        <v>0.34533970710159068</v>
      </c>
      <c r="P20" s="11">
        <f>'Occ T5'!AM46</f>
        <v>1.4480980502649157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-4.816030869203014E-2</v>
      </c>
      <c r="O21" s="11">
        <f>'Occ T5'!AN47</f>
        <v>-1.9435704033674845</v>
      </c>
      <c r="P21" s="11">
        <f>'Occ T5'!AM47</f>
        <v>-3.0056634834328495</v>
      </c>
    </row>
    <row r="22" spans="13:16" x14ac:dyDescent="0.2">
      <c r="M22" s="10" t="str">
        <f t="shared" si="0"/>
        <v>Skilled trades occupations</v>
      </c>
      <c r="N22" s="11">
        <f>'Occ T5'!AO48</f>
        <v>0.403284498952311</v>
      </c>
      <c r="O22" s="11">
        <f>'Occ T5'!AN48</f>
        <v>0.20365777223927195</v>
      </c>
      <c r="P22" s="11">
        <f>'Occ T5'!AM48</f>
        <v>0.44993345646996841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0.28815244373508975</v>
      </c>
      <c r="O23" s="11">
        <f>'Occ T5'!AN49</f>
        <v>-7.5278134811119557E-2</v>
      </c>
      <c r="P23" s="11">
        <f>'Occ T5'!AM49</f>
        <v>0.92924395066099486</v>
      </c>
    </row>
    <row r="24" spans="13:16" x14ac:dyDescent="0.2">
      <c r="M24" s="10" t="str">
        <f t="shared" si="0"/>
        <v>Sales and customer service occupations</v>
      </c>
      <c r="N24" s="11">
        <f>'Occ T5'!AO50</f>
        <v>-4.5439923784749092E-2</v>
      </c>
      <c r="O24" s="11">
        <f>'Occ T5'!AN50</f>
        <v>-0.42032760626111809</v>
      </c>
      <c r="P24" s="11">
        <f>'Occ T5'!AM50</f>
        <v>-0.25086073956779131</v>
      </c>
    </row>
    <row r="25" spans="13:16" x14ac:dyDescent="0.2">
      <c r="M25" s="10" t="str">
        <f t="shared" si="0"/>
        <v>Process, plant and machine operatives</v>
      </c>
      <c r="N25" s="11">
        <f>'Occ T5'!AO51</f>
        <v>7.8407297872235715E-2</v>
      </c>
      <c r="O25" s="11">
        <f>'Occ T5'!AN51</f>
        <v>0.43082484633718171</v>
      </c>
      <c r="P25" s="11">
        <f>'Occ T5'!AM51</f>
        <v>5.7146657032609682E-2</v>
      </c>
    </row>
    <row r="26" spans="13:16" x14ac:dyDescent="0.2">
      <c r="M26" s="10" t="str">
        <f t="shared" si="0"/>
        <v>Elementary occupations</v>
      </c>
      <c r="N26" s="11">
        <f>'Occ T5'!AO52</f>
        <v>7.2101623951239757E-2</v>
      </c>
      <c r="O26" s="11">
        <f>'Occ T5'!AN52</f>
        <v>-0.91518469233553645</v>
      </c>
      <c r="P26" s="11">
        <f>'Occ T5'!AM52</f>
        <v>0.2777389647501618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1.3947107304677502</v>
      </c>
      <c r="O28" s="11">
        <f>'Occ T5'!AN54</f>
        <v>-0.39375931174650702</v>
      </c>
      <c r="P28" s="11">
        <f>'Occ T5'!AM54</f>
        <v>6.5012558223537482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0.64485345582422537</v>
      </c>
      <c r="O33" s="11">
        <f>'Occ T5'!X44</f>
        <v>0.50366714357863374</v>
      </c>
      <c r="P33" s="11">
        <f>'Occ T5'!W44</f>
        <v>0.6683119164355027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-0.2767919905878431</v>
      </c>
      <c r="O34" s="11">
        <f>'Occ T5'!X45</f>
        <v>1.0938195886535742</v>
      </c>
      <c r="P34" s="11">
        <f>'Occ T5'!W45</f>
        <v>3.9475386882768468</v>
      </c>
    </row>
    <row r="35" spans="1:16" x14ac:dyDescent="0.2">
      <c r="M35" s="10" t="str">
        <f t="shared" si="1"/>
        <v>Associate professional occupations</v>
      </c>
      <c r="N35" s="11">
        <f>'Occ T5'!Y46</f>
        <v>8.3212191354511411E-3</v>
      </c>
      <c r="O35" s="11">
        <f>'Occ T5'!X46</f>
        <v>-0.19229568766793292</v>
      </c>
      <c r="P35" s="11">
        <f>'Occ T5'!W46</f>
        <v>-0.33203525094278596</v>
      </c>
    </row>
    <row r="36" spans="1:16" x14ac:dyDescent="0.2">
      <c r="M36" s="10" t="str">
        <f t="shared" si="1"/>
        <v>Administrative and secretarial occupations</v>
      </c>
      <c r="N36" s="11">
        <f>'Occ T5'!Y47</f>
        <v>0.1673622393514767</v>
      </c>
      <c r="O36" s="11">
        <f>'Occ T5'!X47</f>
        <v>-0.21708024478502352</v>
      </c>
      <c r="P36" s="11">
        <f>'Occ T5'!W47</f>
        <v>0.19130431323389452</v>
      </c>
    </row>
    <row r="37" spans="1:16" x14ac:dyDescent="0.2">
      <c r="M37" s="10" t="str">
        <f t="shared" si="1"/>
        <v>Skilled trades occupations</v>
      </c>
      <c r="N37" s="11">
        <f>'Occ T5'!Y48</f>
        <v>1.1315664008689517</v>
      </c>
      <c r="O37" s="11">
        <f>'Occ T5'!X48</f>
        <v>0.32245318407463119</v>
      </c>
      <c r="P37" s="11">
        <f>'Occ T5'!W48</f>
        <v>-1.7783055140152548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0.2031865479474862</v>
      </c>
      <c r="O38" s="11">
        <f>'Occ T5'!X49</f>
        <v>0.42864943967064773</v>
      </c>
      <c r="P38" s="11">
        <f>'Occ T5'!W49</f>
        <v>1.0281091791750017</v>
      </c>
    </row>
    <row r="39" spans="1:16" x14ac:dyDescent="0.2">
      <c r="M39" s="10" t="str">
        <f t="shared" si="1"/>
        <v>Sales and customer service occupations</v>
      </c>
      <c r="N39" s="11">
        <f>'Occ T5'!Y50</f>
        <v>-4.9837719293304827E-2</v>
      </c>
      <c r="O39" s="11">
        <f>'Occ T5'!X50</f>
        <v>0.26218040502931395</v>
      </c>
      <c r="P39" s="11">
        <f>'Occ T5'!W50</f>
        <v>0.33681182596228698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Buckinghamshire Thames Valley</v>
      </c>
      <c r="M40" s="10" t="str">
        <f t="shared" si="1"/>
        <v>Process, plant and machine operatives</v>
      </c>
      <c r="N40" s="11">
        <f>'Occ T5'!Y51</f>
        <v>0.43474368564967447</v>
      </c>
      <c r="O40" s="11">
        <f>'Occ T5'!X51</f>
        <v>0.3800136116500723</v>
      </c>
      <c r="P40" s="11">
        <f>'Occ T5'!W51</f>
        <v>8.8404753382000933E-2</v>
      </c>
    </row>
    <row r="41" spans="1:16" x14ac:dyDescent="0.2">
      <c r="M41" s="10" t="str">
        <f t="shared" si="1"/>
        <v>Elementary occupations</v>
      </c>
      <c r="N41" s="11">
        <f>'Occ T5'!Y52</f>
        <v>0.43897411148648557</v>
      </c>
      <c r="O41" s="11">
        <f>'Occ T5'!X52</f>
        <v>-0.14021455656827353</v>
      </c>
      <c r="P41" s="11">
        <f>'Occ T5'!W52</f>
        <v>-0.66791798660057466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2.7023779503826049</v>
      </c>
      <c r="O43" s="11">
        <f>'Occ T5'!X54</f>
        <v>2.4411928836356473</v>
      </c>
      <c r="P43" s="11">
        <f>'Occ T5'!W54</f>
        <v>3.4822219249068951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Buckinghamshire Thames Valley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Buckinghamshire Thames Valley, Buckinghamshire Thames Valley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3.6199708975948077</v>
      </c>
      <c r="C5" s="11">
        <f>HLOOKUP(C$3,'Qual F1'!$M$4:$BW$14,11,FALSE)</f>
        <v>4.5519594254008906</v>
      </c>
      <c r="D5" s="11">
        <f>HLOOKUP(D$3,'Qual F1'!$M$4:$BW$14,11,FALSE)</f>
        <v>4.8924320971252078</v>
      </c>
      <c r="E5" s="11">
        <f>HLOOKUP(E$3,'Qual F1'!$M$4:$BW$14,11,FALSE)</f>
        <v>5.6201784549142992</v>
      </c>
      <c r="F5" s="11">
        <f>HLOOKUP(F$3,'Qual F1'!$M$4:$BW$14,11,FALSE)</f>
        <v>7.1003045937484837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25.693849081120916</v>
      </c>
      <c r="C6" s="11">
        <f>HLOOKUP(C$3,'Qual F1'!$M$4:$BW$14,10,FALSE)</f>
        <v>32.770820001186891</v>
      </c>
      <c r="D6" s="11">
        <f>HLOOKUP(D$3,'Qual F1'!$M$4:$BW$14,10,FALSE)</f>
        <v>35.316002888932921</v>
      </c>
      <c r="E6" s="11">
        <f>HLOOKUP(E$3,'Qual F1'!$M$4:$BW$14,10,FALSE)</f>
        <v>40.763727398954664</v>
      </c>
      <c r="F6" s="11">
        <f>HLOOKUP(F$3,'Qual F1'!$M$4:$BW$14,10,FALSE)</f>
        <v>51.619858429189669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54.594550148642938</v>
      </c>
      <c r="C7" s="11">
        <f>HLOOKUP(C$3,'Qual F1'!$M$4:$BW$14,9,FALSE)</f>
        <v>62.944482092836154</v>
      </c>
      <c r="D7" s="11">
        <f>HLOOKUP(D$3,'Qual F1'!$M$4:$BW$14,9,FALSE)</f>
        <v>62.385637117354015</v>
      </c>
      <c r="E7" s="11">
        <f>HLOOKUP(E$3,'Qual F1'!$M$4:$BW$14,9,FALSE)</f>
        <v>66.408728433521674</v>
      </c>
      <c r="F7" s="11">
        <f>HLOOKUP(F$3,'Qual F1'!$M$4:$BW$14,9,FALSE)</f>
        <v>75.700505932642685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15.295083524442084</v>
      </c>
      <c r="C8" s="11">
        <f>HLOOKUP(C$3,'Qual F1'!$M$4:$BW$14,8,FALSE)</f>
        <v>16.84859236471598</v>
      </c>
      <c r="D8" s="11">
        <f>HLOOKUP(D$3,'Qual F1'!$M$4:$BW$14,8,FALSE)</f>
        <v>16.776621162190224</v>
      </c>
      <c r="E8" s="11">
        <f>HLOOKUP(E$3,'Qual F1'!$M$4:$BW$14,8,FALSE)</f>
        <v>16.85397582223391</v>
      </c>
      <c r="F8" s="11">
        <f>HLOOKUP(F$3,'Qual F1'!$M$4:$BW$14,8,FALSE)</f>
        <v>18.786345314425272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15.219154531610579</v>
      </c>
      <c r="C9" s="11">
        <f>HLOOKUP(C$3,'Qual F1'!$M$4:$BW$14,7,FALSE)</f>
        <v>17.691248310627817</v>
      </c>
      <c r="D9" s="11">
        <f>HLOOKUP(D$3,'Qual F1'!$M$4:$BW$14,7,FALSE)</f>
        <v>17.682806448533249</v>
      </c>
      <c r="E9" s="11">
        <f>HLOOKUP(E$3,'Qual F1'!$M$4:$BW$14,7,FALSE)</f>
        <v>18.135361864910369</v>
      </c>
      <c r="F9" s="11">
        <f>HLOOKUP(F$3,'Qual F1'!$M$4:$BW$14,7,FALSE)</f>
        <v>20.544883106742347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53.803715001388944</v>
      </c>
      <c r="C10" s="11">
        <f>HLOOKUP(C$3,'Qual F1'!$M$4:$BW$14,6,FALSE)</f>
        <v>54.790449779121673</v>
      </c>
      <c r="D10" s="11">
        <f>HLOOKUP(D$3,'Qual F1'!$M$4:$BW$14,6,FALSE)</f>
        <v>56.998986670943495</v>
      </c>
      <c r="E10" s="11">
        <f>HLOOKUP(E$3,'Qual F1'!$M$4:$BW$14,6,FALSE)</f>
        <v>55.921379606812224</v>
      </c>
      <c r="F10" s="11">
        <f>HLOOKUP(F$3,'Qual F1'!$M$4:$BW$14,6,FALSE)</f>
        <v>55.87412483138931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51.700250666472087</v>
      </c>
      <c r="C11" s="11">
        <f>HLOOKUP(C$3,'Qual F1'!$M$4:$BW$14,5,FALSE)</f>
        <v>53.765260107423437</v>
      </c>
      <c r="D11" s="11">
        <f>HLOOKUP(D$3,'Qual F1'!$M$4:$BW$14,5,FALSE)</f>
        <v>49.114835118759274</v>
      </c>
      <c r="E11" s="11">
        <f>HLOOKUP(E$3,'Qual F1'!$M$4:$BW$14,5,FALSE)</f>
        <v>48.105674107014408</v>
      </c>
      <c r="F11" s="11">
        <f>HLOOKUP(F$3,'Qual F1'!$M$4:$BW$14,5,FALSE)</f>
        <v>40.902311460242622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35.651009049586634</v>
      </c>
      <c r="C12" s="11">
        <f>HLOOKUP(C$3,'Qual F1'!$M$4:$BW$14,4,FALSE)</f>
        <v>34.38703596179122</v>
      </c>
      <c r="D12" s="11">
        <f>HLOOKUP(D$3,'Qual F1'!$M$4:$BW$14,4,FALSE)</f>
        <v>29.916215416541686</v>
      </c>
      <c r="E12" s="11">
        <f>HLOOKUP(E$3,'Qual F1'!$M$4:$BW$14,4,FALSE)</f>
        <v>28.475955304580623</v>
      </c>
      <c r="F12" s="11">
        <f>HLOOKUP(F$3,'Qual F1'!$M$4:$BW$14,4,FALSE)</f>
        <v>19.629636466000367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10.174417099140843</v>
      </c>
      <c r="C13" s="11">
        <f>HLOOKUP(C$3,'Qual F1'!$M$4:$BW$14,3,FALSE)</f>
        <v>10.980151956896242</v>
      </c>
      <c r="D13" s="11">
        <f>HLOOKUP(D$3,'Qual F1'!$M$4:$BW$14,3,FALSE)</f>
        <v>9.6034630796200346</v>
      </c>
      <c r="E13" s="11">
        <f>HLOOKUP(E$3,'Qual F1'!$M$4:$BW$14,3,FALSE)</f>
        <v>9.1710190070580477</v>
      </c>
      <c r="F13" s="11">
        <f>HLOOKUP(F$3,'Qual F1'!$M$4:$BW$14,3,FALSE)</f>
        <v>8.6570298656193216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265.75199999999984</v>
      </c>
      <c r="C15" s="11">
        <f t="shared" ref="C15:F15" si="0">SUM(C5:C13)</f>
        <v>288.7300000000003</v>
      </c>
      <c r="D15" s="11">
        <f t="shared" si="0"/>
        <v>282.68700000000013</v>
      </c>
      <c r="E15" s="11">
        <f t="shared" si="0"/>
        <v>289.45600000000024</v>
      </c>
      <c r="F15" s="11">
        <f t="shared" si="0"/>
        <v>298.81500000000005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1.3621612998565618</v>
      </c>
      <c r="C19" s="18">
        <f t="shared" si="1"/>
        <v>1.5765453625881918</v>
      </c>
      <c r="D19" s="18">
        <f t="shared" si="1"/>
        <v>1.7306887466085126</v>
      </c>
      <c r="E19" s="18">
        <f t="shared" si="1"/>
        <v>1.9416348097514975</v>
      </c>
      <c r="F19" s="18">
        <f t="shared" si="1"/>
        <v>2.376154006240812</v>
      </c>
      <c r="G19" s="11"/>
    </row>
    <row r="20" spans="1:7" x14ac:dyDescent="0.2">
      <c r="A20" t="str">
        <f>$A6</f>
        <v>RQF7 Other higher degree</v>
      </c>
      <c r="B20" s="18">
        <f t="shared" si="1"/>
        <v>9.668355866040871</v>
      </c>
      <c r="C20" s="18">
        <f t="shared" si="1"/>
        <v>11.349987878359318</v>
      </c>
      <c r="D20" s="18">
        <f t="shared" si="1"/>
        <v>12.492970277703929</v>
      </c>
      <c r="E20" s="18">
        <f t="shared" si="1"/>
        <v>14.08287525529083</v>
      </c>
      <c r="F20" s="18">
        <f t="shared" si="1"/>
        <v>17.274855154255864</v>
      </c>
      <c r="G20" s="11"/>
    </row>
    <row r="21" spans="1:7" x14ac:dyDescent="0.2">
      <c r="A21" t="str">
        <f>$A7</f>
        <v>RQF6 First degree</v>
      </c>
      <c r="B21" s="18">
        <f t="shared" si="1"/>
        <v>20.543420237154557</v>
      </c>
      <c r="C21" s="18">
        <f t="shared" si="1"/>
        <v>21.800464826251545</v>
      </c>
      <c r="D21" s="18">
        <f t="shared" si="1"/>
        <v>22.068802993188221</v>
      </c>
      <c r="E21" s="18">
        <f t="shared" si="1"/>
        <v>22.942598679426794</v>
      </c>
      <c r="F21" s="18">
        <f t="shared" si="1"/>
        <v>25.333569577378199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5.7553973345231997</v>
      </c>
      <c r="C22" s="18">
        <f t="shared" si="3"/>
        <v>5.8354145273147795</v>
      </c>
      <c r="D22" s="18">
        <f t="shared" si="3"/>
        <v>5.934698504773908</v>
      </c>
      <c r="E22" s="18">
        <f t="shared" si="3"/>
        <v>5.8226382670367496</v>
      </c>
      <c r="F22" s="18">
        <f t="shared" si="3"/>
        <v>6.2869485515871917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5.7268259624050195</v>
      </c>
      <c r="C23" s="18">
        <f t="shared" si="4"/>
        <v>6.1272636409890895</v>
      </c>
      <c r="D23" s="18">
        <f t="shared" si="4"/>
        <v>6.255259862863606</v>
      </c>
      <c r="E23" s="18">
        <f t="shared" si="4"/>
        <v>6.2653259441539833</v>
      </c>
      <c r="F23" s="18">
        <f t="shared" si="4"/>
        <v>6.8754524059174882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20.245836344181409</v>
      </c>
      <c r="C24" s="18">
        <f t="shared" si="5"/>
        <v>18.976361922599526</v>
      </c>
      <c r="D24" s="18">
        <f t="shared" si="5"/>
        <v>20.163285425556701</v>
      </c>
      <c r="E24" s="18">
        <f t="shared" si="5"/>
        <v>19.319475017554367</v>
      </c>
      <c r="F24" s="18">
        <f t="shared" si="5"/>
        <v>18.69856761922571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19.454322325503519</v>
      </c>
      <c r="C25" s="18">
        <f t="shared" si="6"/>
        <v>18.62129328695438</v>
      </c>
      <c r="D25" s="18">
        <f t="shared" si="6"/>
        <v>17.374281491104739</v>
      </c>
      <c r="E25" s="18">
        <f t="shared" si="6"/>
        <v>16.619339072955601</v>
      </c>
      <c r="F25" s="18">
        <f t="shared" si="6"/>
        <v>13.688172099875379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13.415142331793046</v>
      </c>
      <c r="C26" s="18">
        <f>C12/C$15*100</f>
        <v>11.909755121321368</v>
      </c>
      <c r="D26" s="18">
        <f t="shared" si="7"/>
        <v>10.582805511587612</v>
      </c>
      <c r="E26" s="18">
        <f t="shared" si="7"/>
        <v>9.8377491931694614</v>
      </c>
      <c r="F26" s="18">
        <f t="shared" si="7"/>
        <v>6.569160338671205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3.828538298541817</v>
      </c>
      <c r="C27" s="18">
        <f>C13/C$15*100</f>
        <v>3.8029134336218027</v>
      </c>
      <c r="D27" s="18">
        <f t="shared" si="8"/>
        <v>3.397207186612766</v>
      </c>
      <c r="E27" s="18">
        <f t="shared" si="8"/>
        <v>3.1683637606607014</v>
      </c>
      <c r="F27" s="18">
        <f t="shared" si="8"/>
        <v>2.8971202468481567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5.8944809075626603</v>
      </c>
      <c r="C33" s="18">
        <f t="shared" si="9"/>
        <v>7.4796947842814321</v>
      </c>
      <c r="D33" s="18">
        <f t="shared" si="9"/>
        <v>2.8122964493004332</v>
      </c>
      <c r="E33" s="18">
        <f t="shared" si="9"/>
        <v>2.3652820522579221</v>
      </c>
      <c r="F33" s="18">
        <f>IF(F$3-D$3 &lt;&gt; 0,(EXP(LN(F5/D5)/(F$3-D$3))-1)*100,0)</f>
        <v>2.5140704817939286</v>
      </c>
    </row>
    <row r="34" spans="1:6" x14ac:dyDescent="0.2">
      <c r="A34" t="str">
        <f>$A20</f>
        <v>RQF7 Other higher degree</v>
      </c>
      <c r="B34" s="18">
        <f t="shared" si="9"/>
        <v>6.2709431462816489</v>
      </c>
      <c r="C34" s="18">
        <f t="shared" si="9"/>
        <v>7.7666133702295248</v>
      </c>
      <c r="D34" s="18">
        <f t="shared" si="9"/>
        <v>2.9106850021971775</v>
      </c>
      <c r="E34" s="18">
        <f t="shared" si="9"/>
        <v>2.3892335532845976</v>
      </c>
      <c r="F34" s="18">
        <f t="shared" ref="F34:F43" si="10">IF(F$3-D$3 &lt;&gt; 0,(EXP(LN(F6/D6)/(F$3-D$3))-1)*100,0)</f>
        <v>2.5627564609586484</v>
      </c>
    </row>
    <row r="35" spans="1:6" x14ac:dyDescent="0.2">
      <c r="A35" t="str">
        <f>$A21</f>
        <v>RQF6 First degree</v>
      </c>
      <c r="B35" s="18">
        <f t="shared" si="9"/>
        <v>3.6220293143847115</v>
      </c>
      <c r="C35" s="18">
        <f t="shared" si="9"/>
        <v>-0.88783791192038608</v>
      </c>
      <c r="D35" s="18">
        <f t="shared" si="9"/>
        <v>1.2577120137655884</v>
      </c>
      <c r="E35" s="18">
        <f t="shared" si="9"/>
        <v>1.3181757721344889</v>
      </c>
      <c r="F35" s="18">
        <f t="shared" si="10"/>
        <v>1.2980171754569891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2.4478721573447881</v>
      </c>
      <c r="C36" s="18">
        <f t="shared" ref="C36:E36" si="12">IF(D$3-C$3 &lt;&gt; 0,(EXP(LN(D8/C8)/(D$3-C$3))-1)*100,0)</f>
        <v>-0.42716448334566559</v>
      </c>
      <c r="D36" s="18">
        <f t="shared" si="12"/>
        <v>9.2047598981759293E-2</v>
      </c>
      <c r="E36" s="18">
        <f t="shared" si="12"/>
        <v>1.0913493410807718</v>
      </c>
      <c r="F36" s="18">
        <f t="shared" si="10"/>
        <v>0.75714511121349748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3.8345745703011413</v>
      </c>
      <c r="C37" s="18">
        <f t="shared" si="13"/>
        <v>-4.771772995518786E-2</v>
      </c>
      <c r="D37" s="18">
        <f t="shared" si="13"/>
        <v>0.50669831792586884</v>
      </c>
      <c r="E37" s="18">
        <f t="shared" si="13"/>
        <v>1.2552953740035067</v>
      </c>
      <c r="F37" s="18">
        <f t="shared" si="10"/>
        <v>1.0051455391143049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0.45536836013313486</v>
      </c>
      <c r="C38" s="18">
        <f t="shared" si="14"/>
        <v>4.0308792877685073</v>
      </c>
      <c r="D38" s="18">
        <f t="shared" si="14"/>
        <v>-0.3810067458155264</v>
      </c>
      <c r="E38" s="18">
        <f t="shared" si="14"/>
        <v>-8.4534313112838433E-3</v>
      </c>
      <c r="F38" s="18">
        <f t="shared" si="10"/>
        <v>-0.13279242030383998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0.98393173117774513</v>
      </c>
      <c r="C39" s="18">
        <f t="shared" si="15"/>
        <v>-8.6494977972255249</v>
      </c>
      <c r="D39" s="18">
        <f t="shared" si="15"/>
        <v>-0.41435905643308901</v>
      </c>
      <c r="E39" s="18">
        <f t="shared" si="15"/>
        <v>-1.6090498183958357</v>
      </c>
      <c r="F39" s="18">
        <f t="shared" si="10"/>
        <v>-1.2124205869987414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-0.89838565810897997</v>
      </c>
      <c r="C40" s="18">
        <f t="shared" si="16"/>
        <v>-13.001471107359286</v>
      </c>
      <c r="D40" s="18">
        <f t="shared" si="16"/>
        <v>-0.98195893456413108</v>
      </c>
      <c r="E40" s="18">
        <f t="shared" si="16"/>
        <v>-3.6518466030049157</v>
      </c>
      <c r="F40" s="18">
        <f t="shared" si="10"/>
        <v>-2.7699803187615446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1.9235879002827527</v>
      </c>
      <c r="C41" s="18">
        <f t="shared" si="17"/>
        <v>-12.53797654787061</v>
      </c>
      <c r="D41" s="18">
        <f t="shared" si="17"/>
        <v>-0.91727446902644116</v>
      </c>
      <c r="E41" s="18">
        <f t="shared" si="17"/>
        <v>-0.5751070114692669</v>
      </c>
      <c r="F41" s="18">
        <f t="shared" si="10"/>
        <v>-0.68929392115389954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2.0948516243297188</v>
      </c>
      <c r="C43" s="18">
        <f t="shared" ref="C43" si="18">IF(D$3-C$3 &lt;&gt; 0,(EXP(LN(D15/C15)/(D$3-C$3))-1)*100,0)</f>
        <v>-2.0929588196585636</v>
      </c>
      <c r="D43" s="18">
        <f>IF(E$3-D$3 &lt;&gt; 0,(EXP(LN(E15/D15)/(E$3-D$3))-1)*100,0)</f>
        <v>0.47438206144150286</v>
      </c>
      <c r="E43" s="18">
        <f>IF(F$3-E$3 &lt;&gt; 0,(EXP(LN(F15/E15)/(F$3-E$3))-1)*100,0)</f>
        <v>0.31872037196463143</v>
      </c>
      <c r="F43" s="18">
        <f t="shared" si="10"/>
        <v>0.37058078759095725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0.93198852780608288</v>
      </c>
      <c r="C47" s="27">
        <f>D5-C5</f>
        <v>0.34047267172431717</v>
      </c>
      <c r="D47" s="27">
        <f>E5-D5</f>
        <v>0.72774635778909147</v>
      </c>
      <c r="E47" s="27">
        <f>F5-E5</f>
        <v>1.4801261388341844</v>
      </c>
      <c r="F47" s="27">
        <f>F5-D5</f>
        <v>2.2078724966232759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7.0769709200659747</v>
      </c>
      <c r="C48" s="27">
        <f t="shared" si="20"/>
        <v>2.5451828877460301</v>
      </c>
      <c r="D48" s="27">
        <f t="shared" si="20"/>
        <v>5.4477245100217431</v>
      </c>
      <c r="E48" s="27">
        <f t="shared" si="20"/>
        <v>10.856131030235005</v>
      </c>
      <c r="F48" s="27">
        <f t="shared" ref="F48:F57" si="21">F6-D6</f>
        <v>16.303855540256748</v>
      </c>
    </row>
    <row r="49" spans="1:6" x14ac:dyDescent="0.2">
      <c r="A49" t="str">
        <f t="shared" si="19"/>
        <v>RQF6 First degree</v>
      </c>
      <c r="B49" s="27">
        <f t="shared" ref="B49:E49" si="22">C7-B7</f>
        <v>8.3499319441932158</v>
      </c>
      <c r="C49" s="27">
        <f t="shared" si="22"/>
        <v>-0.5588449754821383</v>
      </c>
      <c r="D49" s="27">
        <f t="shared" si="22"/>
        <v>4.0230913161676582</v>
      </c>
      <c r="E49" s="27">
        <f t="shared" si="22"/>
        <v>9.2917774991210109</v>
      </c>
      <c r="F49" s="27">
        <f t="shared" si="21"/>
        <v>13.314868815288669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1.5535088402738957</v>
      </c>
      <c r="C50" s="27">
        <f t="shared" si="23"/>
        <v>-7.1971202525755729E-2</v>
      </c>
      <c r="D50" s="27">
        <f t="shared" si="23"/>
        <v>7.7354660043685186E-2</v>
      </c>
      <c r="E50" s="27">
        <f t="shared" si="23"/>
        <v>1.9323694921913628</v>
      </c>
      <c r="F50" s="27">
        <f t="shared" si="21"/>
        <v>2.009724152235048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2.4720937790172375</v>
      </c>
      <c r="C51" s="27">
        <f t="shared" si="24"/>
        <v>-8.4418620945676537E-3</v>
      </c>
      <c r="D51" s="27">
        <f t="shared" si="24"/>
        <v>0.45255541637711971</v>
      </c>
      <c r="E51" s="27">
        <f t="shared" si="24"/>
        <v>2.4095212418319782</v>
      </c>
      <c r="F51" s="27">
        <f t="shared" si="21"/>
        <v>2.862076658209098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0.98673477773272822</v>
      </c>
      <c r="C52" s="27">
        <f t="shared" si="25"/>
        <v>2.2085368918218222</v>
      </c>
      <c r="D52" s="27">
        <f t="shared" si="25"/>
        <v>-1.0776070641312714</v>
      </c>
      <c r="E52" s="27">
        <f t="shared" si="25"/>
        <v>-4.7254775422914008E-2</v>
      </c>
      <c r="F52" s="27">
        <f t="shared" si="21"/>
        <v>-1.1248618395541854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2.06500944095135</v>
      </c>
      <c r="C53" s="27">
        <f>D11-C11</f>
        <v>-4.6504249886641631</v>
      </c>
      <c r="D53" s="27">
        <f t="shared" si="26"/>
        <v>-1.0091610117448653</v>
      </c>
      <c r="E53" s="27">
        <f t="shared" si="26"/>
        <v>-7.2033626467717866</v>
      </c>
      <c r="F53" s="27">
        <f t="shared" si="21"/>
        <v>-8.2125236585166519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-1.2639730877954136</v>
      </c>
      <c r="C54" s="27">
        <f t="shared" si="27"/>
        <v>-4.4708205452495342</v>
      </c>
      <c r="D54" s="27">
        <f t="shared" si="27"/>
        <v>-1.440260111961063</v>
      </c>
      <c r="E54" s="27">
        <f t="shared" si="27"/>
        <v>-8.846318838580256</v>
      </c>
      <c r="F54" s="27">
        <f t="shared" si="21"/>
        <v>-10.286578950541319</v>
      </c>
    </row>
    <row r="55" spans="1:6" x14ac:dyDescent="0.2">
      <c r="A55" t="str">
        <f t="shared" si="19"/>
        <v>No Qualification</v>
      </c>
      <c r="B55" s="27">
        <f t="shared" ref="B55:E55" si="28">C13-B13</f>
        <v>0.80573485775539844</v>
      </c>
      <c r="C55" s="27">
        <f t="shared" si="28"/>
        <v>-1.3766888772762069</v>
      </c>
      <c r="D55" s="27">
        <f t="shared" si="28"/>
        <v>-0.43244407256198691</v>
      </c>
      <c r="E55" s="27">
        <f t="shared" si="28"/>
        <v>-0.51398914143872609</v>
      </c>
      <c r="F55" s="27">
        <f t="shared" si="21"/>
        <v>-0.94643321400071301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22.978000000000463</v>
      </c>
      <c r="C57" s="29">
        <f t="shared" ref="C57" si="29">D15-C15</f>
        <v>-6.0430000000001769</v>
      </c>
      <c r="D57" s="29">
        <f>E15-D15</f>
        <v>6.7690000000001191</v>
      </c>
      <c r="E57" s="29">
        <f>F15-E15</f>
        <v>9.3589999999998099</v>
      </c>
      <c r="F57" s="29">
        <f t="shared" si="21"/>
        <v>16.127999999999929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Buckinghamshire Thames Valley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13.388212960038974</v>
      </c>
      <c r="N6" s="11">
        <v>12.521560015356455</v>
      </c>
      <c r="O6" s="11">
        <v>10.541495468985406</v>
      </c>
      <c r="P6" s="11">
        <v>11.143145011994996</v>
      </c>
      <c r="Q6" s="11">
        <v>8.5095232316824241</v>
      </c>
      <c r="R6" s="11">
        <v>10.174417099140843</v>
      </c>
      <c r="S6" s="11">
        <v>10.035812960399612</v>
      </c>
      <c r="T6" s="11">
        <v>10.508531852702202</v>
      </c>
      <c r="U6" s="11">
        <v>9.7830869602063668</v>
      </c>
      <c r="V6" s="11">
        <v>10.980151956896242</v>
      </c>
      <c r="W6" s="11">
        <v>9.6034630796200346</v>
      </c>
      <c r="X6" s="11">
        <v>10.793979055779197</v>
      </c>
      <c r="Y6" s="11">
        <v>9.6924374629344179</v>
      </c>
      <c r="Z6" s="11">
        <v>9.4757590937424307</v>
      </c>
      <c r="AA6" s="11">
        <v>9.2140530283759929</v>
      </c>
      <c r="AB6" s="11">
        <v>9.1710190070580477</v>
      </c>
      <c r="AC6" s="11">
        <v>9.1248506786956121</v>
      </c>
      <c r="AD6" s="11">
        <v>9.0665808012754798</v>
      </c>
      <c r="AE6" s="11">
        <v>9.0076283435737174</v>
      </c>
      <c r="AF6" s="11">
        <v>8.9336526280180912</v>
      </c>
      <c r="AG6" s="11">
        <v>8.8595006080965195</v>
      </c>
      <c r="AH6" s="11">
        <v>8.7719565214245243</v>
      </c>
      <c r="AI6" s="11">
        <v>8.6731766470370513</v>
      </c>
      <c r="AJ6" s="11">
        <v>8.5645730668097553</v>
      </c>
      <c r="AK6" s="11">
        <v>8.4644771908784247</v>
      </c>
      <c r="AL6" s="11">
        <v>8.6570298656193216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37.222673244595903</v>
      </c>
      <c r="N7" s="11">
        <v>36.853163105959524</v>
      </c>
      <c r="O7" s="11">
        <v>36.58386111977714</v>
      </c>
      <c r="P7" s="11">
        <v>34.626370263121345</v>
      </c>
      <c r="Q7" s="11">
        <v>35.24797789000413</v>
      </c>
      <c r="R7" s="11">
        <v>35.651009049586634</v>
      </c>
      <c r="S7" s="11">
        <v>37.877747875034522</v>
      </c>
      <c r="T7" s="11">
        <v>35.633216150902001</v>
      </c>
      <c r="U7" s="11">
        <v>34.119647664474677</v>
      </c>
      <c r="V7" s="11">
        <v>34.38703596179122</v>
      </c>
      <c r="W7" s="11">
        <v>29.916215416541686</v>
      </c>
      <c r="X7" s="11">
        <v>32.688560346290963</v>
      </c>
      <c r="Y7" s="11">
        <v>30.779032770675308</v>
      </c>
      <c r="Z7" s="11">
        <v>30.03507972974753</v>
      </c>
      <c r="AA7" s="11">
        <v>29.31135620557788</v>
      </c>
      <c r="AB7" s="11">
        <v>28.475955304580623</v>
      </c>
      <c r="AC7" s="11">
        <v>27.635478913179043</v>
      </c>
      <c r="AD7" s="11">
        <v>26.767965167174406</v>
      </c>
      <c r="AE7" s="11">
        <v>25.887602481015122</v>
      </c>
      <c r="AF7" s="11">
        <v>25.00392363286484</v>
      </c>
      <c r="AG7" s="11">
        <v>24.129902588493565</v>
      </c>
      <c r="AH7" s="11">
        <v>23.251116400885291</v>
      </c>
      <c r="AI7" s="11">
        <v>22.35981986170659</v>
      </c>
      <c r="AJ7" s="11">
        <v>21.464581447356469</v>
      </c>
      <c r="AK7" s="11">
        <v>20.566644430827839</v>
      </c>
      <c r="AL7" s="11">
        <v>19.629636466000367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49.749875929175502</v>
      </c>
      <c r="N8" s="11">
        <v>51.311731356221664</v>
      </c>
      <c r="O8" s="11">
        <v>52.263500452603608</v>
      </c>
      <c r="P8" s="11">
        <v>52.249121215443708</v>
      </c>
      <c r="Q8" s="11">
        <v>52.623712597899363</v>
      </c>
      <c r="R8" s="11">
        <v>51.700250666472087</v>
      </c>
      <c r="S8" s="11">
        <v>56.066176379651139</v>
      </c>
      <c r="T8" s="11">
        <v>54.610219726927156</v>
      </c>
      <c r="U8" s="11">
        <v>51.49467000760383</v>
      </c>
      <c r="V8" s="11">
        <v>53.765260107423437</v>
      </c>
      <c r="W8" s="11">
        <v>49.114835118759274</v>
      </c>
      <c r="X8" s="11">
        <v>51.50045378967571</v>
      </c>
      <c r="Y8" s="11">
        <v>49.774937773910459</v>
      </c>
      <c r="Z8" s="11">
        <v>49.256477144819122</v>
      </c>
      <c r="AA8" s="11">
        <v>48.775139276314412</v>
      </c>
      <c r="AB8" s="11">
        <v>48.105674107014408</v>
      </c>
      <c r="AC8" s="11">
        <v>47.401387404936131</v>
      </c>
      <c r="AD8" s="11">
        <v>46.681260148991782</v>
      </c>
      <c r="AE8" s="11">
        <v>45.960766553113011</v>
      </c>
      <c r="AF8" s="11">
        <v>45.236979947154254</v>
      </c>
      <c r="AG8" s="11">
        <v>44.529264379607419</v>
      </c>
      <c r="AH8" s="11">
        <v>43.818969816710009</v>
      </c>
      <c r="AI8" s="11">
        <v>43.107003252694355</v>
      </c>
      <c r="AJ8" s="11">
        <v>42.393291800192777</v>
      </c>
      <c r="AK8" s="11">
        <v>41.671283243977506</v>
      </c>
      <c r="AL8" s="11">
        <v>40.902311460242622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50.654799414959292</v>
      </c>
      <c r="N9" s="11">
        <v>50.319411377173658</v>
      </c>
      <c r="O9" s="11">
        <v>54.317522664987997</v>
      </c>
      <c r="P9" s="11">
        <v>50.166025986057122</v>
      </c>
      <c r="Q9" s="11">
        <v>53.19809803547659</v>
      </c>
      <c r="R9" s="11">
        <v>53.803715001388944</v>
      </c>
      <c r="S9" s="11">
        <v>58.958539290246776</v>
      </c>
      <c r="T9" s="11">
        <v>58.238178474306778</v>
      </c>
      <c r="U9" s="11">
        <v>56.809139228140381</v>
      </c>
      <c r="V9" s="11">
        <v>54.790449779121673</v>
      </c>
      <c r="W9" s="11">
        <v>56.998986670943495</v>
      </c>
      <c r="X9" s="11">
        <v>54.7409789236861</v>
      </c>
      <c r="Y9" s="11">
        <v>55.611599776507056</v>
      </c>
      <c r="Z9" s="11">
        <v>55.739825579245178</v>
      </c>
      <c r="AA9" s="11">
        <v>55.928071486171582</v>
      </c>
      <c r="AB9" s="11">
        <v>55.921379606812224</v>
      </c>
      <c r="AC9" s="11">
        <v>55.88057946590785</v>
      </c>
      <c r="AD9" s="11">
        <v>55.820915491452304</v>
      </c>
      <c r="AE9" s="11">
        <v>55.780836462317446</v>
      </c>
      <c r="AF9" s="11">
        <v>55.75389008495145</v>
      </c>
      <c r="AG9" s="11">
        <v>55.759602066060772</v>
      </c>
      <c r="AH9" s="11">
        <v>55.769964449324036</v>
      </c>
      <c r="AI9" s="11">
        <v>55.797193118455738</v>
      </c>
      <c r="AJ9" s="11">
        <v>55.84016872688526</v>
      </c>
      <c r="AK9" s="11">
        <v>55.885538432655061</v>
      </c>
      <c r="AL9" s="11">
        <v>55.87412483138931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13.235948770284489</v>
      </c>
      <c r="N10" s="11">
        <v>14.158522336983248</v>
      </c>
      <c r="O10" s="11">
        <v>15.334771550967714</v>
      </c>
      <c r="P10" s="11">
        <v>14.994001557472453</v>
      </c>
      <c r="Q10" s="11">
        <v>16.305736505351216</v>
      </c>
      <c r="R10" s="11">
        <v>15.219154531610579</v>
      </c>
      <c r="S10" s="11">
        <v>16.244377197681171</v>
      </c>
      <c r="T10" s="11">
        <v>16.946351681475512</v>
      </c>
      <c r="U10" s="11">
        <v>16.450434009252749</v>
      </c>
      <c r="V10" s="11">
        <v>17.691248310627817</v>
      </c>
      <c r="W10" s="11">
        <v>17.682806448533249</v>
      </c>
      <c r="X10" s="11">
        <v>17.15528993507646</v>
      </c>
      <c r="Y10" s="11">
        <v>17.42338402097122</v>
      </c>
      <c r="Z10" s="11">
        <v>17.665763781803967</v>
      </c>
      <c r="AA10" s="11">
        <v>17.932554936668847</v>
      </c>
      <c r="AB10" s="11">
        <v>18.135361864910369</v>
      </c>
      <c r="AC10" s="11">
        <v>18.342004981216796</v>
      </c>
      <c r="AD10" s="11">
        <v>18.548889488418933</v>
      </c>
      <c r="AE10">
        <v>18.76579019501926</v>
      </c>
      <c r="AF10">
        <v>18.991409760456889</v>
      </c>
      <c r="AG10">
        <v>19.233242867055136</v>
      </c>
      <c r="AH10">
        <v>19.479600253027666</v>
      </c>
      <c r="AI10" s="11">
        <v>19.732222403001082</v>
      </c>
      <c r="AJ10" s="11">
        <v>19.998384652018235</v>
      </c>
      <c r="AK10" s="11">
        <v>20.279729980835363</v>
      </c>
      <c r="AL10" s="11">
        <v>20.544883106742347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14.860918035171832</v>
      </c>
      <c r="N11" s="11">
        <v>14.902076582477415</v>
      </c>
      <c r="O11" s="11">
        <v>15.871392761869874</v>
      </c>
      <c r="P11" s="11">
        <v>15.551368547994057</v>
      </c>
      <c r="Q11" s="11">
        <v>16.107962167530211</v>
      </c>
      <c r="R11" s="11">
        <v>15.295083524442084</v>
      </c>
      <c r="S11" s="11">
        <v>15.845263460350779</v>
      </c>
      <c r="T11" s="11">
        <v>16.560582336351413</v>
      </c>
      <c r="U11" s="11">
        <v>15.989754450544664</v>
      </c>
      <c r="V11" s="11">
        <v>16.84859236471598</v>
      </c>
      <c r="W11" s="11">
        <v>16.776621162190224</v>
      </c>
      <c r="X11" s="11">
        <v>16.200852879629217</v>
      </c>
      <c r="Y11" s="11">
        <v>16.384452657113954</v>
      </c>
      <c r="Z11" s="11">
        <v>16.532861695604531</v>
      </c>
      <c r="AA11" s="11">
        <v>16.718014373102406</v>
      </c>
      <c r="AB11" s="11">
        <v>16.85397582223391</v>
      </c>
      <c r="AC11" s="11">
        <v>17.003245717771208</v>
      </c>
      <c r="AD11" s="11">
        <v>17.147705277660428</v>
      </c>
      <c r="AE11">
        <v>17.299279318415021</v>
      </c>
      <c r="AF11">
        <v>17.474918136784051</v>
      </c>
      <c r="AG11">
        <v>17.665601676336689</v>
      </c>
      <c r="AH11">
        <v>17.866232943446299</v>
      </c>
      <c r="AI11" s="11">
        <v>18.08399586066308</v>
      </c>
      <c r="AJ11" s="11">
        <v>18.316868540981311</v>
      </c>
      <c r="AK11" s="11">
        <v>18.558277505567617</v>
      </c>
      <c r="AL11" s="11">
        <v>18.786345314425272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42.763318286772417</v>
      </c>
      <c r="N12" s="11">
        <v>46.141925889628432</v>
      </c>
      <c r="O12" s="11">
        <v>50.738061600891044</v>
      </c>
      <c r="P12" s="11">
        <v>51.501720922732972</v>
      </c>
      <c r="Q12" s="11">
        <v>55.863513641857999</v>
      </c>
      <c r="R12" s="11">
        <v>54.594550148642938</v>
      </c>
      <c r="S12" s="11">
        <v>57.141696311447518</v>
      </c>
      <c r="T12" s="11">
        <v>58.848214706511968</v>
      </c>
      <c r="U12" s="11">
        <v>58.967605447309879</v>
      </c>
      <c r="V12" s="11">
        <v>62.944482092836154</v>
      </c>
      <c r="W12" s="11">
        <v>62.385637117354015</v>
      </c>
      <c r="X12" s="11">
        <v>62.343778344518824</v>
      </c>
      <c r="Y12" s="11">
        <v>63.23124828419764</v>
      </c>
      <c r="Z12" s="11">
        <v>64.311775451051062</v>
      </c>
      <c r="AA12" s="11">
        <v>65.464136477201691</v>
      </c>
      <c r="AB12" s="11">
        <v>66.408728433521674</v>
      </c>
      <c r="AC12" s="11">
        <v>67.292879411044183</v>
      </c>
      <c r="AD12" s="11">
        <v>68.178578507321873</v>
      </c>
      <c r="AE12">
        <v>69.083553644448145</v>
      </c>
      <c r="AF12">
        <v>69.981733648817823</v>
      </c>
      <c r="AG12">
        <v>70.915349139917481</v>
      </c>
      <c r="AH12">
        <v>71.854900457213247</v>
      </c>
      <c r="AI12">
        <v>72.808474149835959</v>
      </c>
      <c r="AJ12">
        <v>73.777147485427207</v>
      </c>
      <c r="AK12">
        <v>74.753950910535949</v>
      </c>
      <c r="AL12">
        <v>75.700505932642685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19.535932634699609</v>
      </c>
      <c r="N13" s="11">
        <v>19.847043023405465</v>
      </c>
      <c r="O13" s="11">
        <v>21.953289099365392</v>
      </c>
      <c r="P13" s="11">
        <v>20.587328156143172</v>
      </c>
      <c r="Q13" s="11">
        <v>24.086398273592305</v>
      </c>
      <c r="R13" s="11">
        <v>25.693849081120916</v>
      </c>
      <c r="S13" s="11">
        <v>31.599279215260189</v>
      </c>
      <c r="T13" s="11">
        <v>32.042657353842621</v>
      </c>
      <c r="U13" s="11">
        <v>31.188654104093203</v>
      </c>
      <c r="V13" s="11">
        <v>32.770820001186891</v>
      </c>
      <c r="W13" s="11">
        <v>35.316002888932921</v>
      </c>
      <c r="X13" s="11">
        <v>33.364444176755931</v>
      </c>
      <c r="Y13" s="11">
        <v>36.667253328121419</v>
      </c>
      <c r="Z13" s="11">
        <v>38.071970027404262</v>
      </c>
      <c r="AA13" s="11">
        <v>39.497759099318834</v>
      </c>
      <c r="AB13" s="11">
        <v>40.763727398954664</v>
      </c>
      <c r="AC13" s="11">
        <v>41.97448186488937</v>
      </c>
      <c r="AD13" s="11">
        <v>43.145153902026564</v>
      </c>
      <c r="AE13">
        <v>44.291744996057091</v>
      </c>
      <c r="AF13">
        <v>45.413095670600114</v>
      </c>
      <c r="AG13">
        <v>46.521841418244072</v>
      </c>
      <c r="AH13">
        <v>47.601400699896502</v>
      </c>
      <c r="AI13">
        <v>48.655777622427976</v>
      </c>
      <c r="AJ13">
        <v>49.689685691989055</v>
      </c>
      <c r="AK13">
        <v>50.690782065376588</v>
      </c>
      <c r="AL13">
        <v>51.619858429189669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2.8313207243017806</v>
      </c>
      <c r="N14" s="11">
        <v>2.7835663127942953</v>
      </c>
      <c r="O14" s="11">
        <v>3.1001052805519618</v>
      </c>
      <c r="P14" s="11">
        <v>2.9569183390404286</v>
      </c>
      <c r="Q14" s="11">
        <v>3.3660776566056971</v>
      </c>
      <c r="R14" s="11">
        <v>3.6199708975948077</v>
      </c>
      <c r="S14" s="11">
        <v>4.4611073099282175</v>
      </c>
      <c r="T14" s="11">
        <v>4.4320477169801089</v>
      </c>
      <c r="U14" s="11">
        <v>4.331008128374112</v>
      </c>
      <c r="V14" s="11">
        <v>4.5519594254008906</v>
      </c>
      <c r="W14" s="11">
        <v>4.8924320971252078</v>
      </c>
      <c r="X14" s="11">
        <v>4.6346625485875572</v>
      </c>
      <c r="Y14" s="11">
        <v>5.0686539255682348</v>
      </c>
      <c r="Z14" s="11">
        <v>5.2574874965821143</v>
      </c>
      <c r="AA14" s="11">
        <v>5.4489151172685801</v>
      </c>
      <c r="AB14" s="11">
        <v>5.6201784549142992</v>
      </c>
      <c r="AC14" s="11">
        <v>5.7850915623598187</v>
      </c>
      <c r="AD14" s="11">
        <v>5.9449512156783335</v>
      </c>
      <c r="AE14">
        <v>6.1017980060413519</v>
      </c>
      <c r="AF14">
        <v>6.2533964903522712</v>
      </c>
      <c r="AG14">
        <v>6.4036952561882687</v>
      </c>
      <c r="AH14">
        <v>6.5498584580726353</v>
      </c>
      <c r="AI14">
        <v>6.6933370841782267</v>
      </c>
      <c r="AJ14">
        <v>6.8332985883397717</v>
      </c>
      <c r="AK14">
        <v>6.9713162393458843</v>
      </c>
      <c r="AL14">
        <v>7.1003045937484837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Buckinghamshire Thames Valley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Buckinghamshire Thames Valley</v>
      </c>
      <c r="W1" s="203" t="str">
        <f>CONCATENATE("Shift-share Figure 1: Levels of Employment, ",C4," - ",F40,", ",Info!B5)</f>
        <v>Shift-share Figure 1: Levels of Employment, 2015 - 2035, Buckinghamshire Thames Valley</v>
      </c>
      <c r="AK1" s="203" t="str">
        <f>CONCATENATE("Shift-share Figure 1.1: Net Changes, ",C4,"-",F40,", ",Info!B5)</f>
        <v>Shift-share Figure 1.1: Net Changes, 2015-2035, Buckinghamshire Thames Valley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20.900947161793692</v>
      </c>
      <c r="C8" s="141">
        <f t="shared" ref="C8:C33" si="0">B8/B$35*100</f>
        <v>7.8648315579162924</v>
      </c>
      <c r="E8" s="151">
        <v>25.712630879523442</v>
      </c>
      <c r="F8" s="141">
        <f t="shared" ref="F8:F33" si="1">E8/E$35*100</f>
        <v>9.0957953070086202</v>
      </c>
      <c r="H8" s="151">
        <f>E8-B8</f>
        <v>4.8116837177297498</v>
      </c>
      <c r="I8" s="141">
        <f>IF(B8&lt;&gt;0,((E8/B8)-1)*100,0)</f>
        <v>23.021366833199618</v>
      </c>
      <c r="K8" s="207">
        <f t="shared" ref="K8:K33" si="2">(($E$35/$B$35)-1)*B8</f>
        <v>1.3319092243331259</v>
      </c>
      <c r="L8" s="141">
        <f>IF(B8&lt;&gt;0,K8/B8*100,0)</f>
        <v>6.3724826153707337</v>
      </c>
      <c r="N8" s="151">
        <f>H8-(K8+Q8)</f>
        <v>3.2305927469328415</v>
      </c>
      <c r="O8" s="141">
        <f>IF(B8&lt;&gt;0,N8/B8*100,0)</f>
        <v>15.456681086866094</v>
      </c>
      <c r="Q8" s="151">
        <v>0.24918174646378238</v>
      </c>
      <c r="R8" s="141">
        <f>IF(B8&lt;&gt;0,Q8/B8*100,0)</f>
        <v>1.1922031309627881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9.7110343065733336</v>
      </c>
      <c r="C9" s="141">
        <f t="shared" si="0"/>
        <v>3.6541716738061574</v>
      </c>
      <c r="E9" s="151">
        <v>10.290606371270194</v>
      </c>
      <c r="F9" s="141">
        <f t="shared" si="1"/>
        <v>3.6402828468483515</v>
      </c>
      <c r="H9" s="151">
        <f t="shared" ref="H9:H32" si="3">E9-B9</f>
        <v>0.57957206469686007</v>
      </c>
      <c r="I9" s="141">
        <f t="shared" ref="I9:I32" si="4">IF(B9&lt;&gt;0,((E9/B9)-1)*100,0)</f>
        <v>5.9681805912739083</v>
      </c>
      <c r="K9" s="207">
        <f t="shared" si="2"/>
        <v>0.61883397295907361</v>
      </c>
      <c r="L9" s="141">
        <f t="shared" ref="L9:L32" si="5">IF(B9&lt;&gt;0,K9/B9*100,0)</f>
        <v>6.3724826153707337</v>
      </c>
      <c r="N9" s="151">
        <f t="shared" ref="N9:N31" si="6">H9-(K9+Q9)</f>
        <v>0.14201548725152502</v>
      </c>
      <c r="O9" s="141">
        <f>IF(B9&lt;&gt;0,N9/B9*100,0)</f>
        <v>1.4624136087686941</v>
      </c>
      <c r="Q9" s="151">
        <v>-0.18127739551373856</v>
      </c>
      <c r="R9" s="141">
        <f>IF(B9&lt;&gt;0,Q9/B9*100,0)</f>
        <v>-1.8667156328655239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17.747369988322959</v>
      </c>
      <c r="C10" s="141">
        <f t="shared" si="0"/>
        <v>6.6781698682692774</v>
      </c>
      <c r="E10" s="151">
        <v>20.841021545713033</v>
      </c>
      <c r="F10" s="141">
        <f t="shared" si="1"/>
        <v>7.372472574159068</v>
      </c>
      <c r="H10" s="151">
        <f t="shared" si="3"/>
        <v>3.0936515573900749</v>
      </c>
      <c r="I10" s="141">
        <f t="shared" si="4"/>
        <v>17.431605693832775</v>
      </c>
      <c r="K10" s="207">
        <f t="shared" si="2"/>
        <v>1.1309480671914036</v>
      </c>
      <c r="L10" s="141">
        <f t="shared" si="5"/>
        <v>6.3724826153707337</v>
      </c>
      <c r="N10" s="151">
        <f t="shared" si="6"/>
        <v>2.2845678445977349</v>
      </c>
      <c r="O10" s="141">
        <f t="shared" ref="O10:O32" si="7">IF(B10&lt;&gt;0,N10/B10*100,0)</f>
        <v>12.872712103826577</v>
      </c>
      <c r="Q10" s="151">
        <v>-0.32186435439906363</v>
      </c>
      <c r="R10" s="141">
        <f t="shared" ref="R10:R32" si="8">IF(B10&lt;&gt;0,Q10/B10*100,0)</f>
        <v>-1.813589025364531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8.877530759480166</v>
      </c>
      <c r="C11" s="141">
        <f t="shared" si="0"/>
        <v>3.3405320597700761</v>
      </c>
      <c r="E11" s="151">
        <v>10.856706732129261</v>
      </c>
      <c r="F11" s="141">
        <f t="shared" si="1"/>
        <v>3.840539795650054</v>
      </c>
      <c r="H11" s="151">
        <f>E11-B11</f>
        <v>1.9791759726490952</v>
      </c>
      <c r="I11" s="141">
        <f>IF(B11&lt;&gt;0,((E11/B11)-1)*100,0)</f>
        <v>22.29421701001224</v>
      </c>
      <c r="K11" s="207">
        <f t="shared" si="2"/>
        <v>0.56571910432206307</v>
      </c>
      <c r="L11" s="141">
        <f t="shared" si="5"/>
        <v>6.3724826153707337</v>
      </c>
      <c r="N11" s="151">
        <f t="shared" si="6"/>
        <v>1.4198458778188781</v>
      </c>
      <c r="O11" s="141">
        <f t="shared" si="7"/>
        <v>15.993702711788957</v>
      </c>
      <c r="Q11" s="151">
        <v>-6.389009491845803E-3</v>
      </c>
      <c r="R11" s="141">
        <f>IF(B11&lt;&gt;0,Q11/B11*100,0)</f>
        <v>-7.1968317147457772E-2</v>
      </c>
      <c r="T11" s="136"/>
    </row>
    <row r="12" spans="1:97" x14ac:dyDescent="0.2">
      <c r="A12" s="10" t="str">
        <f>name!$D8</f>
        <v>23 Teaching and other educational professionals</v>
      </c>
      <c r="B12" s="151">
        <v>12.341708184875412</v>
      </c>
      <c r="C12" s="141">
        <f t="shared" si="0"/>
        <v>4.6440697284970271</v>
      </c>
      <c r="E12" s="151">
        <v>13.217041074308536</v>
      </c>
      <c r="F12" s="141">
        <f t="shared" si="1"/>
        <v>4.6755036751985566</v>
      </c>
      <c r="H12" s="151">
        <f t="shared" si="3"/>
        <v>0.87533288943312471</v>
      </c>
      <c r="I12" s="141">
        <f t="shared" si="4"/>
        <v>7.0924776078066243</v>
      </c>
      <c r="K12" s="207">
        <f t="shared" si="2"/>
        <v>0.78647320852097258</v>
      </c>
      <c r="L12" s="141">
        <f t="shared" si="5"/>
        <v>6.3724826153707337</v>
      </c>
      <c r="N12" s="151">
        <f t="shared" si="6"/>
        <v>1.0620295445817975</v>
      </c>
      <c r="O12" s="141">
        <f t="shared" si="7"/>
        <v>8.6052070643130243</v>
      </c>
      <c r="Q12" s="151">
        <v>-0.97316986366964542</v>
      </c>
      <c r="R12" s="141">
        <f t="shared" si="8"/>
        <v>-7.8852120718771426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17.076408484222011</v>
      </c>
      <c r="C13" s="141">
        <f t="shared" si="0"/>
        <v>6.4256933096353066</v>
      </c>
      <c r="E13" s="151">
        <v>20.935478866645582</v>
      </c>
      <c r="F13" s="141">
        <f t="shared" si="1"/>
        <v>7.4058866755972481</v>
      </c>
      <c r="H13" s="151">
        <f t="shared" si="3"/>
        <v>3.859070382423571</v>
      </c>
      <c r="I13" s="141">
        <f t="shared" si="4"/>
        <v>22.598840886180561</v>
      </c>
      <c r="K13" s="207">
        <f t="shared" si="2"/>
        <v>1.0881911619867406</v>
      </c>
      <c r="L13" s="141">
        <f t="shared" si="5"/>
        <v>6.3724826153707337</v>
      </c>
      <c r="N13" s="151">
        <f>H13-(K13+Q13)</f>
        <v>3.3167650221430032</v>
      </c>
      <c r="O13" s="141">
        <f>IF(B13&lt;&gt;0,N13/B13*100,0)</f>
        <v>19.423083168850024</v>
      </c>
      <c r="Q13" s="151">
        <v>-0.54588580170617262</v>
      </c>
      <c r="R13" s="141">
        <f t="shared" si="8"/>
        <v>-3.1967248980401908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4.439433097785134</v>
      </c>
      <c r="C14" s="141">
        <f t="shared" si="0"/>
        <v>1.6705172859602699</v>
      </c>
      <c r="E14" s="151">
        <v>5.6663800788471264</v>
      </c>
      <c r="F14" s="141">
        <f t="shared" si="1"/>
        <v>2.0044714043614067</v>
      </c>
      <c r="H14" s="151">
        <f t="shared" si="3"/>
        <v>1.2269469810619924</v>
      </c>
      <c r="I14" s="141">
        <f t="shared" si="4"/>
        <v>27.637469785818492</v>
      </c>
      <c r="K14" s="207">
        <f t="shared" si="2"/>
        <v>0.28290210237737207</v>
      </c>
      <c r="L14" s="141">
        <f>IF(B14&lt;&gt;0,K14/B14*100,0)</f>
        <v>6.3724826153707337</v>
      </c>
      <c r="N14" s="151">
        <f t="shared" si="6"/>
        <v>0.96219476826816752</v>
      </c>
      <c r="O14" s="141">
        <f t="shared" si="7"/>
        <v>21.673820667513013</v>
      </c>
      <c r="Q14" s="151">
        <v>-1.8149889583547192E-2</v>
      </c>
      <c r="R14" s="141">
        <f t="shared" si="8"/>
        <v>-0.40883349706525157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3.969414833703758</v>
      </c>
      <c r="C15" s="141">
        <f t="shared" si="0"/>
        <v>1.4936537951562963</v>
      </c>
      <c r="E15" s="151">
        <v>4.7501619746031913</v>
      </c>
      <c r="F15" s="141">
        <f t="shared" si="1"/>
        <v>1.6803609556163508</v>
      </c>
      <c r="H15" s="151">
        <f t="shared" si="3"/>
        <v>0.78074714089943331</v>
      </c>
      <c r="I15" s="141">
        <f t="shared" si="4"/>
        <v>19.669073997260654</v>
      </c>
      <c r="K15" s="207">
        <f t="shared" si="2"/>
        <v>0.25295027020971911</v>
      </c>
      <c r="L15" s="141">
        <f t="shared" si="5"/>
        <v>6.3724826153707337</v>
      </c>
      <c r="N15" s="151">
        <f t="shared" si="6"/>
        <v>0.55850710585400631</v>
      </c>
      <c r="O15" s="141">
        <f t="shared" si="7"/>
        <v>14.070262979616011</v>
      </c>
      <c r="Q15" s="151">
        <v>-3.0710235164292055E-2</v>
      </c>
      <c r="R15" s="141">
        <f t="shared" si="8"/>
        <v>-0.77367159772608429</v>
      </c>
      <c r="T15" s="11"/>
    </row>
    <row r="16" spans="1:97" x14ac:dyDescent="0.2">
      <c r="A16" s="10" t="str">
        <f>name!$D12</f>
        <v>33 Protective service occupations</v>
      </c>
      <c r="B16" s="151">
        <v>3.157862297743756</v>
      </c>
      <c r="C16" s="141">
        <f t="shared" si="0"/>
        <v>1.1882741419608349</v>
      </c>
      <c r="E16" s="151">
        <v>3.2318448165515608</v>
      </c>
      <c r="F16" s="141">
        <f t="shared" si="1"/>
        <v>1.1432590874541675</v>
      </c>
      <c r="H16" s="151">
        <f t="shared" si="3"/>
        <v>7.3982518807804709E-2</v>
      </c>
      <c r="I16" s="141">
        <f t="shared" si="4"/>
        <v>2.3428038284210251</v>
      </c>
      <c r="K16" s="207">
        <f t="shared" si="2"/>
        <v>0.20123422594106766</v>
      </c>
      <c r="L16" s="141">
        <f t="shared" si="5"/>
        <v>6.3724826153707337</v>
      </c>
      <c r="N16" s="151">
        <f t="shared" si="6"/>
        <v>6.9707630818787003E-2</v>
      </c>
      <c r="O16" s="141">
        <f t="shared" si="7"/>
        <v>2.2074309848340135</v>
      </c>
      <c r="Q16" s="151">
        <v>-0.19695933795204995</v>
      </c>
      <c r="R16" s="141">
        <f t="shared" si="8"/>
        <v>-6.2371097717837278</v>
      </c>
      <c r="T16" s="11"/>
    </row>
    <row r="17" spans="1:20" x14ac:dyDescent="0.2">
      <c r="A17" s="10" t="str">
        <f>name!$D13</f>
        <v>34 Culture, media and sports occupations</v>
      </c>
      <c r="B17" s="151">
        <v>6.8366842407669619</v>
      </c>
      <c r="C17" s="141">
        <f t="shared" si="0"/>
        <v>2.5725805415451117</v>
      </c>
      <c r="E17" s="151">
        <v>6.8310318171997402</v>
      </c>
      <c r="F17" s="141">
        <f t="shared" si="1"/>
        <v>2.4164647886884589</v>
      </c>
      <c r="H17" s="151">
        <f t="shared" si="3"/>
        <v>-5.6524235672217316E-3</v>
      </c>
      <c r="I17" s="141">
        <f t="shared" si="4"/>
        <v>-8.2677850375423301E-2</v>
      </c>
      <c r="K17" s="207">
        <f t="shared" si="2"/>
        <v>0.43566651471066531</v>
      </c>
      <c r="L17" s="141">
        <f t="shared" si="5"/>
        <v>6.3724826153707337</v>
      </c>
      <c r="N17" s="151">
        <f t="shared" si="6"/>
        <v>0.15626827463355353</v>
      </c>
      <c r="O17" s="141">
        <f t="shared" si="7"/>
        <v>2.285731929840054</v>
      </c>
      <c r="Q17" s="151">
        <v>-0.59758721291144057</v>
      </c>
      <c r="R17" s="141">
        <f t="shared" si="8"/>
        <v>-8.740892395586215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17.398691077319206</v>
      </c>
      <c r="C18" s="141">
        <f t="shared" si="0"/>
        <v>6.5469652447843165</v>
      </c>
      <c r="E18" s="151">
        <v>19.436316674483241</v>
      </c>
      <c r="F18" s="141">
        <f t="shared" si="1"/>
        <v>6.8755608409595244</v>
      </c>
      <c r="H18" s="151">
        <f t="shared" si="3"/>
        <v>2.037625597164034</v>
      </c>
      <c r="I18" s="141">
        <f t="shared" si="4"/>
        <v>11.711372930922748</v>
      </c>
      <c r="K18" s="207">
        <f t="shared" si="2"/>
        <v>1.1087285642042255</v>
      </c>
      <c r="L18" s="141">
        <f t="shared" si="5"/>
        <v>6.3724826153707337</v>
      </c>
      <c r="N18" s="151">
        <f t="shared" si="6"/>
        <v>1.0045714497592482</v>
      </c>
      <c r="O18" s="141">
        <f t="shared" si="7"/>
        <v>5.7738334757193286</v>
      </c>
      <c r="Q18" s="151">
        <v>-7.5674416799439606E-2</v>
      </c>
      <c r="R18" s="141">
        <f t="shared" si="8"/>
        <v>-0.43494316016730805</v>
      </c>
      <c r="T18" s="11"/>
    </row>
    <row r="19" spans="1:20" x14ac:dyDescent="0.2">
      <c r="A19" s="10" t="str">
        <f>name!$D15</f>
        <v>41 Administrative occupations</v>
      </c>
      <c r="B19" s="151">
        <v>22.033147595606255</v>
      </c>
      <c r="C19" s="141">
        <f t="shared" si="0"/>
        <v>8.2908680256804335</v>
      </c>
      <c r="E19" s="151">
        <v>22.751581561315799</v>
      </c>
      <c r="F19" s="141">
        <f t="shared" si="1"/>
        <v>8.0483296229808285</v>
      </c>
      <c r="H19" s="151">
        <f t="shared" si="3"/>
        <v>0.71843396570954354</v>
      </c>
      <c r="I19" s="141">
        <f t="shared" si="4"/>
        <v>3.2606960153655384</v>
      </c>
      <c r="K19" s="207">
        <f t="shared" si="2"/>
        <v>1.4040585001489834</v>
      </c>
      <c r="L19" s="141">
        <f t="shared" si="5"/>
        <v>6.3724826153707337</v>
      </c>
      <c r="N19" s="151">
        <f t="shared" si="6"/>
        <v>-0.54054965945709976</v>
      </c>
      <c r="O19" s="141">
        <f t="shared" si="7"/>
        <v>-2.4533474262428743</v>
      </c>
      <c r="Q19" s="151">
        <v>-0.14507487498234001</v>
      </c>
      <c r="R19" s="141">
        <f t="shared" si="8"/>
        <v>-0.65843917376230954</v>
      </c>
      <c r="T19" s="11"/>
    </row>
    <row r="20" spans="1:20" x14ac:dyDescent="0.2">
      <c r="A20" s="10" t="str">
        <f>name!$D16</f>
        <v>42 Secretarial and related occupations</v>
      </c>
      <c r="B20" s="151">
        <v>6.6415710084208204</v>
      </c>
      <c r="C20" s="141">
        <f t="shared" si="0"/>
        <v>2.4991612512495953</v>
      </c>
      <c r="E20" s="151">
        <v>5.9650417334432628</v>
      </c>
      <c r="F20" s="141">
        <f t="shared" si="1"/>
        <v>2.1101224086863795</v>
      </c>
      <c r="H20" s="151">
        <f t="shared" si="3"/>
        <v>-0.67652927497755755</v>
      </c>
      <c r="I20" s="141">
        <f t="shared" si="4"/>
        <v>-10.186283849405342</v>
      </c>
      <c r="K20" s="207">
        <f t="shared" si="2"/>
        <v>0.42323295789911952</v>
      </c>
      <c r="L20" s="141">
        <f t="shared" si="5"/>
        <v>6.3724826153707337</v>
      </c>
      <c r="N20" s="151">
        <f t="shared" si="6"/>
        <v>-1.0114616803518393</v>
      </c>
      <c r="O20" s="141">
        <f t="shared" si="7"/>
        <v>-15.229253426175992</v>
      </c>
      <c r="Q20" s="151">
        <v>-8.830055252483783E-2</v>
      </c>
      <c r="R20" s="141">
        <f t="shared" si="8"/>
        <v>-1.3295130386000831</v>
      </c>
      <c r="T20" s="11"/>
    </row>
    <row r="21" spans="1:20" x14ac:dyDescent="0.2">
      <c r="A21" s="10" t="str">
        <f>name!$D17</f>
        <v>51 Skilled agricultural and related trades</v>
      </c>
      <c r="B21" s="151">
        <v>2.6006862534796711</v>
      </c>
      <c r="C21" s="141">
        <f t="shared" si="0"/>
        <v>0.9786139910441588</v>
      </c>
      <c r="E21" s="151">
        <v>2.4006299924304089</v>
      </c>
      <c r="F21" s="141">
        <f t="shared" si="1"/>
        <v>0.84921839081047601</v>
      </c>
      <c r="H21" s="151">
        <f t="shared" si="3"/>
        <v>-0.20005626104926222</v>
      </c>
      <c r="I21" s="141">
        <f t="shared" si="4"/>
        <v>-7.6924412078385291</v>
      </c>
      <c r="K21" s="207">
        <f t="shared" si="2"/>
        <v>0.16572827938332849</v>
      </c>
      <c r="L21" s="141">
        <f t="shared" si="5"/>
        <v>6.3724826153707337</v>
      </c>
      <c r="N21" s="151">
        <f t="shared" si="6"/>
        <v>-0.26482100880322512</v>
      </c>
      <c r="O21" s="141">
        <f t="shared" si="7"/>
        <v>-10.182735747109033</v>
      </c>
      <c r="Q21" s="151">
        <v>-0.10096353162936561</v>
      </c>
      <c r="R21" s="141">
        <f t="shared" si="8"/>
        <v>-3.8821880761002308</v>
      </c>
      <c r="T21" s="11"/>
    </row>
    <row r="22" spans="1:20" x14ac:dyDescent="0.2">
      <c r="A22" s="10" t="str">
        <f>name!$D18</f>
        <v>52 Skilled metal, electrical and electronic trades</v>
      </c>
      <c r="B22" s="151">
        <v>8.9744752119237852</v>
      </c>
      <c r="C22" s="141">
        <f t="shared" si="0"/>
        <v>3.3770113534136303</v>
      </c>
      <c r="E22" s="151">
        <v>8.7527252151712283</v>
      </c>
      <c r="F22" s="141">
        <f t="shared" si="1"/>
        <v>3.0962602507972536</v>
      </c>
      <c r="H22" s="151">
        <f t="shared" si="3"/>
        <v>-0.22174999675255691</v>
      </c>
      <c r="I22" s="141">
        <f t="shared" si="4"/>
        <v>-2.4708965317318254</v>
      </c>
      <c r="K22" s="207">
        <f t="shared" si="2"/>
        <v>0.57189687270059897</v>
      </c>
      <c r="L22" s="141">
        <f t="shared" si="5"/>
        <v>6.3724826153707337</v>
      </c>
      <c r="N22" s="151">
        <f t="shared" si="6"/>
        <v>-1.5458615059301806</v>
      </c>
      <c r="O22" s="141">
        <f t="shared" si="7"/>
        <v>-17.225090820645399</v>
      </c>
      <c r="Q22" s="151">
        <v>0.75221463647702469</v>
      </c>
      <c r="R22" s="141">
        <f t="shared" si="8"/>
        <v>8.3817116735428421</v>
      </c>
      <c r="T22" s="11"/>
    </row>
    <row r="23" spans="1:20" x14ac:dyDescent="0.2">
      <c r="A23" s="10" t="str">
        <f>name!$D19</f>
        <v>53 Skilled construction and building trades</v>
      </c>
      <c r="B23" s="151">
        <v>7.5637401221279346</v>
      </c>
      <c r="C23" s="141">
        <f t="shared" si="0"/>
        <v>2.8461648913753947</v>
      </c>
      <c r="E23" s="151">
        <v>7.671416344721993</v>
      </c>
      <c r="F23" s="141">
        <f t="shared" si="1"/>
        <v>2.7137492508399741</v>
      </c>
      <c r="H23" s="151">
        <f t="shared" si="3"/>
        <v>0.1076762225940584</v>
      </c>
      <c r="I23" s="141">
        <f t="shared" si="4"/>
        <v>1.4235843756589261</v>
      </c>
      <c r="K23" s="207">
        <f t="shared" si="2"/>
        <v>0.48199802435442374</v>
      </c>
      <c r="L23" s="141">
        <f t="shared" si="5"/>
        <v>6.3724826153707337</v>
      </c>
      <c r="N23" s="151">
        <f t="shared" si="6"/>
        <v>-2.208336461186287</v>
      </c>
      <c r="O23" s="141">
        <f t="shared" si="7"/>
        <v>-29.196355579771133</v>
      </c>
      <c r="Q23" s="151">
        <v>1.8340146594259217</v>
      </c>
      <c r="R23" s="141">
        <f t="shared" si="8"/>
        <v>24.24745734005932</v>
      </c>
      <c r="T23" s="11"/>
    </row>
    <row r="24" spans="1:20" x14ac:dyDescent="0.2">
      <c r="A24" s="10" t="str">
        <f>name!$D20</f>
        <v>54 Textiles, printing and other skilled trades</v>
      </c>
      <c r="B24" s="151">
        <v>5.9613409379347901</v>
      </c>
      <c r="C24" s="141">
        <f t="shared" si="0"/>
        <v>2.2431970174955573</v>
      </c>
      <c r="E24" s="151">
        <v>5.2345712608409478</v>
      </c>
      <c r="F24" s="141">
        <f t="shared" si="1"/>
        <v>1.8517198388468343</v>
      </c>
      <c r="H24" s="151">
        <f t="shared" si="3"/>
        <v>-0.72676967709384233</v>
      </c>
      <c r="I24" s="141">
        <f t="shared" si="4"/>
        <v>-12.191379165534189</v>
      </c>
      <c r="K24" s="207">
        <f t="shared" si="2"/>
        <v>0.37988541491287314</v>
      </c>
      <c r="L24" s="141">
        <f t="shared" si="5"/>
        <v>6.3724826153707337</v>
      </c>
      <c r="N24" s="151">
        <f t="shared" si="6"/>
        <v>-1.222185169719634</v>
      </c>
      <c r="O24" s="141">
        <f t="shared" si="7"/>
        <v>-20.501849876464878</v>
      </c>
      <c r="Q24" s="151">
        <v>0.11553007771291858</v>
      </c>
      <c r="R24" s="141">
        <f t="shared" si="8"/>
        <v>1.937988095559958</v>
      </c>
      <c r="T24" s="11"/>
    </row>
    <row r="25" spans="1:20" x14ac:dyDescent="0.2">
      <c r="A25" s="10" t="str">
        <f>name!$D21</f>
        <v>61 Caring personal service occupations</v>
      </c>
      <c r="B25" s="151">
        <v>18.190001581061221</v>
      </c>
      <c r="C25" s="141">
        <f t="shared" si="0"/>
        <v>6.8447280099721661</v>
      </c>
      <c r="E25" s="151">
        <v>18.534764238320935</v>
      </c>
      <c r="F25" s="141">
        <f t="shared" si="1"/>
        <v>6.5566383449967445</v>
      </c>
      <c r="H25" s="151">
        <f t="shared" si="3"/>
        <v>0.34476265725971444</v>
      </c>
      <c r="I25" s="141">
        <f t="shared" si="4"/>
        <v>1.8953415464167289</v>
      </c>
      <c r="K25" s="207">
        <f t="shared" si="2"/>
        <v>1.159154688488788</v>
      </c>
      <c r="L25" s="141">
        <f t="shared" si="5"/>
        <v>6.3724826153707337</v>
      </c>
      <c r="N25" s="151">
        <f t="shared" si="6"/>
        <v>-0.48427702259423089</v>
      </c>
      <c r="O25" s="141">
        <f t="shared" si="7"/>
        <v>-2.6623253463509471</v>
      </c>
      <c r="Q25" s="151">
        <v>-0.33011500863484267</v>
      </c>
      <c r="R25" s="141">
        <f t="shared" si="8"/>
        <v>-1.8148157226030515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6.7531960069055792</v>
      </c>
      <c r="C26" s="141">
        <f t="shared" si="0"/>
        <v>2.5411646975020257</v>
      </c>
      <c r="E26" s="151">
        <v>6.4288632992072285</v>
      </c>
      <c r="F26" s="141">
        <f t="shared" si="1"/>
        <v>2.2741984241253514</v>
      </c>
      <c r="H26" s="151">
        <f t="shared" si="3"/>
        <v>-0.32433270769835065</v>
      </c>
      <c r="I26" s="141">
        <f t="shared" si="4"/>
        <v>-4.8026550298066244</v>
      </c>
      <c r="K26" s="207">
        <f t="shared" si="2"/>
        <v>0.4303462415219686</v>
      </c>
      <c r="L26" s="141">
        <f t="shared" si="5"/>
        <v>6.3724826153707337</v>
      </c>
      <c r="N26" s="151">
        <f t="shared" si="6"/>
        <v>-0.16374462069884471</v>
      </c>
      <c r="O26" s="141">
        <f t="shared" si="7"/>
        <v>-2.4246981804082872</v>
      </c>
      <c r="Q26" s="151">
        <v>-0.59093432852147454</v>
      </c>
      <c r="R26" s="141">
        <f t="shared" si="8"/>
        <v>-8.750439464769066</v>
      </c>
      <c r="T26" s="11"/>
    </row>
    <row r="27" spans="1:20" x14ac:dyDescent="0.2">
      <c r="A27" s="10" t="str">
        <f>name!$D23</f>
        <v>63 Community and civil enforcement occupations</v>
      </c>
      <c r="B27" s="151">
        <v>0.28572232066648451</v>
      </c>
      <c r="C27" s="141">
        <f t="shared" si="0"/>
        <v>0.10751464548394167</v>
      </c>
      <c r="E27" s="151">
        <v>0.30857813650363142</v>
      </c>
      <c r="F27" s="141">
        <f t="shared" si="1"/>
        <v>0.10915894133923087</v>
      </c>
      <c r="H27" s="151">
        <f t="shared" si="3"/>
        <v>2.2855815837146909E-2</v>
      </c>
      <c r="I27" s="141">
        <f t="shared" si="4"/>
        <v>7.9993105837278478</v>
      </c>
      <c r="K27" s="207">
        <f t="shared" si="2"/>
        <v>1.8207605212705546E-2</v>
      </c>
      <c r="L27" s="141">
        <f t="shared" si="5"/>
        <v>6.3724826153707337</v>
      </c>
      <c r="N27" s="151">
        <f t="shared" si="6"/>
        <v>1.2053797289071123E-2</v>
      </c>
      <c r="O27" s="141">
        <f t="shared" si="7"/>
        <v>4.2187104111971623</v>
      </c>
      <c r="Q27" s="151">
        <v>-7.4055866646297588E-3</v>
      </c>
      <c r="R27" s="141">
        <f t="shared" si="8"/>
        <v>-2.5918824428400495</v>
      </c>
      <c r="T27" s="172"/>
    </row>
    <row r="28" spans="1:20" x14ac:dyDescent="0.2">
      <c r="A28" s="10" t="str">
        <f>name!$D24</f>
        <v>71 Sales occupations</v>
      </c>
      <c r="B28" s="151">
        <v>18.518962054534434</v>
      </c>
      <c r="C28" s="141">
        <f t="shared" si="0"/>
        <v>6.9685127692489415</v>
      </c>
      <c r="E28" s="151">
        <v>18.33416591623671</v>
      </c>
      <c r="F28" s="141">
        <f t="shared" si="1"/>
        <v>6.4856770619932016</v>
      </c>
      <c r="H28" s="151">
        <f t="shared" si="3"/>
        <v>-0.1847961382977239</v>
      </c>
      <c r="I28" s="141">
        <f t="shared" si="4"/>
        <v>-0.99787524675269967</v>
      </c>
      <c r="K28" s="207">
        <f t="shared" si="2"/>
        <v>1.1801176374723097</v>
      </c>
      <c r="L28" s="141">
        <f t="shared" si="5"/>
        <v>6.3724826153707337</v>
      </c>
      <c r="N28" s="151">
        <f>H28-(K28+Q28)</f>
        <v>-1.4882298629408419</v>
      </c>
      <c r="O28" s="141">
        <f t="shared" si="7"/>
        <v>-8.0362487841290413</v>
      </c>
      <c r="Q28" s="151">
        <v>0.12331608717080839</v>
      </c>
      <c r="R28" s="141">
        <f t="shared" si="8"/>
        <v>0.66589092200560995</v>
      </c>
      <c r="T28" s="11"/>
    </row>
    <row r="29" spans="1:20" x14ac:dyDescent="0.2">
      <c r="A29" s="10" t="str">
        <f>name!$D25</f>
        <v>72 Customer service occupations</v>
      </c>
      <c r="B29" s="151">
        <v>3.9398687234945124</v>
      </c>
      <c r="C29" s="141">
        <f t="shared" si="0"/>
        <v>1.4825358693422872</v>
      </c>
      <c r="E29" s="151">
        <v>4.4925764307013036</v>
      </c>
      <c r="F29" s="141">
        <f t="shared" si="1"/>
        <v>1.5892405489821979</v>
      </c>
      <c r="H29" s="151">
        <f t="shared" si="3"/>
        <v>0.55270770720679119</v>
      </c>
      <c r="I29" s="141">
        <f t="shared" si="4"/>
        <v>14.028581813166618</v>
      </c>
      <c r="K29" s="207">
        <f t="shared" si="2"/>
        <v>0.25106744947311666</v>
      </c>
      <c r="L29" s="141">
        <f t="shared" si="5"/>
        <v>6.3724826153707337</v>
      </c>
      <c r="N29" s="151">
        <f t="shared" si="6"/>
        <v>0.26726284652981835</v>
      </c>
      <c r="O29" s="141">
        <f t="shared" si="7"/>
        <v>6.7835469983062389</v>
      </c>
      <c r="Q29" s="151">
        <v>3.4377411203856185E-2</v>
      </c>
      <c r="R29" s="141">
        <f t="shared" si="8"/>
        <v>0.87255219948965057</v>
      </c>
      <c r="T29" s="11"/>
    </row>
    <row r="30" spans="1:20" x14ac:dyDescent="0.2">
      <c r="A30" s="10" t="str">
        <f>name!$D26</f>
        <v>81 Process, plant and machine operatives</v>
      </c>
      <c r="B30" s="151">
        <v>4.1596470713836391</v>
      </c>
      <c r="C30" s="141">
        <f t="shared" si="0"/>
        <v>1.5652364126643041</v>
      </c>
      <c r="E30" s="151">
        <v>4.0396505270565646</v>
      </c>
      <c r="F30" s="141">
        <f t="shared" si="1"/>
        <v>1.4290188537345427</v>
      </c>
      <c r="H30" s="151">
        <f t="shared" si="3"/>
        <v>-0.11999654432707452</v>
      </c>
      <c r="I30" s="141">
        <f t="shared" si="4"/>
        <v>-2.8847770560294084</v>
      </c>
      <c r="K30" s="207">
        <f t="shared" si="2"/>
        <v>0.26507278648470023</v>
      </c>
      <c r="L30" s="141">
        <f t="shared" si="5"/>
        <v>6.3724826153707337</v>
      </c>
      <c r="N30" s="151">
        <f t="shared" si="6"/>
        <v>-0.87396799096947408</v>
      </c>
      <c r="O30" s="141">
        <f t="shared" si="7"/>
        <v>-21.010628449272808</v>
      </c>
      <c r="Q30" s="151">
        <v>0.48889866015769934</v>
      </c>
      <c r="R30" s="141">
        <f t="shared" si="8"/>
        <v>11.753368777872666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7.7862038434178151</v>
      </c>
      <c r="C31" s="141">
        <f t="shared" si="0"/>
        <v>2.9298759156724388</v>
      </c>
      <c r="E31" s="151">
        <v>7.4722097673391588</v>
      </c>
      <c r="F31" s="141">
        <f t="shared" si="1"/>
        <v>2.6432802949336769</v>
      </c>
      <c r="H31" s="151">
        <f t="shared" si="3"/>
        <v>-0.31399407607865637</v>
      </c>
      <c r="I31" s="141">
        <f t="shared" si="4"/>
        <v>-4.0326978639802284</v>
      </c>
      <c r="K31" s="207">
        <f t="shared" si="2"/>
        <v>0.49617448631912819</v>
      </c>
      <c r="L31" s="141">
        <f t="shared" si="5"/>
        <v>6.3724826153707337</v>
      </c>
      <c r="N31" s="151">
        <f t="shared" si="6"/>
        <v>-0.77488112508063001</v>
      </c>
      <c r="O31" s="141">
        <f t="shared" si="7"/>
        <v>-9.9519758365392335</v>
      </c>
      <c r="Q31" s="151">
        <v>-3.5287437317154544E-2</v>
      </c>
      <c r="R31" s="141">
        <f t="shared" si="8"/>
        <v>-0.4532046428117254</v>
      </c>
      <c r="T31" s="11"/>
    </row>
    <row r="32" spans="1:20" x14ac:dyDescent="0.2">
      <c r="A32" s="10" t="str">
        <f>name!$D28</f>
        <v>91 Elementary trades and related occupations</v>
      </c>
      <c r="B32" s="151">
        <v>3.6213553917073211</v>
      </c>
      <c r="C32" s="141">
        <f t="shared" si="0"/>
        <v>1.3626822720834926</v>
      </c>
      <c r="E32" s="151">
        <v>3.1233632028907956</v>
      </c>
      <c r="F32" s="141">
        <f t="shared" si="1"/>
        <v>1.1048839185709982</v>
      </c>
      <c r="H32" s="151">
        <f t="shared" si="3"/>
        <v>-0.49799218881652552</v>
      </c>
      <c r="I32" s="141">
        <f t="shared" si="4"/>
        <v>-13.751541479659702</v>
      </c>
      <c r="K32" s="207">
        <f t="shared" si="2"/>
        <v>0.23077024277733976</v>
      </c>
      <c r="L32" s="141">
        <f t="shared" si="5"/>
        <v>6.3724826153707337</v>
      </c>
      <c r="N32" s="151">
        <f>H32-(K32+Q32)</f>
        <v>-0.96098478440316348</v>
      </c>
      <c r="O32" s="141">
        <f t="shared" si="7"/>
        <v>-26.536605233602838</v>
      </c>
      <c r="Q32" s="151">
        <v>0.23222235280929823</v>
      </c>
      <c r="R32" s="141">
        <f t="shared" si="8"/>
        <v>6.4125811385723974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26.264997444749245</v>
      </c>
      <c r="C33" s="141">
        <f t="shared" si="0"/>
        <v>9.8832736704706861</v>
      </c>
      <c r="E33" s="151">
        <v>25.407641542545054</v>
      </c>
      <c r="F33" s="141">
        <f t="shared" si="1"/>
        <v>8.9879058968205356</v>
      </c>
      <c r="H33" s="151">
        <f t="shared" ref="H33" si="9">E33-B33</f>
        <v>-0.85735590220419056</v>
      </c>
      <c r="I33" s="141">
        <f>IF(B33&lt;&gt;0,((E33/B33)-1)*100,0)</f>
        <v>-3.2642527531469012</v>
      </c>
      <c r="K33" s="207">
        <f t="shared" si="2"/>
        <v>1.673732396094213</v>
      </c>
      <c r="L33" s="141">
        <f t="shared" ref="L33" si="10">IF(B33&lt;&gt;0,K33/B33*100,0)</f>
        <v>6.3724826153707337</v>
      </c>
      <c r="N33" s="151">
        <f>H33-(K33+Q33)</f>
        <v>-2.947081504340721</v>
      </c>
      <c r="O33" s="141">
        <f t="shared" ref="O33" si="11">IF(B33&lt;&gt;0,N33/B33*100,0)</f>
        <v>-11.220566499350204</v>
      </c>
      <c r="Q33" s="151">
        <v>0.4159932060423176</v>
      </c>
      <c r="R33" s="141">
        <f t="shared" ref="R33" si="12">IF(B33&lt;&gt;0,Q33/B33*100,0)</f>
        <v>1.5838311308325703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265.75199999999984</v>
      </c>
      <c r="C35" s="147">
        <f>B35/B$35*100</f>
        <v>100</v>
      </c>
      <c r="D35" s="145"/>
      <c r="E35" s="152">
        <f>SUM(E8:E33)</f>
        <v>282.68699999999984</v>
      </c>
      <c r="F35" s="147">
        <f t="shared" ref="F35" si="13">E35/E$35*100</f>
        <v>100</v>
      </c>
      <c r="G35" s="145"/>
      <c r="H35" s="152">
        <f>E35-B35</f>
        <v>16.935000000000002</v>
      </c>
      <c r="I35" s="147">
        <f>IF(B35&lt;&gt;0,((E35/B35)-1)*100,0)</f>
        <v>6.3724826153707337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Buckinghamshire Thames Valley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25.712630879523442</v>
      </c>
      <c r="C44" s="141">
        <f t="shared" ref="C44:C68" si="15">B44/B$71*100</f>
        <v>9.0957953070086202</v>
      </c>
      <c r="E44" s="151">
        <v>26.197740539875181</v>
      </c>
      <c r="F44" s="141">
        <f t="shared" ref="F44:F68" si="16">E44/E$71*100</f>
        <v>8.7672106620735821</v>
      </c>
      <c r="H44" s="151">
        <f>E44-B44</f>
        <v>0.48510966035173908</v>
      </c>
      <c r="I44" s="141">
        <f>IF(B44&gt;0,((E44/B44)-1)*100,0)</f>
        <v>1.8866589833794967</v>
      </c>
      <c r="K44" s="151">
        <f>(($E$71/$B$71)-1)*B44</f>
        <v>1.4669698671143681</v>
      </c>
      <c r="L44" s="141">
        <f>IF(B44&gt;0,K44/B44*100,0)</f>
        <v>5.7052499761220741</v>
      </c>
      <c r="N44" s="151">
        <f>H44-(K44+Q44)</f>
        <v>-0.751342177772099</v>
      </c>
      <c r="O44" s="141">
        <f>IF(B44&gt;0,N44/B44*100,0)</f>
        <v>-2.9220742960629487</v>
      </c>
      <c r="Q44" s="151">
        <v>-0.23051802899052995</v>
      </c>
      <c r="R44" s="141">
        <f>IF(B44&gt;0,Q44/B44*100,0)</f>
        <v>-0.89651669667962963</v>
      </c>
      <c r="T44" s="151"/>
    </row>
    <row r="45" spans="1:20" x14ac:dyDescent="0.2">
      <c r="A45" s="135" t="str">
        <f t="shared" si="14"/>
        <v>12 Other managers and proprietors</v>
      </c>
      <c r="B45" s="151">
        <v>10.290606371270194</v>
      </c>
      <c r="C45" s="141">
        <f t="shared" si="15"/>
        <v>3.6402828468483515</v>
      </c>
      <c r="E45" s="151">
        <v>14.965296086046422</v>
      </c>
      <c r="F45" s="141">
        <f t="shared" si="16"/>
        <v>5.0082144758617941</v>
      </c>
      <c r="H45" s="151">
        <f t="shared" ref="H45:H71" si="17">E45-B45</f>
        <v>4.6746897147762283</v>
      </c>
      <c r="I45" s="141">
        <f t="shared" ref="I45:I71" si="18">IF(B45&gt;0,((E45/B45)-1)*100,0)</f>
        <v>45.426766374304741</v>
      </c>
      <c r="K45" s="151">
        <f t="shared" ref="K45:K68" si="19">(($E$71/$B$71)-1)*B45</f>
        <v>0.58710481753970922</v>
      </c>
      <c r="L45" s="141">
        <f t="shared" ref="L45:L68" si="20">IF(B45&gt;0,K45/B45*100,0)</f>
        <v>5.7052499761220723</v>
      </c>
      <c r="N45" s="151">
        <f t="shared" ref="N45:N68" si="21">H45-(K45+Q45)</f>
        <v>3.9507606995802433</v>
      </c>
      <c r="O45" s="141">
        <f t="shared" ref="O45:O68" si="22">IF(B45&gt;0,N45/B45*100,0)</f>
        <v>38.39191352814899</v>
      </c>
      <c r="Q45" s="151">
        <v>0.13682419765627546</v>
      </c>
      <c r="R45" s="141">
        <f>IF(B45&gt;0,Q45/B45*100,0)</f>
        <v>1.3296028700336628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20.841021545713033</v>
      </c>
      <c r="C46" s="141">
        <f t="shared" si="15"/>
        <v>7.372472574159068</v>
      </c>
      <c r="E46" s="151">
        <v>23.867665345860733</v>
      </c>
      <c r="F46" s="141">
        <f t="shared" si="16"/>
        <v>7.9874388320066689</v>
      </c>
      <c r="H46" s="151">
        <f t="shared" si="17"/>
        <v>3.0266438001476992</v>
      </c>
      <c r="I46" s="141">
        <f t="shared" si="18"/>
        <v>14.52253093020901</v>
      </c>
      <c r="K46" s="151">
        <f t="shared" si="19"/>
        <v>1.189032376760389</v>
      </c>
      <c r="L46" s="141">
        <f t="shared" si="20"/>
        <v>5.7052499761220732</v>
      </c>
      <c r="N46" s="151">
        <f t="shared" si="21"/>
        <v>1.9695145257921562</v>
      </c>
      <c r="O46" s="141">
        <f t="shared" si="22"/>
        <v>9.4501822833981102</v>
      </c>
      <c r="Q46" s="151">
        <v>-0.13190310240484598</v>
      </c>
      <c r="R46" s="141">
        <f t="shared" ref="R46:R68" si="23">IF(B46&gt;0,Q46/B46*100,0)</f>
        <v>-0.63290132931117404</v>
      </c>
      <c r="T46" s="151"/>
    </row>
    <row r="47" spans="1:20" x14ac:dyDescent="0.2">
      <c r="A47" s="135" t="str">
        <f t="shared" si="14"/>
        <v>22 Health professionals</v>
      </c>
      <c r="B47" s="151">
        <v>10.856706732129261</v>
      </c>
      <c r="C47" s="141">
        <f t="shared" si="15"/>
        <v>3.840539795650054</v>
      </c>
      <c r="E47" s="151">
        <v>11.903632870071997</v>
      </c>
      <c r="F47" s="141">
        <f t="shared" si="16"/>
        <v>3.9836128942897759</v>
      </c>
      <c r="H47" s="151">
        <f t="shared" si="17"/>
        <v>1.0469261379427355</v>
      </c>
      <c r="I47" s="141">
        <f t="shared" si="18"/>
        <v>9.6431281029676352</v>
      </c>
      <c r="K47" s="151">
        <f t="shared" si="19"/>
        <v>0.61940225824244821</v>
      </c>
      <c r="L47" s="141">
        <f t="shared" si="20"/>
        <v>5.7052499761220732</v>
      </c>
      <c r="N47" s="151">
        <f t="shared" si="21"/>
        <v>0.54452840263360036</v>
      </c>
      <c r="O47" s="141">
        <f t="shared" si="22"/>
        <v>5.0155946556254198</v>
      </c>
      <c r="Q47" s="151">
        <v>-0.11700452293331308</v>
      </c>
      <c r="R47" s="141">
        <f t="shared" si="23"/>
        <v>-1.0777165287798622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13.217041074308536</v>
      </c>
      <c r="C48" s="141">
        <f t="shared" si="15"/>
        <v>4.6755036751985566</v>
      </c>
      <c r="E48" s="151">
        <v>14.634559061629085</v>
      </c>
      <c r="F48" s="141">
        <f t="shared" si="16"/>
        <v>4.8975316037110197</v>
      </c>
      <c r="H48" s="151">
        <f t="shared" si="17"/>
        <v>1.417517987320549</v>
      </c>
      <c r="I48" s="141">
        <f t="shared" si="18"/>
        <v>10.724926852772976</v>
      </c>
      <c r="K48" s="151">
        <f t="shared" si="19"/>
        <v>0.75406523273603232</v>
      </c>
      <c r="L48" s="141">
        <f t="shared" si="20"/>
        <v>5.7052499761220723</v>
      </c>
      <c r="N48" s="151">
        <f t="shared" si="21"/>
        <v>1.0957750769725447</v>
      </c>
      <c r="O48" s="141">
        <f t="shared" si="22"/>
        <v>8.290623225061525</v>
      </c>
      <c r="Q48" s="151">
        <v>-0.43232232238802798</v>
      </c>
      <c r="R48" s="141">
        <f t="shared" si="23"/>
        <v>-3.2709463484106283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20.935478866645582</v>
      </c>
      <c r="C49" s="141">
        <f t="shared" si="15"/>
        <v>7.4058866755972481</v>
      </c>
      <c r="E49" s="151">
        <v>25.852037257860562</v>
      </c>
      <c r="F49" s="141">
        <f t="shared" si="16"/>
        <v>8.6515192536721912</v>
      </c>
      <c r="H49" s="151">
        <f t="shared" si="17"/>
        <v>4.9165583912149806</v>
      </c>
      <c r="I49" s="141">
        <f t="shared" si="18"/>
        <v>23.48433691214986</v>
      </c>
      <c r="K49" s="151">
        <f t="shared" si="19"/>
        <v>1.1944214030403388</v>
      </c>
      <c r="L49" s="141">
        <f t="shared" si="20"/>
        <v>5.7052499761220741</v>
      </c>
      <c r="N49" s="151">
        <f t="shared" si="21"/>
        <v>3.6481663281787924</v>
      </c>
      <c r="O49" s="141">
        <f t="shared" si="22"/>
        <v>17.425760124317257</v>
      </c>
      <c r="Q49" s="151">
        <v>7.3970659995849578E-2</v>
      </c>
      <c r="R49" s="141">
        <f t="shared" si="23"/>
        <v>0.35332681171052494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5.6663800788471264</v>
      </c>
      <c r="C50" s="141">
        <f t="shared" si="15"/>
        <v>2.0044714043614067</v>
      </c>
      <c r="E50" s="151">
        <v>5.3283333918402525</v>
      </c>
      <c r="F50" s="141">
        <f t="shared" si="16"/>
        <v>1.7831545912488502</v>
      </c>
      <c r="H50" s="151">
        <f t="shared" si="17"/>
        <v>-0.3380466870068739</v>
      </c>
      <c r="I50" s="141">
        <f t="shared" si="18"/>
        <v>-5.965831488586848</v>
      </c>
      <c r="K50" s="151">
        <f t="shared" si="19"/>
        <v>0.32328114809541159</v>
      </c>
      <c r="L50" s="141">
        <f t="shared" si="20"/>
        <v>5.7052499761220732</v>
      </c>
      <c r="N50" s="151">
        <f t="shared" si="21"/>
        <v>-0.61283769812589783</v>
      </c>
      <c r="O50" s="141">
        <f t="shared" si="22"/>
        <v>-10.815329886070488</v>
      </c>
      <c r="Q50" s="151">
        <v>-4.8490136976387661E-2</v>
      </c>
      <c r="R50" s="141">
        <f t="shared" si="23"/>
        <v>-0.85575157863842755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4.7501619746031913</v>
      </c>
      <c r="C51" s="141">
        <f t="shared" si="15"/>
        <v>1.6803609556163508</v>
      </c>
      <c r="E51" s="151">
        <v>4.9698386342876546</v>
      </c>
      <c r="F51" s="141">
        <f t="shared" si="16"/>
        <v>1.6631824487685201</v>
      </c>
      <c r="H51" s="151">
        <f t="shared" si="17"/>
        <v>0.21967665968446326</v>
      </c>
      <c r="I51" s="141">
        <f t="shared" si="18"/>
        <v>4.6246140838768879</v>
      </c>
      <c r="K51" s="151">
        <f t="shared" si="19"/>
        <v>0.27100861492180839</v>
      </c>
      <c r="L51" s="141">
        <f t="shared" si="20"/>
        <v>5.7052499761220732</v>
      </c>
      <c r="N51" s="151">
        <f t="shared" si="21"/>
        <v>1.8815659454907152E-4</v>
      </c>
      <c r="O51" s="141">
        <f t="shared" si="22"/>
        <v>3.9610563924988964E-3</v>
      </c>
      <c r="Q51" s="151">
        <v>-5.1520111831894214E-2</v>
      </c>
      <c r="R51" s="141">
        <f t="shared" si="23"/>
        <v>-1.0845969486376934</v>
      </c>
      <c r="T51" s="151"/>
    </row>
    <row r="52" spans="1:20" x14ac:dyDescent="0.2">
      <c r="A52" s="135" t="str">
        <f t="shared" si="14"/>
        <v>33 Protective service occupations</v>
      </c>
      <c r="B52" s="151">
        <v>3.2318448165515608</v>
      </c>
      <c r="C52" s="141">
        <f t="shared" si="15"/>
        <v>1.1432590874541675</v>
      </c>
      <c r="E52" s="151">
        <v>4.4214592744618084</v>
      </c>
      <c r="F52" s="141">
        <f t="shared" si="16"/>
        <v>1.4796644326629547</v>
      </c>
      <c r="H52" s="151">
        <f t="shared" si="17"/>
        <v>1.1896144579102477</v>
      </c>
      <c r="I52" s="141">
        <f t="shared" si="18"/>
        <v>36.809145408769609</v>
      </c>
      <c r="K52" s="151">
        <f t="shared" si="19"/>
        <v>0.18438482562461039</v>
      </c>
      <c r="L52" s="141">
        <f t="shared" si="20"/>
        <v>5.7052499761220741</v>
      </c>
      <c r="N52" s="151">
        <f t="shared" si="21"/>
        <v>1.0752750218753802</v>
      </c>
      <c r="O52" s="141">
        <f t="shared" si="22"/>
        <v>33.271245462296633</v>
      </c>
      <c r="Q52" s="151">
        <v>-7.0045389589742865E-2</v>
      </c>
      <c r="R52" s="141">
        <f t="shared" si="23"/>
        <v>-2.1673500296490911</v>
      </c>
      <c r="T52" s="151"/>
    </row>
    <row r="53" spans="1:20" x14ac:dyDescent="0.2">
      <c r="A53" s="135" t="str">
        <f t="shared" si="14"/>
        <v>34 Culture, media and sports occupations</v>
      </c>
      <c r="B53" s="151">
        <v>6.8310318171997402</v>
      </c>
      <c r="C53" s="141">
        <f t="shared" si="15"/>
        <v>2.4164647886884589</v>
      </c>
      <c r="E53" s="151">
        <v>7.251952951172485</v>
      </c>
      <c r="F53" s="141">
        <f t="shared" si="16"/>
        <v>2.4269039208782974</v>
      </c>
      <c r="H53" s="151">
        <f t="shared" si="17"/>
        <v>0.42092113397274478</v>
      </c>
      <c r="I53" s="141">
        <f t="shared" si="18"/>
        <v>6.1618968442353594</v>
      </c>
      <c r="K53" s="151">
        <f t="shared" si="19"/>
        <v>0.38972744111967939</v>
      </c>
      <c r="L53" s="141">
        <f t="shared" si="20"/>
        <v>5.7052499761220732</v>
      </c>
      <c r="N53" s="151">
        <f t="shared" si="21"/>
        <v>2.2358713537601327E-3</v>
      </c>
      <c r="O53" s="141">
        <f t="shared" si="22"/>
        <v>3.2731092660562199E-2</v>
      </c>
      <c r="Q53" s="151">
        <v>2.8957821499305286E-2</v>
      </c>
      <c r="R53" s="141">
        <f t="shared" si="23"/>
        <v>0.42391577545273429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19.436316674483241</v>
      </c>
      <c r="C54" s="141">
        <f t="shared" si="15"/>
        <v>6.8755608409595244</v>
      </c>
      <c r="E54" s="151">
        <v>19.458295522200892</v>
      </c>
      <c r="F54" s="141">
        <f t="shared" si="16"/>
        <v>6.5118201971791541</v>
      </c>
      <c r="H54" s="151">
        <f t="shared" si="17"/>
        <v>2.1978847717651462E-2</v>
      </c>
      <c r="I54" s="141">
        <f t="shared" si="18"/>
        <v>0.11308134193195318</v>
      </c>
      <c r="K54" s="151">
        <f t="shared" si="19"/>
        <v>1.1088904524299656</v>
      </c>
      <c r="L54" s="141">
        <f t="shared" si="20"/>
        <v>5.7052499761220732</v>
      </c>
      <c r="N54" s="151">
        <f t="shared" si="21"/>
        <v>-0.93196882777748136</v>
      </c>
      <c r="O54" s="141">
        <f t="shared" si="22"/>
        <v>-4.7949868454294462</v>
      </c>
      <c r="Q54" s="151">
        <v>-0.1549427769348328</v>
      </c>
      <c r="R54" s="141">
        <f t="shared" si="23"/>
        <v>-0.79718178876066448</v>
      </c>
      <c r="T54" s="151"/>
    </row>
    <row r="55" spans="1:20" x14ac:dyDescent="0.2">
      <c r="A55" s="135" t="str">
        <f t="shared" si="14"/>
        <v>41 Administrative occupations</v>
      </c>
      <c r="B55" s="151">
        <v>22.751581561315799</v>
      </c>
      <c r="C55" s="141">
        <f t="shared" si="15"/>
        <v>8.0483296229808285</v>
      </c>
      <c r="E55" s="151">
        <v>19.078304983261191</v>
      </c>
      <c r="F55" s="141">
        <f t="shared" si="16"/>
        <v>6.3846543792183077</v>
      </c>
      <c r="H55" s="151">
        <f t="shared" si="17"/>
        <v>-3.6732765780546082</v>
      </c>
      <c r="I55" s="141">
        <f t="shared" si="18"/>
        <v>-16.145148275319155</v>
      </c>
      <c r="K55" s="151">
        <f t="shared" si="19"/>
        <v>1.2980346015943636</v>
      </c>
      <c r="L55" s="141">
        <f t="shared" si="20"/>
        <v>5.7052499761220732</v>
      </c>
      <c r="N55" s="151">
        <f t="shared" si="21"/>
        <v>-4.8402786902704236</v>
      </c>
      <c r="O55" s="141">
        <f t="shared" si="22"/>
        <v>-21.274471303130341</v>
      </c>
      <c r="Q55" s="151">
        <v>-0.1310324893785477</v>
      </c>
      <c r="R55" s="141">
        <f t="shared" si="23"/>
        <v>-0.5759269483108832</v>
      </c>
      <c r="T55" s="151"/>
    </row>
    <row r="56" spans="1:20" x14ac:dyDescent="0.2">
      <c r="A56" s="135" t="str">
        <f t="shared" si="14"/>
        <v>42 Secretarial and related occupations</v>
      </c>
      <c r="B56" s="151">
        <v>5.9650417334432628</v>
      </c>
      <c r="C56" s="141">
        <f t="shared" si="15"/>
        <v>2.1101224086863795</v>
      </c>
      <c r="E56" s="151">
        <v>4.7825104238058271</v>
      </c>
      <c r="F56" s="141">
        <f t="shared" si="16"/>
        <v>1.600492085004376</v>
      </c>
      <c r="H56" s="151">
        <f t="shared" si="17"/>
        <v>-1.1825313096374357</v>
      </c>
      <c r="I56" s="141">
        <f t="shared" si="18"/>
        <v>-19.824359367136079</v>
      </c>
      <c r="K56" s="151">
        <f t="shared" si="19"/>
        <v>0.34032054207294343</v>
      </c>
      <c r="L56" s="141">
        <f t="shared" si="20"/>
        <v>5.7052499761220732</v>
      </c>
      <c r="N56" s="151">
        <f t="shared" si="21"/>
        <v>-1.5779565068587114</v>
      </c>
      <c r="O56" s="141">
        <f t="shared" si="22"/>
        <v>-26.453402631063422</v>
      </c>
      <c r="Q56" s="151">
        <v>5.5104655148332161E-2</v>
      </c>
      <c r="R56" s="141">
        <f t="shared" si="23"/>
        <v>0.92379328780527281</v>
      </c>
      <c r="T56" s="151"/>
    </row>
    <row r="57" spans="1:20" x14ac:dyDescent="0.2">
      <c r="A57" s="135" t="str">
        <f t="shared" si="14"/>
        <v>51 Skilled agricultural and related trades</v>
      </c>
      <c r="B57" s="151">
        <v>2.4006299924304089</v>
      </c>
      <c r="C57" s="141">
        <f t="shared" si="15"/>
        <v>0.84921839081047601</v>
      </c>
      <c r="E57" s="151">
        <v>2.9686524840309212</v>
      </c>
      <c r="F57" s="141">
        <f t="shared" si="16"/>
        <v>0.99347505447548501</v>
      </c>
      <c r="H57" s="151">
        <f t="shared" si="17"/>
        <v>0.56802249160051232</v>
      </c>
      <c r="I57" s="141">
        <f t="shared" si="18"/>
        <v>23.661392775712329</v>
      </c>
      <c r="K57" s="151">
        <f t="shared" si="19"/>
        <v>0.13696194206991522</v>
      </c>
      <c r="L57" s="141">
        <f t="shared" si="20"/>
        <v>5.7052499761220723</v>
      </c>
      <c r="N57" s="151">
        <f t="shared" si="21"/>
        <v>0.41891826080191419</v>
      </c>
      <c r="O57" s="141">
        <f t="shared" si="22"/>
        <v>17.450346872397414</v>
      </c>
      <c r="Q57" s="151">
        <v>1.2142288728682917E-2</v>
      </c>
      <c r="R57" s="141">
        <f t="shared" si="23"/>
        <v>0.50579592719284527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8.7527252151712283</v>
      </c>
      <c r="C58" s="141">
        <f t="shared" si="15"/>
        <v>3.0962602507972536</v>
      </c>
      <c r="E58" s="151">
        <v>8.680061094370263</v>
      </c>
      <c r="F58" s="141">
        <f t="shared" si="16"/>
        <v>2.9048277678062551</v>
      </c>
      <c r="H58" s="151">
        <f t="shared" si="17"/>
        <v>-7.2664120800965293E-2</v>
      </c>
      <c r="I58" s="141">
        <f t="shared" si="18"/>
        <v>-0.83018853002508886</v>
      </c>
      <c r="K58" s="151">
        <f t="shared" si="19"/>
        <v>0.4993648532485872</v>
      </c>
      <c r="L58" s="141">
        <f t="shared" si="20"/>
        <v>5.7052499761220732</v>
      </c>
      <c r="N58" s="151">
        <f t="shared" si="21"/>
        <v>-0.38181960152295058</v>
      </c>
      <c r="O58" s="141">
        <f t="shared" si="22"/>
        <v>-4.3622939385911144</v>
      </c>
      <c r="Q58" s="151">
        <v>-0.19020937252660189</v>
      </c>
      <c r="R58" s="141">
        <f t="shared" si="23"/>
        <v>-2.1731445675560472</v>
      </c>
      <c r="T58" s="151"/>
    </row>
    <row r="59" spans="1:20" x14ac:dyDescent="0.2">
      <c r="A59" s="135" t="str">
        <f t="shared" si="14"/>
        <v>53 Skilled construction and building trades</v>
      </c>
      <c r="B59" s="151">
        <v>7.671416344721993</v>
      </c>
      <c r="C59" s="141">
        <f t="shared" si="15"/>
        <v>2.7137492508399741</v>
      </c>
      <c r="E59" s="151">
        <v>7.6232940224429822</v>
      </c>
      <c r="F59" s="141">
        <f t="shared" si="16"/>
        <v>2.551175149320811</v>
      </c>
      <c r="H59" s="151">
        <f t="shared" si="17"/>
        <v>-4.812232227901081E-2</v>
      </c>
      <c r="I59" s="141">
        <f t="shared" si="18"/>
        <v>-0.62729384140542965</v>
      </c>
      <c r="K59" s="151">
        <f t="shared" si="19"/>
        <v>0.43767347917547633</v>
      </c>
      <c r="L59" s="141">
        <f t="shared" si="20"/>
        <v>5.7052499761220732</v>
      </c>
      <c r="N59" s="151">
        <f t="shared" si="21"/>
        <v>-1.0159041111043023</v>
      </c>
      <c r="O59" s="141">
        <f t="shared" si="22"/>
        <v>-13.242719016329415</v>
      </c>
      <c r="Q59" s="151">
        <v>0.53010830964981526</v>
      </c>
      <c r="R59" s="141">
        <f t="shared" si="23"/>
        <v>6.9101751988019116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5.2345712608409478</v>
      </c>
      <c r="C60" s="141">
        <f t="shared" si="15"/>
        <v>1.8517198388468343</v>
      </c>
      <c r="E60" s="151">
        <v>5.5199250109102831</v>
      </c>
      <c r="F60" s="141">
        <f t="shared" si="16"/>
        <v>1.8472717269582457</v>
      </c>
      <c r="H60" s="151">
        <f t="shared" si="17"/>
        <v>0.28535375006933528</v>
      </c>
      <c r="I60" s="141">
        <f t="shared" si="18"/>
        <v>5.4513299342015653</v>
      </c>
      <c r="K60" s="151">
        <f t="shared" si="19"/>
        <v>0.29864537560922105</v>
      </c>
      <c r="L60" s="141">
        <f t="shared" si="20"/>
        <v>5.7052499761220723</v>
      </c>
      <c r="N60" s="151">
        <f t="shared" si="21"/>
        <v>-0.15487711350835165</v>
      </c>
      <c r="O60" s="141">
        <f t="shared" si="22"/>
        <v>-2.9587354109965869</v>
      </c>
      <c r="Q60" s="151">
        <v>0.14158548796846585</v>
      </c>
      <c r="R60" s="141">
        <f t="shared" si="23"/>
        <v>2.7048153690760866</v>
      </c>
      <c r="T60" s="151"/>
    </row>
    <row r="61" spans="1:20" x14ac:dyDescent="0.2">
      <c r="A61" s="135" t="str">
        <f t="shared" si="14"/>
        <v>61 Caring personal service occupations</v>
      </c>
      <c r="B61" s="151">
        <v>18.534764238320935</v>
      </c>
      <c r="C61" s="141">
        <f t="shared" si="15"/>
        <v>6.5566383449967445</v>
      </c>
      <c r="E61" s="151">
        <v>21.156179492060478</v>
      </c>
      <c r="F61" s="141">
        <f t="shared" si="16"/>
        <v>7.0800259331226592</v>
      </c>
      <c r="H61" s="151">
        <f t="shared" si="17"/>
        <v>2.6214152537395421</v>
      </c>
      <c r="I61" s="141">
        <f t="shared" si="18"/>
        <v>14.14323495045986</v>
      </c>
      <c r="K61" s="151">
        <f t="shared" si="19"/>
        <v>1.0574546322810878</v>
      </c>
      <c r="L61" s="141">
        <f t="shared" si="20"/>
        <v>5.7052499761220741</v>
      </c>
      <c r="N61" s="151">
        <f t="shared" si="21"/>
        <v>1.7842020694519853</v>
      </c>
      <c r="O61" s="141">
        <f t="shared" si="22"/>
        <v>9.6262463687728914</v>
      </c>
      <c r="Q61" s="151">
        <v>-0.22024144799353104</v>
      </c>
      <c r="R61" s="141">
        <f t="shared" si="23"/>
        <v>-1.1882613944351024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6.4288632992072285</v>
      </c>
      <c r="C62" s="141">
        <f t="shared" si="15"/>
        <v>2.2741984241253514</v>
      </c>
      <c r="E62" s="151">
        <v>6.6562671235207729</v>
      </c>
      <c r="F62" s="141">
        <f t="shared" si="16"/>
        <v>2.2275545483060664</v>
      </c>
      <c r="H62" s="151">
        <f t="shared" si="17"/>
        <v>0.22740382431354433</v>
      </c>
      <c r="I62" s="141">
        <f t="shared" si="18"/>
        <v>3.5372322248878207</v>
      </c>
      <c r="K62" s="151">
        <f t="shared" si="19"/>
        <v>0.36678272184294114</v>
      </c>
      <c r="L62" s="141">
        <f t="shared" si="20"/>
        <v>5.7052499761220732</v>
      </c>
      <c r="N62" s="151">
        <f t="shared" si="21"/>
        <v>1.6030578760426545E-2</v>
      </c>
      <c r="O62" s="141">
        <f t="shared" si="22"/>
        <v>0.24935323733518097</v>
      </c>
      <c r="Q62" s="151">
        <v>-0.15540947628982335</v>
      </c>
      <c r="R62" s="141">
        <f t="shared" si="23"/>
        <v>-2.4173709885694348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0.30857813650363142</v>
      </c>
      <c r="C63" s="141">
        <f t="shared" si="15"/>
        <v>0.10915894133923087</v>
      </c>
      <c r="E63" s="151">
        <v>0.2618224848286701</v>
      </c>
      <c r="F63" s="141">
        <f t="shared" si="16"/>
        <v>8.7620261643046718E-2</v>
      </c>
      <c r="H63" s="151">
        <f t="shared" si="17"/>
        <v>-4.6755651674961318E-2</v>
      </c>
      <c r="I63" s="141">
        <f t="shared" si="18"/>
        <v>-15.151965140735458</v>
      </c>
      <c r="K63" s="151">
        <f t="shared" si="19"/>
        <v>1.7605154059191368E-2</v>
      </c>
      <c r="L63" s="141">
        <f t="shared" si="20"/>
        <v>5.7052499761220723</v>
      </c>
      <c r="N63" s="151">
        <f t="shared" si="21"/>
        <v>-6.9455034520020206E-2</v>
      </c>
      <c r="O63" s="141">
        <f t="shared" si="22"/>
        <v>-22.508086706007717</v>
      </c>
      <c r="Q63" s="151">
        <v>5.094228785867517E-3</v>
      </c>
      <c r="R63" s="141">
        <f t="shared" si="23"/>
        <v>1.6508715891501817</v>
      </c>
      <c r="T63" s="151"/>
    </row>
    <row r="64" spans="1:20" x14ac:dyDescent="0.2">
      <c r="A64" s="135" t="str">
        <f t="shared" si="14"/>
        <v>71 Sales occupations</v>
      </c>
      <c r="B64" s="151">
        <v>18.33416591623671</v>
      </c>
      <c r="C64" s="141">
        <f t="shared" si="15"/>
        <v>6.4856770619932016</v>
      </c>
      <c r="E64" s="151">
        <v>16.172805200168501</v>
      </c>
      <c r="F64" s="141">
        <f t="shared" si="16"/>
        <v>5.4123137058609831</v>
      </c>
      <c r="H64" s="151">
        <f t="shared" si="17"/>
        <v>-2.1613607160682093</v>
      </c>
      <c r="I64" s="141">
        <f t="shared" si="18"/>
        <v>-11.788704901781822</v>
      </c>
      <c r="K64" s="151">
        <f t="shared" si="19"/>
        <v>1.0460099965582761</v>
      </c>
      <c r="L64" s="141">
        <f t="shared" si="20"/>
        <v>5.7052499761220723</v>
      </c>
      <c r="N64" s="151">
        <f t="shared" si="21"/>
        <v>-2.9583555690991012</v>
      </c>
      <c r="O64" s="141">
        <f t="shared" si="22"/>
        <v>-16.135752139557034</v>
      </c>
      <c r="Q64" s="151">
        <v>-0.24901514352738396</v>
      </c>
      <c r="R64" s="141">
        <f t="shared" si="23"/>
        <v>-1.3582027383468616</v>
      </c>
      <c r="T64" s="151"/>
    </row>
    <row r="65" spans="1:20" x14ac:dyDescent="0.2">
      <c r="A65" s="135" t="str">
        <f t="shared" si="14"/>
        <v>72 Customer service occupations</v>
      </c>
      <c r="B65" s="151">
        <v>4.4925764307013036</v>
      </c>
      <c r="C65" s="141">
        <f t="shared" si="15"/>
        <v>1.5892405489821979</v>
      </c>
      <c r="E65" s="151">
        <v>6.4864633888541894</v>
      </c>
      <c r="F65" s="141">
        <f t="shared" si="16"/>
        <v>2.1707288418768096</v>
      </c>
      <c r="H65" s="151">
        <f t="shared" si="17"/>
        <v>1.9938869581528857</v>
      </c>
      <c r="I65" s="141">
        <f t="shared" si="18"/>
        <v>44.381814954267455</v>
      </c>
      <c r="K65" s="151">
        <f t="shared" si="19"/>
        <v>0.25631271573985204</v>
      </c>
      <c r="L65" s="141">
        <f t="shared" si="20"/>
        <v>5.7052499761220741</v>
      </c>
      <c r="N65" s="151">
        <f t="shared" si="21"/>
        <v>1.7341871234194566</v>
      </c>
      <c r="O65" s="141">
        <f t="shared" si="22"/>
        <v>38.60117129156432</v>
      </c>
      <c r="Q65" s="151">
        <v>3.3871189935771647E-3</v>
      </c>
      <c r="R65" s="141">
        <f t="shared" si="23"/>
        <v>7.5393686581052249E-2</v>
      </c>
      <c r="T65" s="151"/>
    </row>
    <row r="66" spans="1:20" x14ac:dyDescent="0.2">
      <c r="A66" s="135" t="str">
        <f t="shared" si="14"/>
        <v>81 Process, plant and machine operatives</v>
      </c>
      <c r="B66" s="151">
        <v>4.0396505270565646</v>
      </c>
      <c r="C66" s="141">
        <f t="shared" si="15"/>
        <v>1.4290188537345427</v>
      </c>
      <c r="E66" s="151">
        <v>4.854400412794976</v>
      </c>
      <c r="F66" s="141">
        <f t="shared" si="16"/>
        <v>1.6245504451901593</v>
      </c>
      <c r="H66" s="151">
        <f t="shared" si="17"/>
        <v>0.81474988573841145</v>
      </c>
      <c r="I66" s="141">
        <f t="shared" si="18"/>
        <v>20.168821047301535</v>
      </c>
      <c r="K66" s="151">
        <f t="shared" si="19"/>
        <v>0.23047216073030985</v>
      </c>
      <c r="L66" s="141">
        <f t="shared" si="20"/>
        <v>5.7052499761220732</v>
      </c>
      <c r="N66" s="151">
        <f t="shared" si="21"/>
        <v>0.69270211788753744</v>
      </c>
      <c r="O66" s="141">
        <f t="shared" si="22"/>
        <v>17.147575347124526</v>
      </c>
      <c r="Q66" s="151">
        <v>-0.10842439287943584</v>
      </c>
      <c r="R66" s="141">
        <f t="shared" si="23"/>
        <v>-2.6840042759450724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7.4722097673391588</v>
      </c>
      <c r="C67" s="141">
        <f t="shared" si="15"/>
        <v>2.6432802949336769</v>
      </c>
      <c r="E67" s="151">
        <v>8.1270007335245147</v>
      </c>
      <c r="F67" s="141">
        <f t="shared" si="16"/>
        <v>2.7197432302677287</v>
      </c>
      <c r="H67" s="151">
        <f t="shared" si="17"/>
        <v>0.65479096618535593</v>
      </c>
      <c r="I67" s="141">
        <f t="shared" si="18"/>
        <v>8.7630163843556819</v>
      </c>
      <c r="K67" s="151">
        <f t="shared" si="19"/>
        <v>0.42630824596690858</v>
      </c>
      <c r="L67" s="141">
        <f t="shared" si="20"/>
        <v>5.7052499761220732</v>
      </c>
      <c r="N67" s="151">
        <f t="shared" si="21"/>
        <v>0.20150238761676875</v>
      </c>
      <c r="O67" s="141">
        <f t="shared" si="22"/>
        <v>2.6966907232386683</v>
      </c>
      <c r="Q67" s="151">
        <v>2.6980332601678619E-2</v>
      </c>
      <c r="R67" s="141">
        <f t="shared" si="23"/>
        <v>0.36107568499493919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3.1233632028907956</v>
      </c>
      <c r="C68" s="141">
        <f t="shared" si="15"/>
        <v>1.1048839185709982</v>
      </c>
      <c r="E68" s="151">
        <v>2.569145961668569</v>
      </c>
      <c r="F68" s="141">
        <f t="shared" si="16"/>
        <v>0.8597781107603597</v>
      </c>
      <c r="H68" s="151">
        <f t="shared" si="17"/>
        <v>-0.5542172412222266</v>
      </c>
      <c r="I68" s="141">
        <f t="shared" si="18"/>
        <v>-17.744245712739293</v>
      </c>
      <c r="K68" s="151">
        <f t="shared" si="19"/>
        <v>0.17819567838713274</v>
      </c>
      <c r="L68" s="141">
        <f t="shared" si="20"/>
        <v>5.7052499761220732</v>
      </c>
      <c r="N68" s="151">
        <f t="shared" si="21"/>
        <v>-0.77297463812232281</v>
      </c>
      <c r="O68" s="141">
        <f t="shared" si="22"/>
        <v>-24.748150884498617</v>
      </c>
      <c r="Q68" s="151">
        <v>4.0561718512963543E-2</v>
      </c>
      <c r="R68" s="141">
        <f t="shared" si="23"/>
        <v>1.2986551956372565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25.407641542545054</v>
      </c>
      <c r="C69" s="141">
        <f t="shared" ref="C69" si="25">B69/B$71*100</f>
        <v>8.9879058968205356</v>
      </c>
      <c r="E69" s="151">
        <v>25.027356248450804</v>
      </c>
      <c r="F69" s="141">
        <f t="shared" ref="F69" si="26">E69/E$71*100</f>
        <v>8.375535447835885</v>
      </c>
      <c r="H69" s="151">
        <f t="shared" ref="H69" si="27">E69-B69</f>
        <v>-0.38028529409425005</v>
      </c>
      <c r="I69" s="141">
        <f t="shared" ref="I69" si="28">IF(B69&gt;0,((E69/B69)-1)*100,0)</f>
        <v>-1.4967359070201858</v>
      </c>
      <c r="K69" s="151">
        <f t="shared" ref="K69" si="29">(($E$71/$B$71)-1)*B69</f>
        <v>1.4495694630392337</v>
      </c>
      <c r="L69" s="141">
        <f t="shared" ref="L69" si="30">IF(B69&gt;0,K69/B69*100,0)</f>
        <v>5.7052499761220732</v>
      </c>
      <c r="N69" s="151">
        <f t="shared" ref="N69" si="31">H69-(K69+Q69)</f>
        <v>-3.0662166522412226</v>
      </c>
      <c r="O69" s="141">
        <f t="shared" ref="O69" si="32">IF(B69&gt;0,N69/B69*100,0)</f>
        <v>-12.06808844145116</v>
      </c>
      <c r="Q69" s="151">
        <v>1.2363618951077391</v>
      </c>
      <c r="R69" s="141">
        <f t="shared" ref="R69" si="33">IF(B69&gt;0,Q69/B69*100,0)</f>
        <v>4.8661025583088975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282.68699999999984</v>
      </c>
      <c r="C71" s="147">
        <f>B71/B$71*100</f>
        <v>100</v>
      </c>
      <c r="D71" s="145"/>
      <c r="E71" s="152">
        <f>SUM(E44:E69)</f>
        <v>298.81500000000005</v>
      </c>
      <c r="F71" s="147">
        <f>E71/E$71*100</f>
        <v>100</v>
      </c>
      <c r="G71" s="145"/>
      <c r="H71" s="152">
        <f t="shared" si="17"/>
        <v>16.128000000000213</v>
      </c>
      <c r="I71" s="147">
        <f t="shared" si="18"/>
        <v>5.7052499761220732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Buckinghamshire Thames Valley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Buckinghamshire Thames Valley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Buckinghamshire Thames Valley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Buckinghamshire Thames Valley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25.712630879523442</v>
      </c>
      <c r="C7" s="11">
        <f t="shared" si="2"/>
        <v>26.197740539875177</v>
      </c>
      <c r="D7" s="11">
        <f t="shared" si="2"/>
        <v>0.48510966035173259</v>
      </c>
      <c r="E7" s="11">
        <f t="shared" si="2"/>
        <v>12.688848966616483</v>
      </c>
      <c r="F7" s="11">
        <f t="shared" si="2"/>
        <v>13.173958626968217</v>
      </c>
      <c r="G7" s="200">
        <f>IF(B7&gt;0,(1+(E7/B7))^(1/($C$6-$B$6))-1,0)</f>
        <v>2.7101656616941305E-2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16.767146187535538</v>
      </c>
      <c r="R7" s="11">
        <v>15.9457068531087</v>
      </c>
      <c r="S7" s="345">
        <f>R7-Q7</f>
        <v>-0.82143933442683803</v>
      </c>
      <c r="T7" s="345">
        <v>7.2362150735113397</v>
      </c>
      <c r="U7" s="345">
        <f>SUM(S7:T7)</f>
        <v>6.4147757390845017</v>
      </c>
      <c r="V7" s="346">
        <f>IF(Q7&gt;0,(1+(T7/Q7))^(1/($C$6-$B$6))-1,0)</f>
        <v>2.4206499232455991E-2</v>
      </c>
      <c r="X7" s="10" t="str">
        <f>name!B4</f>
        <v>Agriculture</v>
      </c>
      <c r="Y7" s="11">
        <v>2.2850000000000072</v>
      </c>
      <c r="Z7" s="11">
        <v>2.4270000000000005</v>
      </c>
      <c r="AA7" s="345">
        <f>Z7-Y7</f>
        <v>0.14199999999999324</v>
      </c>
      <c r="AB7" s="11">
        <v>1.2076612491291332</v>
      </c>
      <c r="AC7" s="345">
        <f>SUM(AA7:AB7)</f>
        <v>1.3496612491291264</v>
      </c>
      <c r="AD7" s="348">
        <f>IF(Y7&gt;0,(1+(AB7/Y7))^(1/($C$6-$B$6))-1,0)</f>
        <v>2.8690393326225028E-2</v>
      </c>
    </row>
    <row r="8" spans="1:30" x14ac:dyDescent="0.2">
      <c r="A8" s="10" t="str">
        <f>name!D5</f>
        <v>12 Other managers and proprietors</v>
      </c>
      <c r="B8" s="11">
        <f t="shared" si="2"/>
        <v>10.290606371270194</v>
      </c>
      <c r="C8" s="11">
        <f t="shared" si="2"/>
        <v>14.965296086046456</v>
      </c>
      <c r="D8" s="11">
        <f t="shared" si="2"/>
        <v>4.6746897147762603</v>
      </c>
      <c r="E8" s="11">
        <f t="shared" si="2"/>
        <v>7.6013136840169606</v>
      </c>
      <c r="F8" s="11">
        <f t="shared" si="2"/>
        <v>12.27600339879322</v>
      </c>
      <c r="G8" s="200">
        <f t="shared" ref="G8:G33" si="3">IF(B8&gt;0,(1+(E8/B8))^(1/($C$6-$B$6))-1,0)</f>
        <v>3.7562815209979394E-2</v>
      </c>
      <c r="H8" s="11"/>
      <c r="I8" s="10" t="str">
        <f>name!E4</f>
        <v>Managers, directors and senior officials</v>
      </c>
      <c r="J8" s="11">
        <f t="array" ref="J8:J16">MMULT(aggregation!$B$13:$AA$21,B7:B32)</f>
        <v>36.003237250793632</v>
      </c>
      <c r="K8" s="11">
        <f t="array" ref="K8:K16">MMULT(aggregation!$B$13:$AA$21,C7:C32)</f>
        <v>41.163036625921634</v>
      </c>
      <c r="L8" s="11">
        <f t="array" ref="L8:L16">MMULT(aggregation!$B$13:$AA$21,D7:D32)</f>
        <v>5.1597993751279931</v>
      </c>
      <c r="M8" s="11">
        <f t="array" ref="M8:M16">MMULT(aggregation!$B$13:$AA$21,E7:E32)</f>
        <v>20.290162650633444</v>
      </c>
      <c r="N8" s="11">
        <f t="array" ref="N8:N16">MMULT(aggregation!$B$13:$AA$21,F7:F32)</f>
        <v>25.449962025761437</v>
      </c>
      <c r="O8" s="11"/>
      <c r="P8" s="10" t="str">
        <f>name!D5</f>
        <v>12 Other managers and proprietors</v>
      </c>
      <c r="Q8" s="11">
        <v>5.6601048219094592</v>
      </c>
      <c r="R8" s="11">
        <v>8.2983766721746477</v>
      </c>
      <c r="S8" s="345">
        <f t="shared" ref="S8:S31" si="4">R8-Q8</f>
        <v>2.6382718502651885</v>
      </c>
      <c r="T8" s="345">
        <v>3.7820279719164951</v>
      </c>
      <c r="U8" s="345">
        <f t="shared" ref="U8:U31" si="5">SUM(S8:T8)</f>
        <v>6.4202998221816836</v>
      </c>
      <c r="V8" s="346">
        <f t="shared" ref="V8:V33" si="6">IF(Q8&gt;0,(1+(T8/Q8))^(1/($C$6-$B$6))-1,0)</f>
        <v>3.4704589245505568E-2</v>
      </c>
      <c r="X8" s="10" t="str">
        <f>name!B5</f>
        <v>Mining and quarrying</v>
      </c>
      <c r="Y8" s="11">
        <v>9.6999999999999989E-2</v>
      </c>
      <c r="Z8" s="11">
        <v>7.7000000000000068E-2</v>
      </c>
      <c r="AA8" s="345">
        <f t="shared" ref="AA8:AA29" si="7">Z8-Y8</f>
        <v>-1.9999999999999921E-2</v>
      </c>
      <c r="AB8" s="11">
        <v>3.4994427760925227E-2</v>
      </c>
      <c r="AC8" s="345">
        <f t="shared" ref="AC8:AC29" si="8">SUM(AA8:AB8)</f>
        <v>1.4994427760925307E-2</v>
      </c>
      <c r="AD8" s="348">
        <f t="shared" ref="AD8:AD29" si="9">IF(Y8&gt;0,(1+(AB8/Y8))^(1/($C$6-$B$6))-1,0)</f>
        <v>2.0748908546385003E-2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20.841021545713012</v>
      </c>
      <c r="C9" s="11">
        <f t="shared" si="2"/>
        <v>23.86766534586069</v>
      </c>
      <c r="D9" s="11">
        <f t="shared" si="2"/>
        <v>3.0266438001476805</v>
      </c>
      <c r="E9" s="11">
        <f t="shared" si="2"/>
        <v>8.4099311260662315</v>
      </c>
      <c r="F9" s="11">
        <f t="shared" si="2"/>
        <v>11.436574926213911</v>
      </c>
      <c r="G9" s="200">
        <f t="shared" si="3"/>
        <v>2.2856558476665789E-2</v>
      </c>
      <c r="H9" s="11"/>
      <c r="I9" s="10" t="str">
        <f>name!E5</f>
        <v>Professional occupations</v>
      </c>
      <c r="J9" s="11">
        <v>65.850248218796366</v>
      </c>
      <c r="K9" s="11">
        <v>76.257894535422338</v>
      </c>
      <c r="L9" s="11">
        <v>10.407646316625964</v>
      </c>
      <c r="M9" s="11">
        <v>33.052840054105118</v>
      </c>
      <c r="N9" s="11">
        <v>43.46048637073109</v>
      </c>
      <c r="O9" s="11"/>
      <c r="P9" s="10" t="str">
        <f>name!D6</f>
        <v>21 Science, research, engineering and technology professionals</v>
      </c>
      <c r="Q9" s="11">
        <v>15.939166448617922</v>
      </c>
      <c r="R9" s="11">
        <v>17.188678777920565</v>
      </c>
      <c r="S9" s="345">
        <f t="shared" si="4"/>
        <v>1.2495123293026431</v>
      </c>
      <c r="T9" s="345">
        <v>5.3775503978956856</v>
      </c>
      <c r="U9" s="345">
        <f t="shared" si="5"/>
        <v>6.6270627271983287</v>
      </c>
      <c r="V9" s="346">
        <f t="shared" si="6"/>
        <v>1.9569841469356364E-2</v>
      </c>
      <c r="X9" s="10" t="str">
        <f>name!B6</f>
        <v>Food drink and tobacco</v>
      </c>
      <c r="Y9" s="11">
        <v>2.2940000000000049</v>
      </c>
      <c r="Z9" s="11">
        <v>2.8809999999999993</v>
      </c>
      <c r="AA9" s="345">
        <f t="shared" si="7"/>
        <v>0.58699999999999442</v>
      </c>
      <c r="AB9" s="11">
        <v>1.1829820569526677</v>
      </c>
      <c r="AC9" s="345">
        <f t="shared" si="8"/>
        <v>1.7699820569526621</v>
      </c>
      <c r="AD9" s="348">
        <f t="shared" si="9"/>
        <v>2.811241234750228E-2</v>
      </c>
    </row>
    <row r="10" spans="1:30" x14ac:dyDescent="0.2">
      <c r="A10" s="10" t="str">
        <f>name!D7</f>
        <v>22 Health professionals</v>
      </c>
      <c r="B10" s="11">
        <f t="shared" si="2"/>
        <v>10.856706732129254</v>
      </c>
      <c r="C10" s="11">
        <f t="shared" si="2"/>
        <v>11.903632870072007</v>
      </c>
      <c r="D10" s="11">
        <f t="shared" si="2"/>
        <v>1.0469261379427532</v>
      </c>
      <c r="E10" s="11">
        <f t="shared" si="2"/>
        <v>6.146073961707156</v>
      </c>
      <c r="F10" s="11">
        <f t="shared" si="2"/>
        <v>7.1930000996499093</v>
      </c>
      <c r="G10" s="200">
        <f t="shared" si="3"/>
        <v>3.0357942291441287E-2</v>
      </c>
      <c r="H10" s="11"/>
      <c r="I10" s="10" t="str">
        <f>name!E6</f>
        <v>Associate professional occupations</v>
      </c>
      <c r="J10" s="11">
        <v>39.915735361684867</v>
      </c>
      <c r="K10" s="11">
        <v>41.429879773963123</v>
      </c>
      <c r="L10" s="11">
        <v>1.5141444122782517</v>
      </c>
      <c r="M10" s="11">
        <v>18.206105385006762</v>
      </c>
      <c r="N10" s="11">
        <v>19.720249797285014</v>
      </c>
      <c r="O10" s="11"/>
      <c r="P10" s="10" t="str">
        <f>name!D7</f>
        <v>22 Health professionals</v>
      </c>
      <c r="Q10" s="11">
        <v>2.4929733242256211</v>
      </c>
      <c r="R10" s="11">
        <v>2.7290615934697193</v>
      </c>
      <c r="S10" s="345">
        <f t="shared" si="4"/>
        <v>0.2360882692440982</v>
      </c>
      <c r="T10" s="345">
        <v>0.97936695735025281</v>
      </c>
      <c r="U10" s="345">
        <f t="shared" si="5"/>
        <v>1.215455226594351</v>
      </c>
      <c r="V10" s="346">
        <f t="shared" si="6"/>
        <v>2.233597424104361E-2</v>
      </c>
      <c r="X10" s="10" t="str">
        <f>name!B7</f>
        <v>Engineering</v>
      </c>
      <c r="Y10" s="11">
        <v>4.2290000000000001</v>
      </c>
      <c r="Z10" s="11">
        <v>3.0250000000000039</v>
      </c>
      <c r="AA10" s="345">
        <f t="shared" si="7"/>
        <v>-1.2039999999999962</v>
      </c>
      <c r="AB10" s="11">
        <v>1.556307255637525</v>
      </c>
      <c r="AC10" s="345">
        <f t="shared" si="8"/>
        <v>0.35230725563752885</v>
      </c>
      <c r="AD10" s="348">
        <f t="shared" si="9"/>
        <v>2.111012592615813E-2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13.217041074308517</v>
      </c>
      <c r="C11" s="11">
        <f t="shared" si="2"/>
        <v>14.634559061629087</v>
      </c>
      <c r="D11" s="11">
        <f t="shared" si="2"/>
        <v>1.4175179873205688</v>
      </c>
      <c r="E11" s="11">
        <f t="shared" si="2"/>
        <v>7.1635855256482017</v>
      </c>
      <c r="F11" s="11">
        <f t="shared" si="2"/>
        <v>8.5811035129687703</v>
      </c>
      <c r="G11" s="200">
        <f t="shared" si="3"/>
        <v>2.9292684614875331E-2</v>
      </c>
      <c r="H11" s="11"/>
      <c r="I11" s="10" t="str">
        <f>name!E7</f>
        <v>Administrative and secretarial occupations</v>
      </c>
      <c r="J11" s="11">
        <v>28.716623294759074</v>
      </c>
      <c r="K11" s="11">
        <v>23.860815407067051</v>
      </c>
      <c r="L11" s="11">
        <v>-4.8558078876920252</v>
      </c>
      <c r="M11" s="11">
        <v>13.152834867161143</v>
      </c>
      <c r="N11" s="11">
        <v>8.2970269794691163</v>
      </c>
      <c r="O11" s="11"/>
      <c r="P11" s="10" t="str">
        <f>name!D8</f>
        <v>23 Teaching and other educational professionals</v>
      </c>
      <c r="Q11" s="11">
        <v>4.1501765136199147</v>
      </c>
      <c r="R11" s="11">
        <v>4.7698218200258253</v>
      </c>
      <c r="S11" s="345">
        <f t="shared" si="4"/>
        <v>0.61964530640591065</v>
      </c>
      <c r="T11" s="345">
        <v>1.9381177418371922</v>
      </c>
      <c r="U11" s="345">
        <f t="shared" si="5"/>
        <v>2.5577630482431029</v>
      </c>
      <c r="V11" s="346">
        <f t="shared" si="6"/>
        <v>2.5876947920781879E-2</v>
      </c>
      <c r="X11" s="10" t="str">
        <f>name!B8</f>
        <v>Rest of manufacturing</v>
      </c>
      <c r="Y11" s="11">
        <v>13.085000000000031</v>
      </c>
      <c r="Z11" s="11">
        <v>10.537000000000008</v>
      </c>
      <c r="AA11" s="345">
        <f t="shared" si="7"/>
        <v>-2.5480000000000231</v>
      </c>
      <c r="AB11" s="11">
        <v>4.9607313140180551</v>
      </c>
      <c r="AC11" s="345">
        <f t="shared" si="8"/>
        <v>2.412731314018032</v>
      </c>
      <c r="AD11" s="348">
        <f t="shared" si="9"/>
        <v>2.1660769469000751E-2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20.935478866645585</v>
      </c>
      <c r="C12" s="11">
        <f t="shared" si="2"/>
        <v>25.852037257860552</v>
      </c>
      <c r="D12" s="11">
        <f t="shared" si="2"/>
        <v>4.9165583912149611</v>
      </c>
      <c r="E12" s="11">
        <f t="shared" si="2"/>
        <v>11.333249440683531</v>
      </c>
      <c r="F12" s="11">
        <f t="shared" si="2"/>
        <v>16.249807831898494</v>
      </c>
      <c r="G12" s="200">
        <f t="shared" si="3"/>
        <v>2.9263558687322666E-2</v>
      </c>
      <c r="H12" s="11"/>
      <c r="I12" s="10" t="str">
        <f>name!E8</f>
        <v>Skilled trades occupations</v>
      </c>
      <c r="J12" s="11">
        <v>24.059342813164569</v>
      </c>
      <c r="K12" s="11">
        <v>24.791932611754447</v>
      </c>
      <c r="L12" s="11">
        <v>0.73258979858988105</v>
      </c>
      <c r="M12" s="11">
        <v>10.584625321786852</v>
      </c>
      <c r="N12" s="11">
        <v>11.317215120376732</v>
      </c>
      <c r="O12" s="11"/>
      <c r="P12" s="10" t="str">
        <f>name!D9</f>
        <v>24 Business, media and public service professionals</v>
      </c>
      <c r="Q12" s="11">
        <v>11.651691509695869</v>
      </c>
      <c r="R12" s="11">
        <v>14.311011891085794</v>
      </c>
      <c r="S12" s="345">
        <f t="shared" si="4"/>
        <v>2.6593203813899251</v>
      </c>
      <c r="T12" s="345">
        <v>5.6111674293640341</v>
      </c>
      <c r="U12" s="345">
        <f t="shared" si="5"/>
        <v>8.2704878107539592</v>
      </c>
      <c r="V12" s="346">
        <f t="shared" si="6"/>
        <v>2.6553487923507868E-2</v>
      </c>
      <c r="X12" s="10" t="str">
        <f>name!B9</f>
        <v>Electricity and gas</v>
      </c>
      <c r="Y12" s="11">
        <v>0.36499999999999949</v>
      </c>
      <c r="Z12" s="11">
        <v>0.35599999999999959</v>
      </c>
      <c r="AA12" s="345">
        <f t="shared" si="7"/>
        <v>-8.999999999999897E-3</v>
      </c>
      <c r="AB12" s="11">
        <v>0.15540629530378797</v>
      </c>
      <c r="AC12" s="345">
        <f t="shared" si="8"/>
        <v>0.14640629530378807</v>
      </c>
      <c r="AD12" s="348">
        <f t="shared" si="9"/>
        <v>2.3929318502801777E-2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5.6663800788471246</v>
      </c>
      <c r="C13" s="11">
        <f t="shared" si="2"/>
        <v>5.3283333918402604</v>
      </c>
      <c r="D13" s="11">
        <f t="shared" si="2"/>
        <v>-0.33804668700686502</v>
      </c>
      <c r="E13" s="11">
        <f t="shared" si="2"/>
        <v>2.1408589748925246</v>
      </c>
      <c r="F13" s="11">
        <f t="shared" si="2"/>
        <v>1.8028122878856589</v>
      </c>
      <c r="G13" s="200">
        <f t="shared" si="3"/>
        <v>2.1596630174448572E-2</v>
      </c>
      <c r="H13" s="11"/>
      <c r="I13" s="10" t="str">
        <f>name!E9</f>
        <v>Caring, leisure and other service occupations</v>
      </c>
      <c r="J13" s="11">
        <v>25.272205674031827</v>
      </c>
      <c r="K13" s="11">
        <v>28.074269100409914</v>
      </c>
      <c r="L13" s="11">
        <v>2.8020634263780919</v>
      </c>
      <c r="M13" s="11">
        <v>14.54032762093056</v>
      </c>
      <c r="N13" s="11">
        <v>17.342391047308649</v>
      </c>
      <c r="O13" s="11"/>
      <c r="P13" s="10" t="str">
        <f>name!D10</f>
        <v>31 Science, engineering and technology associate professionals</v>
      </c>
      <c r="Q13" s="11">
        <v>3.9020243716333614</v>
      </c>
      <c r="R13" s="11">
        <v>3.2059063234637843</v>
      </c>
      <c r="S13" s="345">
        <f t="shared" si="4"/>
        <v>-0.69611804816957701</v>
      </c>
      <c r="T13" s="345">
        <v>1.1846051764113164</v>
      </c>
      <c r="U13" s="345">
        <f t="shared" si="5"/>
        <v>0.48848712824173934</v>
      </c>
      <c r="V13" s="346">
        <f t="shared" si="6"/>
        <v>1.7831784640933046E-2</v>
      </c>
      <c r="X13" s="10" t="str">
        <f>name!B10</f>
        <v>Water and sewerage</v>
      </c>
      <c r="Y13" s="11">
        <v>2.0990000000000011</v>
      </c>
      <c r="Z13" s="11">
        <v>2.5119999999999942</v>
      </c>
      <c r="AA13" s="345">
        <f t="shared" si="7"/>
        <v>0.41299999999999315</v>
      </c>
      <c r="AB13" s="11">
        <v>0.99261315717382259</v>
      </c>
      <c r="AC13" s="345">
        <f t="shared" si="8"/>
        <v>1.4056131571738157</v>
      </c>
      <c r="AD13" s="348">
        <f t="shared" si="9"/>
        <v>2.6151569859497403E-2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4.7501619746031887</v>
      </c>
      <c r="C14" s="11">
        <f t="shared" si="2"/>
        <v>4.969838634287651</v>
      </c>
      <c r="D14" s="11">
        <f t="shared" si="2"/>
        <v>0.21967665968446137</v>
      </c>
      <c r="E14" s="11">
        <f t="shared" si="2"/>
        <v>2.7337497108488478</v>
      </c>
      <c r="F14" s="11">
        <f t="shared" si="2"/>
        <v>2.9534263705333088</v>
      </c>
      <c r="G14" s="200">
        <f t="shared" si="3"/>
        <v>3.0769000432417482E-2</v>
      </c>
      <c r="H14" s="11"/>
      <c r="I14" s="10" t="str">
        <f>name!E10</f>
        <v>Sales and customer service occupations</v>
      </c>
      <c r="J14" s="11">
        <v>22.826742346938037</v>
      </c>
      <c r="K14" s="11">
        <v>22.659268589022684</v>
      </c>
      <c r="L14" s="11">
        <v>-0.16747375791535912</v>
      </c>
      <c r="M14" s="11">
        <v>10.083174796757103</v>
      </c>
      <c r="N14" s="11">
        <v>9.9157010388417426</v>
      </c>
      <c r="O14" s="11"/>
      <c r="P14" s="10" t="str">
        <f>name!D11</f>
        <v>32 Health and social care associate professionals</v>
      </c>
      <c r="Q14" s="11">
        <v>0.96927343733802174</v>
      </c>
      <c r="R14" s="11">
        <v>0.89084181463892398</v>
      </c>
      <c r="S14" s="345">
        <f t="shared" si="4"/>
        <v>-7.8431622699097758E-2</v>
      </c>
      <c r="T14" s="345">
        <v>0.40176116950621793</v>
      </c>
      <c r="U14" s="345">
        <f t="shared" si="5"/>
        <v>0.32332954680712017</v>
      </c>
      <c r="V14" s="346">
        <f t="shared" si="6"/>
        <v>2.3387576224348727E-2</v>
      </c>
      <c r="X14" s="10" t="str">
        <f>name!B11</f>
        <v>Construction</v>
      </c>
      <c r="Y14" s="11">
        <v>23.745999999999988</v>
      </c>
      <c r="Z14" s="11">
        <v>27.569999999999947</v>
      </c>
      <c r="AA14" s="345">
        <f t="shared" si="7"/>
        <v>3.823999999999959</v>
      </c>
      <c r="AB14" s="11">
        <v>10.792870307504135</v>
      </c>
      <c r="AC14" s="345">
        <f t="shared" si="8"/>
        <v>14.616870307504094</v>
      </c>
      <c r="AD14" s="348">
        <f t="shared" si="9"/>
        <v>2.5292650658326643E-2</v>
      </c>
    </row>
    <row r="15" spans="1:30" x14ac:dyDescent="0.2">
      <c r="A15" s="10" t="str">
        <f>name!D12</f>
        <v>33 Protective service occupations</v>
      </c>
      <c r="B15" s="11">
        <f t="shared" si="2"/>
        <v>3.2318448165515639</v>
      </c>
      <c r="C15" s="11">
        <f t="shared" si="2"/>
        <v>4.4214592744617951</v>
      </c>
      <c r="D15" s="11">
        <f t="shared" si="2"/>
        <v>1.1896144579102312</v>
      </c>
      <c r="E15" s="11">
        <f t="shared" si="2"/>
        <v>1.3876121331677604</v>
      </c>
      <c r="F15" s="11">
        <f t="shared" si="2"/>
        <v>2.5772265910779919</v>
      </c>
      <c r="G15" s="200">
        <f t="shared" si="3"/>
        <v>2.4100775484314996E-2</v>
      </c>
      <c r="H15" s="11"/>
      <c r="I15" s="10" t="str">
        <f>name!E11</f>
        <v>Process, plant and machine operatives</v>
      </c>
      <c r="J15" s="11">
        <v>11.511860294395712</v>
      </c>
      <c r="K15" s="11">
        <v>12.981401146319484</v>
      </c>
      <c r="L15" s="11">
        <v>1.4695408519237718</v>
      </c>
      <c r="M15" s="11">
        <v>6.0148494001707959</v>
      </c>
      <c r="N15" s="11">
        <v>7.4843902520945687</v>
      </c>
      <c r="O15" s="11"/>
      <c r="P15" s="10" t="str">
        <f>name!D12</f>
        <v>33 Protective service occupations</v>
      </c>
      <c r="Q15" s="11">
        <v>2.376856442288374</v>
      </c>
      <c r="R15" s="11">
        <v>2.9234362810171071</v>
      </c>
      <c r="S15" s="345">
        <f t="shared" si="4"/>
        <v>0.54657983872873306</v>
      </c>
      <c r="T15" s="345">
        <v>0.77388262953590181</v>
      </c>
      <c r="U15" s="345">
        <f t="shared" si="5"/>
        <v>1.3204624682646349</v>
      </c>
      <c r="V15" s="346">
        <f t="shared" si="6"/>
        <v>1.8968204002122846E-2</v>
      </c>
      <c r="X15" s="10" t="str">
        <f>name!B12</f>
        <v>Wholesale and retail trade</v>
      </c>
      <c r="Y15" s="11">
        <v>49.727999999999938</v>
      </c>
      <c r="Z15" s="11">
        <v>51.213999999999963</v>
      </c>
      <c r="AA15" s="345">
        <f t="shared" si="7"/>
        <v>1.4860000000000255</v>
      </c>
      <c r="AB15" s="11">
        <v>23.249132428871508</v>
      </c>
      <c r="AC15" s="345">
        <f t="shared" si="8"/>
        <v>24.735132428871534</v>
      </c>
      <c r="AD15" s="348">
        <f t="shared" si="9"/>
        <v>2.5901630584321378E-2</v>
      </c>
    </row>
    <row r="16" spans="1:30" x14ac:dyDescent="0.2">
      <c r="A16" s="10" t="str">
        <f>name!D13</f>
        <v>34 Culture, media and sports occupations</v>
      </c>
      <c r="B16" s="11">
        <f t="shared" si="2"/>
        <v>6.8310318171997375</v>
      </c>
      <c r="C16" s="11">
        <f t="shared" si="2"/>
        <v>7.2519529511724832</v>
      </c>
      <c r="D16" s="11">
        <f t="shared" si="2"/>
        <v>0.42092113397274322</v>
      </c>
      <c r="E16" s="11">
        <f t="shared" si="2"/>
        <v>3.2127485283732469</v>
      </c>
      <c r="F16" s="11">
        <f t="shared" si="2"/>
        <v>3.6336696623459903</v>
      </c>
      <c r="G16" s="200">
        <f t="shared" si="3"/>
        <v>2.6031576463841022E-2</v>
      </c>
      <c r="H16" s="11"/>
      <c r="I16" s="10" t="str">
        <f>name!E12</f>
        <v>Elementary occupations</v>
      </c>
      <c r="J16" s="11">
        <v>28.531004745435862</v>
      </c>
      <c r="K16" s="11">
        <v>27.596502210119368</v>
      </c>
      <c r="L16" s="11">
        <v>-0.93450253531649574</v>
      </c>
      <c r="M16" s="11">
        <v>13.352107539095096</v>
      </c>
      <c r="N16" s="11">
        <v>12.417605003778599</v>
      </c>
      <c r="O16" s="11"/>
      <c r="P16" s="10" t="str">
        <f>name!D13</f>
        <v>34 Culture, media and sports occupations</v>
      </c>
      <c r="Q16" s="11">
        <v>3.3085732914930541</v>
      </c>
      <c r="R16" s="11">
        <v>3.6683715530467049</v>
      </c>
      <c r="S16" s="345">
        <f t="shared" si="4"/>
        <v>0.3597982615536508</v>
      </c>
      <c r="T16" s="345">
        <v>1.3692928453710624</v>
      </c>
      <c r="U16" s="345">
        <f t="shared" si="5"/>
        <v>1.7290911069247132</v>
      </c>
      <c r="V16" s="346">
        <f t="shared" si="6"/>
        <v>2.3356931100105394E-2</v>
      </c>
      <c r="X16" s="10" t="str">
        <f>name!B13</f>
        <v>Transport and storage</v>
      </c>
      <c r="Y16" s="11">
        <v>7.4419999999999975</v>
      </c>
      <c r="Z16" s="11">
        <v>7.761999999999996</v>
      </c>
      <c r="AA16" s="345">
        <f t="shared" si="7"/>
        <v>0.31999999999999851</v>
      </c>
      <c r="AB16" s="11">
        <v>3.4910026619012746</v>
      </c>
      <c r="AC16" s="345">
        <f t="shared" si="8"/>
        <v>3.8110026619012731</v>
      </c>
      <c r="AD16" s="348">
        <f t="shared" si="9"/>
        <v>2.5974702624763646E-2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19.436316674483248</v>
      </c>
      <c r="C17" s="11">
        <f t="shared" si="10"/>
        <v>19.458295522200928</v>
      </c>
      <c r="D17" s="11">
        <f t="shared" si="10"/>
        <v>2.1978847717680827E-2</v>
      </c>
      <c r="E17" s="11">
        <f t="shared" si="10"/>
        <v>8.731136037724383</v>
      </c>
      <c r="F17" s="11">
        <f t="shared" si="10"/>
        <v>8.7531148854420628</v>
      </c>
      <c r="G17" s="200">
        <f t="shared" si="3"/>
        <v>2.5043368926399356E-2</v>
      </c>
      <c r="H17" s="11"/>
      <c r="O17" s="11"/>
      <c r="P17" s="10" t="str">
        <f>name!D14</f>
        <v>35 Business and public service associate professionals</v>
      </c>
      <c r="Q17" s="11">
        <v>10.071738763781516</v>
      </c>
      <c r="R17" s="11">
        <v>9.4239006148925331</v>
      </c>
      <c r="S17" s="345">
        <f t="shared" si="4"/>
        <v>-0.64783814888898306</v>
      </c>
      <c r="T17" s="345">
        <v>3.6308189208998112</v>
      </c>
      <c r="U17" s="345">
        <f t="shared" si="5"/>
        <v>2.9829807720108281</v>
      </c>
      <c r="V17" s="346">
        <f t="shared" si="6"/>
        <v>2.0735327159639771E-2</v>
      </c>
      <c r="X17" s="10" t="str">
        <f>name!B14</f>
        <v>Accommodation and food</v>
      </c>
      <c r="Y17" s="11">
        <v>16.84299999999995</v>
      </c>
      <c r="Z17" s="11">
        <v>19.475999999999967</v>
      </c>
      <c r="AA17" s="345">
        <f t="shared" si="7"/>
        <v>2.6330000000000169</v>
      </c>
      <c r="AB17" s="11">
        <v>8.9343163669936683</v>
      </c>
      <c r="AC17" s="345">
        <f t="shared" si="8"/>
        <v>11.567316366993685</v>
      </c>
      <c r="AD17" s="348">
        <f t="shared" si="9"/>
        <v>2.8776930233409104E-2</v>
      </c>
    </row>
    <row r="18" spans="1:30" x14ac:dyDescent="0.2">
      <c r="A18" s="10" t="str">
        <f>name!D15</f>
        <v>41 Administrative occupations</v>
      </c>
      <c r="B18" s="11">
        <f t="shared" si="10"/>
        <v>22.751581561315813</v>
      </c>
      <c r="C18" s="11">
        <f t="shared" si="10"/>
        <v>19.078304983261226</v>
      </c>
      <c r="D18" s="11">
        <f t="shared" si="10"/>
        <v>-3.6732765780545877</v>
      </c>
      <c r="E18" s="11">
        <f t="shared" si="10"/>
        <v>10.16299153722839</v>
      </c>
      <c r="F18" s="11">
        <f t="shared" si="10"/>
        <v>6.4897149591738001</v>
      </c>
      <c r="G18" s="200">
        <f t="shared" si="3"/>
        <v>2.4924266231735048E-2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6.2224292059596253</v>
      </c>
      <c r="R18" s="11">
        <v>6.2381776087518599</v>
      </c>
      <c r="S18" s="345">
        <f t="shared" si="4"/>
        <v>1.574840279223455E-2</v>
      </c>
      <c r="T18" s="345">
        <v>2.2136909002659362</v>
      </c>
      <c r="U18" s="345">
        <f t="shared" si="5"/>
        <v>2.2294393030581707</v>
      </c>
      <c r="V18" s="346">
        <f t="shared" si="6"/>
        <v>2.0498066001433113E-2</v>
      </c>
      <c r="X18" s="10" t="str">
        <f>name!B15</f>
        <v>Media</v>
      </c>
      <c r="Y18" s="11">
        <v>4.3249999999999948</v>
      </c>
      <c r="Z18" s="11">
        <v>4.0309999999999979</v>
      </c>
      <c r="AA18" s="345">
        <f t="shared" si="7"/>
        <v>-0.29399999999999693</v>
      </c>
      <c r="AB18" s="11">
        <v>2.0034373672519767</v>
      </c>
      <c r="AC18" s="345">
        <f t="shared" si="8"/>
        <v>1.7094373672519798</v>
      </c>
      <c r="AD18" s="348">
        <f t="shared" si="9"/>
        <v>2.570079381791035E-2</v>
      </c>
    </row>
    <row r="19" spans="1:30" x14ac:dyDescent="0.2">
      <c r="A19" s="10" t="str">
        <f>name!D16</f>
        <v>42 Secretarial and related occupations</v>
      </c>
      <c r="B19" s="11">
        <f t="shared" si="10"/>
        <v>5.9650417334432628</v>
      </c>
      <c r="C19" s="11">
        <f t="shared" si="10"/>
        <v>4.7825104238058262</v>
      </c>
      <c r="D19" s="11">
        <f t="shared" si="10"/>
        <v>-1.1825313096374372</v>
      </c>
      <c r="E19" s="11">
        <f t="shared" si="10"/>
        <v>2.9898433299327536</v>
      </c>
      <c r="F19" s="11">
        <f t="shared" si="10"/>
        <v>1.8073120202953157</v>
      </c>
      <c r="G19" s="200">
        <f t="shared" si="3"/>
        <v>2.7455690893636753E-2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0.57623159954464831</v>
      </c>
      <c r="K19" s="11">
        <f t="array" ref="K19:K27">MMULT(aggregation!$B$13:$AA$21,C36:C61)</f>
        <v>0.86974712509194885</v>
      </c>
      <c r="L19" s="11">
        <f t="array" ref="L19:L27">MMULT(aggregation!$B$13:$AA$21,D36:D61)</f>
        <v>0.29351552554730054</v>
      </c>
      <c r="M19" s="11">
        <f t="array" ref="M19:M27">MMULT(aggregation!$B$13:$AA$21,E36:E61)</f>
        <v>0.40516474961715732</v>
      </c>
      <c r="N19" s="11">
        <f t="array" ref="N19:N27">MMULT(aggregation!$B$13:$AA$21,F36:F61)</f>
        <v>0.69868027516445785</v>
      </c>
      <c r="O19" s="11"/>
      <c r="P19" s="10" t="str">
        <f>name!D16</f>
        <v>42 Secretarial and related occupations</v>
      </c>
      <c r="Q19" s="11">
        <v>0.23508956528490382</v>
      </c>
      <c r="R19" s="11">
        <v>0.36092747029300792</v>
      </c>
      <c r="S19" s="345">
        <f t="shared" si="4"/>
        <v>0.1258379050081041</v>
      </c>
      <c r="T19" s="345">
        <v>0.10373002236873322</v>
      </c>
      <c r="U19" s="345">
        <f t="shared" si="5"/>
        <v>0.22956792737683732</v>
      </c>
      <c r="V19" s="346">
        <f t="shared" si="6"/>
        <v>2.4666042219658735E-2</v>
      </c>
      <c r="X19" s="10" t="str">
        <f>name!B16</f>
        <v>Information technology</v>
      </c>
      <c r="Y19" s="11">
        <v>12.670000000000012</v>
      </c>
      <c r="Z19" s="11">
        <v>14.040000000000047</v>
      </c>
      <c r="AA19" s="345">
        <f t="shared" si="7"/>
        <v>1.3700000000000347</v>
      </c>
      <c r="AB19" s="11">
        <v>5.8521160859174088</v>
      </c>
      <c r="AC19" s="345">
        <f t="shared" si="8"/>
        <v>7.2221160859174436</v>
      </c>
      <c r="AD19" s="348">
        <f t="shared" si="9"/>
        <v>2.5638384146464688E-2</v>
      </c>
    </row>
    <row r="20" spans="1:30" x14ac:dyDescent="0.2">
      <c r="A20" s="10" t="str">
        <f>name!D17</f>
        <v>51 Skilled agricultural and related trades</v>
      </c>
      <c r="B20" s="11">
        <f t="shared" si="10"/>
        <v>2.4006299924304138</v>
      </c>
      <c r="C20" s="11">
        <f t="shared" si="10"/>
        <v>2.9686524840309216</v>
      </c>
      <c r="D20" s="11">
        <f t="shared" si="10"/>
        <v>0.56802249160050766</v>
      </c>
      <c r="E20" s="11">
        <f t="shared" si="10"/>
        <v>1.4970662397387673</v>
      </c>
      <c r="F20" s="11">
        <f t="shared" si="10"/>
        <v>2.0650887313392747</v>
      </c>
      <c r="G20" s="200">
        <f t="shared" si="3"/>
        <v>3.2837943076079679E-2</v>
      </c>
      <c r="H20" s="11"/>
      <c r="I20" s="11" t="str">
        <f t="shared" si="11"/>
        <v>Professional occupations</v>
      </c>
      <c r="J20" s="11">
        <v>3.3694441624368165</v>
      </c>
      <c r="K20" s="11">
        <v>4.739913036914186</v>
      </c>
      <c r="L20" s="11">
        <v>1.3704688744773696</v>
      </c>
      <c r="M20" s="11">
        <v>1.9101476245807996</v>
      </c>
      <c r="N20" s="11">
        <v>3.2806164990581692</v>
      </c>
      <c r="O20" s="11"/>
      <c r="P20" s="10" t="str">
        <f>name!D17</f>
        <v>51 Skilled agricultural and related trades</v>
      </c>
      <c r="Q20" s="11">
        <v>1.804747597719397</v>
      </c>
      <c r="R20" s="11">
        <v>2.0936520921569484</v>
      </c>
      <c r="S20" s="345">
        <f t="shared" si="4"/>
        <v>0.2889044944375514</v>
      </c>
      <c r="T20" s="345">
        <v>0.98495925243605964</v>
      </c>
      <c r="U20" s="345">
        <f t="shared" si="5"/>
        <v>1.2738637468736109</v>
      </c>
      <c r="V20" s="346">
        <f t="shared" si="6"/>
        <v>2.9459991624332327E-2</v>
      </c>
      <c r="X20" s="10" t="str">
        <f>name!B17</f>
        <v>Finance and insurance</v>
      </c>
      <c r="Y20" s="11">
        <v>5.4890000000000123</v>
      </c>
      <c r="Z20" s="11">
        <v>4.748999999999997</v>
      </c>
      <c r="AA20" s="345">
        <f t="shared" si="7"/>
        <v>-0.74000000000001531</v>
      </c>
      <c r="AB20" s="11">
        <v>2.4785985699449804</v>
      </c>
      <c r="AC20" s="345">
        <f t="shared" si="8"/>
        <v>1.7385985699449651</v>
      </c>
      <c r="AD20" s="348">
        <f t="shared" si="9"/>
        <v>2.5153615297880183E-2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8.7527252151712123</v>
      </c>
      <c r="C21" s="11">
        <f t="shared" si="10"/>
        <v>8.6800610943702612</v>
      </c>
      <c r="D21" s="11">
        <f t="shared" si="10"/>
        <v>-7.2664120800953746E-2</v>
      </c>
      <c r="E21" s="11">
        <f t="shared" si="10"/>
        <v>3.3918757211740806</v>
      </c>
      <c r="F21" s="11">
        <f t="shared" si="10"/>
        <v>3.3192116003731265</v>
      </c>
      <c r="G21" s="200">
        <f t="shared" si="3"/>
        <v>2.2074760118608205E-2</v>
      </c>
      <c r="H21" s="11"/>
      <c r="I21" s="11" t="str">
        <f t="shared" si="11"/>
        <v>Associate professional occupations</v>
      </c>
      <c r="J21" s="11">
        <v>0.57327115565605169</v>
      </c>
      <c r="K21" s="11">
        <v>0.86274663166976662</v>
      </c>
      <c r="L21" s="11">
        <v>0.28947547601371487</v>
      </c>
      <c r="M21" s="11">
        <v>0.3507269294969329</v>
      </c>
      <c r="N21" s="11">
        <v>0.64020240551064778</v>
      </c>
      <c r="O21" s="11"/>
      <c r="P21" s="10" t="str">
        <f>name!D18</f>
        <v>52 Skilled metal, electrical and electronic trades</v>
      </c>
      <c r="Q21" s="11">
        <v>8.4706376313068397</v>
      </c>
      <c r="R21" s="11">
        <v>7.8584019767028996</v>
      </c>
      <c r="S21" s="345">
        <f t="shared" si="4"/>
        <v>-0.61223565460394003</v>
      </c>
      <c r="T21" s="345">
        <v>3.0255228233647844</v>
      </c>
      <c r="U21" s="345">
        <f t="shared" si="5"/>
        <v>2.4132871687608444</v>
      </c>
      <c r="V21" s="346">
        <f t="shared" si="6"/>
        <v>2.0569176605114592E-2</v>
      </c>
      <c r="X21" s="10" t="str">
        <f>name!B18</f>
        <v>Real estate</v>
      </c>
      <c r="Y21" s="11">
        <v>5.5819999999999972</v>
      </c>
      <c r="Z21" s="11">
        <v>6.2719999999999967</v>
      </c>
      <c r="AA21" s="345">
        <f t="shared" si="7"/>
        <v>0.6899999999999995</v>
      </c>
      <c r="AB21" s="11">
        <v>2.8732878200788101</v>
      </c>
      <c r="AC21" s="345">
        <f t="shared" si="8"/>
        <v>3.5632878200788096</v>
      </c>
      <c r="AD21" s="348">
        <f t="shared" si="9"/>
        <v>2.8069726983223742E-2</v>
      </c>
    </row>
    <row r="22" spans="1:30" x14ac:dyDescent="0.2">
      <c r="A22" s="10" t="str">
        <f>name!D19</f>
        <v>53 Skilled construction and building trades</v>
      </c>
      <c r="B22" s="11">
        <f t="shared" si="10"/>
        <v>7.6714163447219912</v>
      </c>
      <c r="C22" s="11">
        <f t="shared" si="10"/>
        <v>7.6232940224429848</v>
      </c>
      <c r="D22" s="11">
        <f t="shared" si="10"/>
        <v>-4.8122322279004925E-2</v>
      </c>
      <c r="E22" s="11">
        <f t="shared" si="10"/>
        <v>3.3289321726072569</v>
      </c>
      <c r="F22" s="11">
        <f t="shared" si="10"/>
        <v>3.2808098503282523</v>
      </c>
      <c r="G22" s="200">
        <f t="shared" si="3"/>
        <v>2.4319387459503794E-2</v>
      </c>
      <c r="H22" s="11"/>
      <c r="I22" s="11" t="str">
        <f t="shared" si="11"/>
        <v>Administrative and secretarial occupations</v>
      </c>
      <c r="J22" s="11">
        <v>0.1712424405090629</v>
      </c>
      <c r="K22" s="11">
        <v>0.28731485831370557</v>
      </c>
      <c r="L22" s="11">
        <v>0.11607241780464267</v>
      </c>
      <c r="M22" s="11">
        <v>0.12453274373489889</v>
      </c>
      <c r="N22" s="11">
        <v>0.24060516153954159</v>
      </c>
      <c r="O22" s="11"/>
      <c r="P22" s="10" t="str">
        <f>name!D19</f>
        <v>53 Skilled construction and building trades</v>
      </c>
      <c r="Q22" s="11">
        <v>7.5166072051520789</v>
      </c>
      <c r="R22" s="11">
        <v>7.446580162438738</v>
      </c>
      <c r="S22" s="345">
        <f t="shared" si="4"/>
        <v>-7.0027042713340926E-2</v>
      </c>
      <c r="T22" s="345">
        <v>3.2474784101456762</v>
      </c>
      <c r="U22" s="345">
        <f t="shared" si="5"/>
        <v>3.1774513674323352</v>
      </c>
      <c r="V22" s="346">
        <f t="shared" si="6"/>
        <v>2.4228884169666731E-2</v>
      </c>
      <c r="X22" s="10" t="str">
        <f>name!B19</f>
        <v>Professional services</v>
      </c>
      <c r="Y22" s="11">
        <v>26.083999999999989</v>
      </c>
      <c r="Z22" s="11">
        <v>29.372000000000053</v>
      </c>
      <c r="AA22" s="345">
        <f t="shared" si="7"/>
        <v>3.2880000000000642</v>
      </c>
      <c r="AB22" s="11">
        <v>13.481216733884214</v>
      </c>
      <c r="AC22" s="345">
        <f t="shared" si="8"/>
        <v>16.769216733884278</v>
      </c>
      <c r="AD22" s="348">
        <f t="shared" si="9"/>
        <v>2.8164545385751971E-2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5.2345712608409496</v>
      </c>
      <c r="C23" s="11">
        <f t="shared" si="10"/>
        <v>5.5199250109102813</v>
      </c>
      <c r="D23" s="11">
        <f t="shared" si="10"/>
        <v>0.28535375006933211</v>
      </c>
      <c r="E23" s="11">
        <f t="shared" si="10"/>
        <v>2.366751188266746</v>
      </c>
      <c r="F23" s="11">
        <f t="shared" si="10"/>
        <v>2.6521049383360782</v>
      </c>
      <c r="G23" s="200">
        <f t="shared" si="3"/>
        <v>2.5180969978776169E-2</v>
      </c>
      <c r="H23" s="11"/>
      <c r="I23" s="11" t="str">
        <f t="shared" si="11"/>
        <v>Skilled trades occupations</v>
      </c>
      <c r="J23" s="11">
        <v>4.5255667867379876E-2</v>
      </c>
      <c r="K23" s="11">
        <v>7.3347890515823244E-2</v>
      </c>
      <c r="L23" s="11">
        <v>2.8092222648443375E-2</v>
      </c>
      <c r="M23" s="11">
        <v>3.2672573317382429E-2</v>
      </c>
      <c r="N23" s="11">
        <v>6.0764795965825805E-2</v>
      </c>
      <c r="O23" s="11"/>
      <c r="P23" s="10" t="str">
        <f>name!D20</f>
        <v>54 Textiles, printing and other skilled trades</v>
      </c>
      <c r="Q23" s="11">
        <v>2.959072242914115</v>
      </c>
      <c r="R23" s="11">
        <v>3.028144516722171</v>
      </c>
      <c r="S23" s="345">
        <f t="shared" si="4"/>
        <v>6.9072273808056028E-2</v>
      </c>
      <c r="T23" s="345">
        <v>0.97706207730356587</v>
      </c>
      <c r="U23" s="345">
        <f t="shared" si="5"/>
        <v>1.0461343511116219</v>
      </c>
      <c r="V23" s="346">
        <f t="shared" si="6"/>
        <v>1.9203616765678388E-2</v>
      </c>
      <c r="X23" s="10" t="str">
        <f>name!B20</f>
        <v>Support services</v>
      </c>
      <c r="Y23" s="11">
        <v>25.592999999999957</v>
      </c>
      <c r="Z23" s="11">
        <v>29.665999999999954</v>
      </c>
      <c r="AA23" s="345">
        <f t="shared" si="7"/>
        <v>4.0729999999999968</v>
      </c>
      <c r="AB23" s="11">
        <v>12.918342831483441</v>
      </c>
      <c r="AC23" s="345">
        <f t="shared" si="8"/>
        <v>16.991342831483436</v>
      </c>
      <c r="AD23" s="348">
        <f t="shared" si="9"/>
        <v>2.7616725799224584E-2</v>
      </c>
    </row>
    <row r="24" spans="1:30" x14ac:dyDescent="0.2">
      <c r="A24" s="10" t="str">
        <f>name!D21</f>
        <v>61 Caring personal service occupations</v>
      </c>
      <c r="B24" s="11">
        <f t="shared" si="10"/>
        <v>18.534764238320967</v>
      </c>
      <c r="C24" s="11">
        <f t="shared" si="10"/>
        <v>21.156179492060478</v>
      </c>
      <c r="D24" s="11">
        <f t="shared" si="10"/>
        <v>2.6214152537395123</v>
      </c>
      <c r="E24" s="11">
        <f t="shared" si="10"/>
        <v>11.097436814512792</v>
      </c>
      <c r="F24" s="11">
        <f t="shared" si="10"/>
        <v>13.718852068252303</v>
      </c>
      <c r="G24" s="200">
        <f t="shared" si="3"/>
        <v>3.1775290700848613E-2</v>
      </c>
      <c r="H24" s="11"/>
      <c r="I24" s="11" t="str">
        <f t="shared" si="11"/>
        <v>Caring, leisure and other service occupations</v>
      </c>
      <c r="J24" s="11">
        <v>3.3312840929798603E-2</v>
      </c>
      <c r="K24" s="11">
        <v>5.7998283742059384E-2</v>
      </c>
      <c r="L24" s="11">
        <v>2.4685442812260785E-2</v>
      </c>
      <c r="M24" s="11">
        <v>2.6020535487572754E-2</v>
      </c>
      <c r="N24" s="11">
        <v>5.0705978299833546E-2</v>
      </c>
      <c r="O24" s="11"/>
      <c r="P24" s="10" t="str">
        <f>name!D21</f>
        <v>61 Caring personal service occupations</v>
      </c>
      <c r="Q24" s="11">
        <v>3.4805771891081774</v>
      </c>
      <c r="R24" s="11">
        <v>4.8935691250326521</v>
      </c>
      <c r="S24" s="345">
        <f t="shared" si="4"/>
        <v>1.4129919359244747</v>
      </c>
      <c r="T24" s="345">
        <v>1.9306265729560101</v>
      </c>
      <c r="U24" s="345">
        <f t="shared" si="5"/>
        <v>3.3436185088804846</v>
      </c>
      <c r="V24" s="346">
        <f t="shared" si="6"/>
        <v>2.9855219805260402E-2</v>
      </c>
      <c r="X24" s="10" t="str">
        <f>name!B21</f>
        <v>Public admin. and defence</v>
      </c>
      <c r="Y24" s="11">
        <v>8.3039999999999825</v>
      </c>
      <c r="Z24" s="11">
        <v>8.4110000000000067</v>
      </c>
      <c r="AA24" s="345">
        <f t="shared" si="7"/>
        <v>0.10700000000002419</v>
      </c>
      <c r="AB24" s="11">
        <v>4.0640701867106079</v>
      </c>
      <c r="AC24" s="345">
        <f t="shared" si="8"/>
        <v>4.1710701867106321</v>
      </c>
      <c r="AD24" s="348">
        <f t="shared" si="9"/>
        <v>2.6914548670276206E-2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6.4288632992072277</v>
      </c>
      <c r="C25" s="11">
        <f t="shared" si="10"/>
        <v>6.6562671235207684</v>
      </c>
      <c r="D25" s="11">
        <f t="shared" si="10"/>
        <v>0.22740382431354039</v>
      </c>
      <c r="E25" s="11">
        <f t="shared" si="10"/>
        <v>3.3189606789001038</v>
      </c>
      <c r="F25" s="11">
        <f t="shared" si="10"/>
        <v>3.5463645032136433</v>
      </c>
      <c r="G25" s="200">
        <f t="shared" si="3"/>
        <v>2.8138366535152892E-2</v>
      </c>
      <c r="H25" s="11"/>
      <c r="I25" s="11" t="str">
        <f t="shared" si="11"/>
        <v>Sales and customer service occupations</v>
      </c>
      <c r="J25" s="11">
        <v>6.8282904178263493E-2</v>
      </c>
      <c r="K25" s="11">
        <v>0.10711342987499084</v>
      </c>
      <c r="L25" s="11">
        <v>3.8830525696727347E-2</v>
      </c>
      <c r="M25" s="11">
        <v>4.1160665014203568E-2</v>
      </c>
      <c r="N25" s="11">
        <v>7.9991190710930915E-2</v>
      </c>
      <c r="O25" s="11"/>
      <c r="P25" s="10" t="str">
        <f>name!D22</f>
        <v>62 Leisure, travel and related personal service occupations</v>
      </c>
      <c r="Q25" s="11">
        <v>1.8910135886362502</v>
      </c>
      <c r="R25" s="11">
        <v>2.2056146772817229</v>
      </c>
      <c r="S25" s="345">
        <f t="shared" si="4"/>
        <v>0.31460108864547265</v>
      </c>
      <c r="T25" s="345">
        <v>0.89268724789727361</v>
      </c>
      <c r="U25" s="345">
        <f t="shared" si="5"/>
        <v>1.2072883365427463</v>
      </c>
      <c r="V25" s="346">
        <f t="shared" si="6"/>
        <v>2.6113009981323598E-2</v>
      </c>
      <c r="X25" s="10" t="str">
        <f>name!B22</f>
        <v>Education</v>
      </c>
      <c r="Y25" s="11">
        <v>25.320999999999991</v>
      </c>
      <c r="Z25" s="11">
        <v>25.664000000000058</v>
      </c>
      <c r="AA25" s="345">
        <f t="shared" si="7"/>
        <v>0.34300000000006747</v>
      </c>
      <c r="AB25" s="11">
        <v>13.374116124027083</v>
      </c>
      <c r="AC25" s="345">
        <f t="shared" si="8"/>
        <v>13.71711612402715</v>
      </c>
      <c r="AD25" s="348">
        <f t="shared" si="9"/>
        <v>2.8675398277848707E-2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0.30857813650363164</v>
      </c>
      <c r="C26" s="11">
        <f t="shared" si="10"/>
        <v>0.26182248482867077</v>
      </c>
      <c r="D26" s="11">
        <f t="shared" si="10"/>
        <v>-4.6755651674960874E-2</v>
      </c>
      <c r="E26" s="11">
        <f t="shared" si="10"/>
        <v>0.12393012751766486</v>
      </c>
      <c r="F26" s="11">
        <f t="shared" si="10"/>
        <v>7.7174475842703996E-2</v>
      </c>
      <c r="G26" s="200">
        <f t="shared" si="3"/>
        <v>2.2763648777554879E-2</v>
      </c>
      <c r="H26" s="11"/>
      <c r="I26" s="11" t="str">
        <f t="shared" si="11"/>
        <v>Process, plant and machine operatives</v>
      </c>
      <c r="J26" s="11">
        <v>3.2107053755041769E-2</v>
      </c>
      <c r="K26" s="11">
        <v>6.5377991514052824E-2</v>
      </c>
      <c r="L26" s="11">
        <v>3.3270937759011056E-2</v>
      </c>
      <c r="M26" s="11">
        <v>2.9733956676883389E-2</v>
      </c>
      <c r="N26" s="11">
        <v>6.3004894435894437E-2</v>
      </c>
      <c r="O26" s="11"/>
      <c r="P26" s="10" t="str">
        <f>name!D23</f>
        <v>63 Community and civil enforcement occupations</v>
      </c>
      <c r="Q26" s="11">
        <v>0.23490425020968395</v>
      </c>
      <c r="R26" s="11">
        <v>0.16725639243286999</v>
      </c>
      <c r="S26" s="345">
        <f t="shared" si="4"/>
        <v>-6.7647857776813952E-2</v>
      </c>
      <c r="T26" s="345">
        <v>6.6247782246826065E-2</v>
      </c>
      <c r="U26" s="345">
        <f t="shared" si="5"/>
        <v>-1.4000755299878875E-3</v>
      </c>
      <c r="V26" s="346">
        <f t="shared" si="6"/>
        <v>1.6700401174101653E-2</v>
      </c>
      <c r="X26" s="10" t="str">
        <f>name!B23</f>
        <v>Health and social work</v>
      </c>
      <c r="Y26" s="11">
        <v>30.944000000000056</v>
      </c>
      <c r="Z26" s="11">
        <v>32.245000000000033</v>
      </c>
      <c r="AA26" s="345">
        <f t="shared" si="7"/>
        <v>1.3009999999999771</v>
      </c>
      <c r="AB26" s="11">
        <v>17.425447973325859</v>
      </c>
      <c r="AC26" s="345">
        <f t="shared" si="8"/>
        <v>18.726447973325836</v>
      </c>
      <c r="AD26" s="348">
        <f t="shared" si="9"/>
        <v>3.0227120899100068E-2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18.334165916236728</v>
      </c>
      <c r="C27" s="11">
        <f t="shared" si="12"/>
        <v>16.172805200168494</v>
      </c>
      <c r="D27" s="11">
        <f t="shared" si="12"/>
        <v>-2.1613607160682391</v>
      </c>
      <c r="E27" s="11">
        <f t="shared" si="12"/>
        <v>7.4085604398805103</v>
      </c>
      <c r="F27" s="11">
        <f t="shared" si="12"/>
        <v>5.2471997238122707</v>
      </c>
      <c r="G27" s="200">
        <f t="shared" si="3"/>
        <v>2.288362345037398E-2</v>
      </c>
      <c r="H27" s="11"/>
      <c r="I27" s="11" t="str">
        <f t="shared" si="11"/>
        <v>Elementary occupations</v>
      </c>
      <c r="J27" s="11">
        <v>2.3284272248143695E-2</v>
      </c>
      <c r="K27" s="11">
        <v>3.6745346111950544E-2</v>
      </c>
      <c r="L27" s="11">
        <v>1.3461073863806849E-2</v>
      </c>
      <c r="M27" s="11">
        <v>1.7440082815998084E-2</v>
      </c>
      <c r="N27" s="11">
        <v>3.0901156679804934E-2</v>
      </c>
      <c r="O27" s="11"/>
      <c r="P27" s="10" t="str">
        <f>name!D24</f>
        <v>71 Sales occupations</v>
      </c>
      <c r="Q27" s="11">
        <v>8.2415514586145768</v>
      </c>
      <c r="R27" s="11">
        <v>7.8138725321810547</v>
      </c>
      <c r="S27" s="345">
        <f t="shared" si="4"/>
        <v>-0.42767892643352212</v>
      </c>
      <c r="T27" s="345">
        <v>2.6263438845577549</v>
      </c>
      <c r="U27" s="345">
        <f t="shared" si="5"/>
        <v>2.1986649581242328</v>
      </c>
      <c r="V27" s="346">
        <f t="shared" si="6"/>
        <v>1.8612727124345696E-2</v>
      </c>
      <c r="X27" s="10" t="str">
        <f>name!B24</f>
        <v>Arts and entertainment</v>
      </c>
      <c r="Y27" s="11">
        <v>7.0780000000000101</v>
      </c>
      <c r="Z27" s="11">
        <v>7.9050000000000002</v>
      </c>
      <c r="AA27" s="345">
        <f t="shared" si="7"/>
        <v>0.82699999999999019</v>
      </c>
      <c r="AB27" s="11">
        <v>3.7596887675314368</v>
      </c>
      <c r="AC27" s="345">
        <f t="shared" si="8"/>
        <v>4.5866887675314274</v>
      </c>
      <c r="AD27" s="348">
        <f t="shared" si="9"/>
        <v>2.8809757220407572E-2</v>
      </c>
    </row>
    <row r="28" spans="1:30" x14ac:dyDescent="0.2">
      <c r="A28" s="10" t="str">
        <f>name!D25</f>
        <v>72 Customer service occupations</v>
      </c>
      <c r="B28" s="11">
        <f t="shared" si="12"/>
        <v>4.4925764307013099</v>
      </c>
      <c r="C28" s="11">
        <f t="shared" si="12"/>
        <v>6.4864633888541894</v>
      </c>
      <c r="D28" s="11">
        <f t="shared" si="12"/>
        <v>1.99388695815288</v>
      </c>
      <c r="E28" s="11">
        <f t="shared" si="12"/>
        <v>2.6746143568765923</v>
      </c>
      <c r="F28" s="11">
        <f t="shared" si="12"/>
        <v>4.6685013150294727</v>
      </c>
      <c r="G28" s="200">
        <f t="shared" si="3"/>
        <v>3.1629057079276102E-2</v>
      </c>
      <c r="H28" s="11"/>
      <c r="O28" s="11"/>
      <c r="P28" s="10" t="str">
        <f>name!D25</f>
        <v>72 Customer service occupations</v>
      </c>
      <c r="Q28" s="11">
        <v>1.547827756980396</v>
      </c>
      <c r="R28" s="11">
        <v>2.5246611951122202</v>
      </c>
      <c r="S28" s="345">
        <f t="shared" si="4"/>
        <v>0.97683343813182422</v>
      </c>
      <c r="T28" s="345">
        <v>0.74588616794880436</v>
      </c>
      <c r="U28" s="345">
        <f t="shared" si="5"/>
        <v>1.7227196060806285</v>
      </c>
      <c r="V28" s="346">
        <f t="shared" si="6"/>
        <v>2.6568123682602751E-2</v>
      </c>
      <c r="X28" s="10" t="str">
        <f>name!B25</f>
        <v>Other services</v>
      </c>
      <c r="Y28" s="11">
        <v>9.0839999999999996</v>
      </c>
      <c r="Z28" s="11">
        <v>8.6230000000000047</v>
      </c>
      <c r="AA28" s="345">
        <f t="shared" si="7"/>
        <v>-0.46099999999999497</v>
      </c>
      <c r="AB28" s="11">
        <v>4.4886876542445515</v>
      </c>
      <c r="AC28" s="345">
        <f t="shared" si="8"/>
        <v>4.0276876542445565</v>
      </c>
      <c r="AD28" s="348">
        <f t="shared" si="9"/>
        <v>2.7131185330019347E-2</v>
      </c>
    </row>
    <row r="29" spans="1:30" x14ac:dyDescent="0.2">
      <c r="A29" s="10" t="str">
        <f>name!D26</f>
        <v>81 Process, plant and machine operatives</v>
      </c>
      <c r="B29" s="11">
        <f t="shared" si="12"/>
        <v>4.0396505270565681</v>
      </c>
      <c r="C29" s="11">
        <f t="shared" si="12"/>
        <v>4.8544004127949654</v>
      </c>
      <c r="D29" s="11">
        <f t="shared" si="12"/>
        <v>0.81474988573839746</v>
      </c>
      <c r="E29" s="11">
        <f t="shared" si="12"/>
        <v>1.8268181145583751</v>
      </c>
      <c r="F29" s="11">
        <f t="shared" si="12"/>
        <v>2.6415680002967727</v>
      </c>
      <c r="G29" s="200">
        <f t="shared" si="3"/>
        <v>2.5184891458149394E-2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3.3536416213218252</v>
      </c>
      <c r="R29" s="11">
        <v>4.049629068234136</v>
      </c>
      <c r="S29" s="345">
        <f t="shared" si="4"/>
        <v>0.69598744691231085</v>
      </c>
      <c r="T29" s="345">
        <v>1.454036091925861</v>
      </c>
      <c r="U29" s="345">
        <f t="shared" si="5"/>
        <v>2.1500235388381719</v>
      </c>
      <c r="V29" s="346">
        <f t="shared" si="6"/>
        <v>2.4301746102541655E-2</v>
      </c>
      <c r="X29" s="231" t="str">
        <f>name!B3</f>
        <v>All industries</v>
      </c>
      <c r="Y29" s="34">
        <f>SUM(Y7:Y28)</f>
        <v>282.6869999999999</v>
      </c>
      <c r="Z29" s="34">
        <f>SUM(Z7:Z28)</f>
        <v>298.815</v>
      </c>
      <c r="AA29" s="349">
        <f t="shared" si="7"/>
        <v>16.1280000000001</v>
      </c>
      <c r="AB29" s="34">
        <f>SUM(AB7:AB28)</f>
        <v>139.27702763564687</v>
      </c>
      <c r="AC29" s="349">
        <f t="shared" si="8"/>
        <v>155.40502763564697</v>
      </c>
      <c r="AD29" s="350">
        <f t="shared" si="9"/>
        <v>2.7065101891100118E-2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7.4722097673391437</v>
      </c>
      <c r="C30" s="11">
        <f t="shared" si="12"/>
        <v>8.1270007335245182</v>
      </c>
      <c r="D30" s="11">
        <f t="shared" si="12"/>
        <v>0.65479096618537447</v>
      </c>
      <c r="E30" s="11">
        <f t="shared" si="12"/>
        <v>4.1880312856124213</v>
      </c>
      <c r="F30" s="11">
        <f t="shared" si="12"/>
        <v>4.8428222517977959</v>
      </c>
      <c r="G30" s="200">
        <f t="shared" si="3"/>
        <v>3.0110699791563222E-2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4.8466456756638694</v>
      </c>
      <c r="K30" s="11">
        <f t="array" ref="K30:K38">MMULT(aggregation!$B$13:$AA$21,C65:C90)</f>
        <v>7.2892929215755426</v>
      </c>
      <c r="L30" s="11">
        <f t="array" ref="L30:L38">MMULT(aggregation!$B$13:$AA$21,D65:D90)</f>
        <v>2.4426472459116733</v>
      </c>
      <c r="M30" s="11">
        <f t="array" ref="M30:M38">MMULT(aggregation!$B$13:$AA$21,E65:E90)</f>
        <v>3.3803063995491365</v>
      </c>
      <c r="N30" s="11">
        <f t="array" ref="N30:N38">MMULT(aggregation!$B$13:$AA$21,F65:F90)</f>
        <v>5.8229536454608102</v>
      </c>
      <c r="O30" s="11"/>
      <c r="P30" s="10" t="str">
        <f>name!D27</f>
        <v>82 Transport and mobile machine drivers and operatives</v>
      </c>
      <c r="Q30" s="11">
        <v>6.8200321355755325</v>
      </c>
      <c r="R30" s="11">
        <v>7.0272067393449662</v>
      </c>
      <c r="S30" s="345">
        <f t="shared" si="4"/>
        <v>0.20717460376943375</v>
      </c>
      <c r="T30" s="345">
        <v>3.6205888349160982</v>
      </c>
      <c r="U30" s="345">
        <f t="shared" si="5"/>
        <v>3.8277634386855319</v>
      </c>
      <c r="V30" s="346">
        <f t="shared" si="6"/>
        <v>2.8796142644677225E-2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3.1233632028907947</v>
      </c>
      <c r="C31" s="11">
        <f t="shared" si="12"/>
        <v>2.5691459616685655</v>
      </c>
      <c r="D31" s="11">
        <f t="shared" si="12"/>
        <v>-0.55421724122222948</v>
      </c>
      <c r="E31" s="11">
        <f t="shared" si="12"/>
        <v>0.98877011179009755</v>
      </c>
      <c r="F31" s="11">
        <f t="shared" si="12"/>
        <v>0.43455287056786801</v>
      </c>
      <c r="G31" s="200">
        <f t="shared" si="3"/>
        <v>1.8504564747060526E-2</v>
      </c>
      <c r="H31" s="11"/>
      <c r="I31" s="11" t="str">
        <f>I20</f>
        <v>Professional occupations</v>
      </c>
      <c r="J31" s="11">
        <v>18.718132622118269</v>
      </c>
      <c r="K31" s="11">
        <v>26.375669997099848</v>
      </c>
      <c r="L31" s="11">
        <v>7.6575373749815823</v>
      </c>
      <c r="M31" s="11">
        <v>11.215190589464934</v>
      </c>
      <c r="N31" s="11">
        <v>18.872727964446518</v>
      </c>
      <c r="O31" s="11"/>
      <c r="P31" s="10" t="str">
        <f>name!D28</f>
        <v>91 Elementary trades and related occupations</v>
      </c>
      <c r="Q31" s="11">
        <v>2.5774366978588756</v>
      </c>
      <c r="R31" s="11">
        <v>2.106047352349488</v>
      </c>
      <c r="S31" s="345">
        <f t="shared" si="4"/>
        <v>-0.4713893455093876</v>
      </c>
      <c r="T31" s="345">
        <v>0.71591553165213295</v>
      </c>
      <c r="U31" s="345">
        <f t="shared" si="5"/>
        <v>0.24452618614274535</v>
      </c>
      <c r="V31" s="346">
        <f t="shared" si="6"/>
        <v>1.6474945101162319E-2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25.407641542545068</v>
      </c>
      <c r="C32" s="11">
        <f t="shared" si="12"/>
        <v>25.027356248450804</v>
      </c>
      <c r="D32" s="11">
        <f t="shared" si="12"/>
        <v>-0.38028529409426626</v>
      </c>
      <c r="E32" s="11">
        <f t="shared" si="12"/>
        <v>12.363337427304998</v>
      </c>
      <c r="F32" s="11">
        <f t="shared" si="12"/>
        <v>11.98305213321073</v>
      </c>
      <c r="G32" s="200">
        <f t="shared" ref="G32" si="13">IF(B32&gt;0,(1+(E32/B32))^(1/($C$6-$B$6))-1,0)</f>
        <v>2.6785181911135103E-2</v>
      </c>
      <c r="H32" s="11"/>
      <c r="I32" s="11" t="str">
        <f>I21</f>
        <v>Associate professional occupations</v>
      </c>
      <c r="J32" s="11">
        <v>5.9570537583814431</v>
      </c>
      <c r="K32" s="11">
        <v>8.2606782658198519</v>
      </c>
      <c r="L32" s="11">
        <v>2.3036245074384092</v>
      </c>
      <c r="M32" s="11">
        <v>3.4971074346854785</v>
      </c>
      <c r="N32" s="11">
        <v>5.8007319421238881</v>
      </c>
      <c r="O32" s="11"/>
      <c r="P32" s="10" t="str">
        <f>name!D29</f>
        <v>92 Elementary administration and service occupations</v>
      </c>
      <c r="Q32" s="11">
        <v>12.069668757569337</v>
      </c>
      <c r="R32" s="11">
        <v>12.171899671396362</v>
      </c>
      <c r="S32" s="345">
        <f t="shared" ref="S32" si="14">R32-Q32</f>
        <v>0.1022309138270252</v>
      </c>
      <c r="T32" s="345">
        <v>4.9177724769759523</v>
      </c>
      <c r="U32" s="345">
        <f>SUM(S32:T32)</f>
        <v>5.0200033908029775</v>
      </c>
      <c r="V32" s="346">
        <f t="shared" ref="V32" si="15">IF(Q32&gt;0,(1+(T32/Q32))^(1/($C$6-$B$6))-1,0)</f>
        <v>2.3046815209110338E-2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282.68699999999995</v>
      </c>
      <c r="C33" s="11">
        <f>SUM(C62,C91,C120,C149,C178,C207,C236,C265,C294)</f>
        <v>298.81500000000005</v>
      </c>
      <c r="D33" s="11">
        <f t="shared" si="12"/>
        <v>16.128000000000061</v>
      </c>
      <c r="E33" s="11">
        <f t="shared" si="12"/>
        <v>139.2770276356469</v>
      </c>
      <c r="F33" s="11">
        <f t="shared" si="12"/>
        <v>155.40502763564695</v>
      </c>
      <c r="G33" s="200">
        <f t="shared" si="3"/>
        <v>2.7065101891100118E-2</v>
      </c>
      <c r="H33" s="11"/>
      <c r="I33" s="11" t="str">
        <f>I22</f>
        <v>Administrative and secretarial occupations</v>
      </c>
      <c r="J33" s="11">
        <v>2.0047793923595267</v>
      </c>
      <c r="K33" s="11">
        <v>2.9982338956320627</v>
      </c>
      <c r="L33" s="11">
        <v>0.99345450327253593</v>
      </c>
      <c r="M33" s="11">
        <v>1.392659628456197</v>
      </c>
      <c r="N33" s="11">
        <v>2.3861141317287329</v>
      </c>
      <c r="O33" s="11"/>
      <c r="P33" s="10" t="str">
        <f>name!D3</f>
        <v>All occupations</v>
      </c>
      <c r="Q33" s="11">
        <f>SUM(Q7:Q32)</f>
        <v>144.71496201635028</v>
      </c>
      <c r="R33" s="11">
        <f>SUM(R7:R32)</f>
        <v>153.34075477527537</v>
      </c>
      <c r="S33" s="345">
        <f>R33-Q33</f>
        <v>8.6257927589250869</v>
      </c>
      <c r="T33" s="11">
        <f>SUM(T7:T32)</f>
        <v>59.807354390560789</v>
      </c>
      <c r="U33" s="345">
        <f>SUM(S33:T33)</f>
        <v>68.433147149485876</v>
      </c>
      <c r="V33" s="346">
        <f t="shared" si="6"/>
        <v>2.3328692438840948E-2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0.59536870701846689</v>
      </c>
      <c r="K34" s="11">
        <v>1.1154045886141786</v>
      </c>
      <c r="L34" s="11">
        <v>0.52003588159571179</v>
      </c>
      <c r="M34" s="11">
        <v>0.46108769847911107</v>
      </c>
      <c r="N34" s="11">
        <v>0.98112358007482281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1.1657205346910389</v>
      </c>
      <c r="K35" s="11">
        <v>2.0108928475841132</v>
      </c>
      <c r="L35" s="11">
        <v>0.84517231289307448</v>
      </c>
      <c r="M35" s="11">
        <v>0.96072809915775015</v>
      </c>
      <c r="N35" s="11">
        <v>1.8059004120508246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0.42405628053645489</v>
      </c>
      <c r="C36" s="11">
        <v>0.57796358854075014</v>
      </c>
      <c r="D36" s="11">
        <f>C36-B36</f>
        <v>0.15390730800429525</v>
      </c>
      <c r="E36" s="11">
        <v>0.2603364539910315</v>
      </c>
      <c r="F36" s="11">
        <f>SUM(D36:E36)</f>
        <v>0.41424376199532675</v>
      </c>
      <c r="G36" s="200">
        <f>IF(B36&gt;0,(1+(E36/B36))^(1/($C$6-$B$6))-1,0)</f>
        <v>3.242566644802114E-2</v>
      </c>
      <c r="I36" s="11" t="str">
        <f t="shared" si="17"/>
        <v>Sales and customer service occupations</v>
      </c>
      <c r="J36" s="11">
        <v>0.99955189594951288</v>
      </c>
      <c r="K36" s="11">
        <v>1.6894109117529952</v>
      </c>
      <c r="L36" s="11">
        <v>0.6898590158034823</v>
      </c>
      <c r="M36" s="11">
        <v>0.65138428835896955</v>
      </c>
      <c r="N36" s="11">
        <v>1.3412433041624516</v>
      </c>
      <c r="P36" s="10" t="str">
        <f>name!D4</f>
        <v>11 Corporate managers and directors</v>
      </c>
      <c r="Q36" s="11">
        <v>8.9454846919879127</v>
      </c>
      <c r="R36" s="11">
        <v>10.25203368676649</v>
      </c>
      <c r="S36" s="345">
        <f>R36-Q36</f>
        <v>1.3065489947785771</v>
      </c>
      <c r="T36" s="345">
        <v>5.452633893105145</v>
      </c>
      <c r="U36" s="345">
        <f>SUM(S36:T36)</f>
        <v>6.7591828878837221</v>
      </c>
      <c r="V36" s="346">
        <f>IF(Q36&gt;0,(1+(T36/Q36))^(1/($C$6-$B$6))-1,0)</f>
        <v>3.2238669823207111E-2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0.15217531900819342</v>
      </c>
      <c r="C37" s="11">
        <v>0.29178353655119871</v>
      </c>
      <c r="D37" s="11">
        <f t="shared" ref="D37:D60" si="25">C37-B37</f>
        <v>0.13960821754300529</v>
      </c>
      <c r="E37" s="11">
        <v>0.14482829562612581</v>
      </c>
      <c r="F37" s="11">
        <f t="shared" ref="F37:F60" si="26">SUM(D37:E37)</f>
        <v>0.2844365131691311</v>
      </c>
      <c r="G37" s="200">
        <f t="shared" ref="G37:G62" si="27">IF(B37&gt;0,(1+(E37/B37))^(1/($C$6-$B$6))-1,0)</f>
        <v>4.5589389904096E-2</v>
      </c>
      <c r="I37" s="11" t="str">
        <f t="shared" si="17"/>
        <v>Process, plant and machine operatives</v>
      </c>
      <c r="J37" s="11">
        <v>0.26732456170049668</v>
      </c>
      <c r="K37" s="11">
        <v>0.51397436292270182</v>
      </c>
      <c r="L37" s="11">
        <v>0.24664980122220515</v>
      </c>
      <c r="M37" s="11">
        <v>0.22995430260020869</v>
      </c>
      <c r="N37" s="11">
        <v>0.4766041038224138</v>
      </c>
      <c r="P37" s="10" t="str">
        <f>name!D5</f>
        <v>12 Other managers and proprietors</v>
      </c>
      <c r="Q37" s="11">
        <v>4.63050154936073</v>
      </c>
      <c r="R37" s="11">
        <v>6.6669194138718018</v>
      </c>
      <c r="S37" s="345">
        <f t="shared" ref="S37:S60" si="28">R37-Q37</f>
        <v>2.0364178645110718</v>
      </c>
      <c r="T37" s="345">
        <v>3.8192857121004655</v>
      </c>
      <c r="U37" s="345">
        <f t="shared" ref="U37:U60" si="29">SUM(S37:T37)</f>
        <v>5.8557035766115373</v>
      </c>
      <c r="V37" s="346">
        <f t="shared" ref="V37:V62" si="30">IF(Q37&gt;0,(1+(T37/Q37))^(1/($C$6-$B$6))-1,0)</f>
        <v>4.091320033180712E-2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1.118630341107838</v>
      </c>
      <c r="C38" s="11">
        <v>1.5525764919370377</v>
      </c>
      <c r="D38" s="11">
        <f t="shared" si="25"/>
        <v>0.43394615082919974</v>
      </c>
      <c r="E38" s="11">
        <v>0.51194980662807821</v>
      </c>
      <c r="F38" s="11">
        <f t="shared" si="26"/>
        <v>0.94589595745727795</v>
      </c>
      <c r="G38" s="200">
        <f t="shared" si="27"/>
        <v>2.5440274238699212E-2</v>
      </c>
      <c r="I38" s="11" t="str">
        <f t="shared" si="17"/>
        <v>Elementary occupations</v>
      </c>
      <c r="J38" s="11">
        <v>0.7614257410502735</v>
      </c>
      <c r="K38" s="11">
        <v>1.3663006381882949</v>
      </c>
      <c r="L38" s="11">
        <v>0.60487489713802134</v>
      </c>
      <c r="M38" s="11">
        <v>0.60806572540214543</v>
      </c>
      <c r="N38" s="11">
        <v>1.2129406225401667</v>
      </c>
      <c r="P38" s="10" t="str">
        <f>name!D6</f>
        <v>21 Science, research, engineering and technology professionals</v>
      </c>
      <c r="Q38" s="11">
        <v>4.9018550970950834</v>
      </c>
      <c r="R38" s="11">
        <v>6.6789865679401181</v>
      </c>
      <c r="S38" s="345">
        <f t="shared" si="28"/>
        <v>1.7771314708450348</v>
      </c>
      <c r="T38" s="345">
        <v>3.0323807281705455</v>
      </c>
      <c r="U38" s="345">
        <f t="shared" si="29"/>
        <v>4.8095121990155807</v>
      </c>
      <c r="V38" s="346">
        <f t="shared" si="30"/>
        <v>3.2625809702617081E-2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0.65933316321986524</v>
      </c>
      <c r="C39" s="11">
        <v>0.94678869846159075</v>
      </c>
      <c r="D39" s="11">
        <f t="shared" si="25"/>
        <v>0.28745553524172551</v>
      </c>
      <c r="E39" s="11">
        <v>0.41807986216029452</v>
      </c>
      <c r="F39" s="11">
        <f t="shared" si="26"/>
        <v>0.70553539740201998</v>
      </c>
      <c r="G39" s="200">
        <f t="shared" si="27"/>
        <v>3.3281102544268082E-2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8.3637334079036325</v>
      </c>
      <c r="R39" s="11">
        <v>9.174571276602272</v>
      </c>
      <c r="S39" s="345">
        <f t="shared" si="28"/>
        <v>0.8108378686986395</v>
      </c>
      <c r="T39" s="345">
        <v>5.1667070043569021</v>
      </c>
      <c r="U39" s="345">
        <f t="shared" si="29"/>
        <v>5.9775448730555416</v>
      </c>
      <c r="V39" s="346">
        <f t="shared" si="30"/>
        <v>3.2588895010844166E-2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1.1681159930325564</v>
      </c>
      <c r="C40" s="11">
        <v>1.5213603322544833</v>
      </c>
      <c r="D40" s="11">
        <f>C40-B40</f>
        <v>0.35324433922192688</v>
      </c>
      <c r="E40" s="11">
        <v>0.69162762718876458</v>
      </c>
      <c r="F40" s="11">
        <f>SUM(D40:E40)</f>
        <v>1.0448719664106916</v>
      </c>
      <c r="G40" s="200">
        <f>IF(B40&gt;0,(1+(E40/B40))^(1/($C$6-$B$6))-1,0)</f>
        <v>3.1488698130819781E-2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9.066864560688602</v>
      </c>
      <c r="R40" s="11">
        <v>9.8647372416032582</v>
      </c>
      <c r="S40" s="345">
        <f t="shared" si="28"/>
        <v>0.79787268091465613</v>
      </c>
      <c r="T40" s="345">
        <v>5.22546778381101</v>
      </c>
      <c r="U40" s="345">
        <f t="shared" si="29"/>
        <v>6.0233404647256661</v>
      </c>
      <c r="V40" s="346">
        <f t="shared" si="30"/>
        <v>3.0804720105221506E-2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0.42336466507655701</v>
      </c>
      <c r="C41" s="11">
        <v>0.71918751426107441</v>
      </c>
      <c r="D41" s="11">
        <f t="shared" si="25"/>
        <v>0.2958228491845174</v>
      </c>
      <c r="E41" s="11">
        <v>0.28849032860366219</v>
      </c>
      <c r="F41" s="11">
        <f t="shared" si="26"/>
        <v>0.58431317778817959</v>
      </c>
      <c r="G41" s="200">
        <f t="shared" si="27"/>
        <v>3.5249736247191077E-2</v>
      </c>
      <c r="I41" s="11" t="str">
        <f>I30</f>
        <v>Managers, directors and senior officials</v>
      </c>
      <c r="J41" s="11">
        <f t="array" ref="J41:J49">MMULT(aggregation!$B$13:$AA$21,B94:B119)</f>
        <v>10.004814964515512</v>
      </c>
      <c r="K41" s="11">
        <f t="array" ref="K41:K49">MMULT(aggregation!$B$13:$AA$21,C94:C119)</f>
        <v>12.187525059811733</v>
      </c>
      <c r="L41" s="11">
        <f t="array" ref="L41:L49">MMULT(aggregation!$B$13:$AA$21,D94:D119)</f>
        <v>2.1827100952962195</v>
      </c>
      <c r="M41" s="11">
        <f t="array" ref="M41:M49">MMULT(aggregation!$B$13:$AA$21,E94:E119)</f>
        <v>6.501503000084595</v>
      </c>
      <c r="N41" s="11">
        <f t="array" ref="N41:N49">MMULT(aggregation!$B$13:$AA$21,F94:F119)</f>
        <v>8.6842130953808141</v>
      </c>
      <c r="P41" s="10" t="str">
        <f>name!D9</f>
        <v>24 Business, media and public service professionals</v>
      </c>
      <c r="Q41" s="11">
        <v>9.2837873569497038</v>
      </c>
      <c r="R41" s="11">
        <v>11.541025366774779</v>
      </c>
      <c r="S41" s="345">
        <f t="shared" si="28"/>
        <v>2.2572380098250751</v>
      </c>
      <c r="T41" s="345">
        <v>5.7220820113194995</v>
      </c>
      <c r="U41" s="345">
        <f t="shared" si="29"/>
        <v>7.9793200211445745</v>
      </c>
      <c r="V41" s="346">
        <f t="shared" si="30"/>
        <v>3.2529333334822219E-2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0.14311847589088655</v>
      </c>
      <c r="C42" s="11">
        <v>0.2183332381192418</v>
      </c>
      <c r="D42" s="11">
        <f t="shared" si="25"/>
        <v>7.5214762228355242E-2</v>
      </c>
      <c r="E42" s="11">
        <v>8.2586876679051957E-2</v>
      </c>
      <c r="F42" s="11">
        <f t="shared" si="26"/>
        <v>0.1578016389074072</v>
      </c>
      <c r="G42" s="200">
        <f t="shared" si="27"/>
        <v>3.0836395582258591E-2</v>
      </c>
      <c r="I42" s="11" t="str">
        <f>I31</f>
        <v>Professional occupations</v>
      </c>
      <c r="J42" s="11">
        <v>22.705010080520189</v>
      </c>
      <c r="K42" s="11">
        <v>24.846185077217438</v>
      </c>
      <c r="L42" s="11">
        <v>2.1411749966972526</v>
      </c>
      <c r="M42" s="11">
        <v>11.73460591961571</v>
      </c>
      <c r="N42" s="11">
        <v>13.875780916312962</v>
      </c>
      <c r="P42" s="10" t="str">
        <f>name!D10</f>
        <v>31 Science, engineering and technology associate professionals</v>
      </c>
      <c r="Q42" s="11">
        <v>1.7643557072137606</v>
      </c>
      <c r="R42" s="11">
        <v>2.1224270683764699</v>
      </c>
      <c r="S42" s="345">
        <f t="shared" si="28"/>
        <v>0.35807136116270932</v>
      </c>
      <c r="T42" s="345">
        <v>0.95625379848120773</v>
      </c>
      <c r="U42" s="345">
        <f t="shared" si="29"/>
        <v>1.3143251596439169</v>
      </c>
      <c r="V42" s="346">
        <f t="shared" si="30"/>
        <v>2.9292174576729613E-2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2.471503811550619E-2</v>
      </c>
      <c r="C43" s="11">
        <v>4.1404468263547753E-2</v>
      </c>
      <c r="D43" s="11">
        <f t="shared" si="25"/>
        <v>1.6689430148041563E-2</v>
      </c>
      <c r="E43" s="11">
        <v>2.0559932906919629E-2</v>
      </c>
      <c r="F43" s="11">
        <f t="shared" si="26"/>
        <v>3.7249363054961196E-2</v>
      </c>
      <c r="G43" s="200">
        <f t="shared" si="27"/>
        <v>4.1181540569277031E-2</v>
      </c>
      <c r="I43" s="11" t="str">
        <f>I32</f>
        <v>Associate professional occupations</v>
      </c>
      <c r="J43" s="11">
        <v>12.03960998076839</v>
      </c>
      <c r="K43" s="11">
        <v>13.49517056264995</v>
      </c>
      <c r="L43" s="11">
        <v>1.45556058188156</v>
      </c>
      <c r="M43" s="11">
        <v>6.3133574603705442</v>
      </c>
      <c r="N43" s="11">
        <v>7.7689180422521051</v>
      </c>
      <c r="P43" s="10" t="str">
        <f>name!D11</f>
        <v>32 Health and social care associate professionals</v>
      </c>
      <c r="Q43" s="11">
        <v>3.7808885372651666</v>
      </c>
      <c r="R43" s="11">
        <v>4.0789968196487232</v>
      </c>
      <c r="S43" s="345">
        <f t="shared" si="28"/>
        <v>0.29810828238355658</v>
      </c>
      <c r="T43" s="345">
        <v>2.3319885413426302</v>
      </c>
      <c r="U43" s="345">
        <f t="shared" si="29"/>
        <v>2.6300968237261868</v>
      </c>
      <c r="V43" s="346">
        <f t="shared" si="30"/>
        <v>3.2547689528294566E-2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1.247315033930158E-2</v>
      </c>
      <c r="C44" s="11">
        <v>2.6492766876150448E-2</v>
      </c>
      <c r="D44" s="11">
        <f t="shared" si="25"/>
        <v>1.4019616536848868E-2</v>
      </c>
      <c r="E44" s="11">
        <v>7.2191541526792054E-3</v>
      </c>
      <c r="F44" s="11">
        <f t="shared" si="26"/>
        <v>2.1238770689528074E-2</v>
      </c>
      <c r="G44" s="200">
        <f t="shared" si="27"/>
        <v>3.0911440060323203E-2</v>
      </c>
      <c r="I44" s="11" t="str">
        <f>I33</f>
        <v>Administrative and secretarial occupations</v>
      </c>
      <c r="J44" s="11">
        <v>5.8450078302814283</v>
      </c>
      <c r="K44" s="11">
        <v>7.7992058473820958</v>
      </c>
      <c r="L44" s="11">
        <v>1.9541980171006672</v>
      </c>
      <c r="M44" s="11">
        <v>3.8170633501529783</v>
      </c>
      <c r="N44" s="11">
        <v>5.7712613672536452</v>
      </c>
      <c r="P44" s="10" t="str">
        <f>name!D12</f>
        <v>33 Protective service occupations</v>
      </c>
      <c r="Q44" s="11">
        <v>0.85498837426318686</v>
      </c>
      <c r="R44" s="11">
        <v>1.4980229934446905</v>
      </c>
      <c r="S44" s="345">
        <f t="shared" si="28"/>
        <v>0.64303461918150362</v>
      </c>
      <c r="T44" s="345">
        <v>0.61372950363185852</v>
      </c>
      <c r="U44" s="345">
        <f t="shared" si="29"/>
        <v>1.2567641228133621</v>
      </c>
      <c r="V44" s="346">
        <f t="shared" si="30"/>
        <v>3.6728915043621857E-2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0.10164773467424662</v>
      </c>
      <c r="C45" s="11">
        <v>0.14274747001816077</v>
      </c>
      <c r="D45" s="11">
        <f t="shared" ref="D45:D46" si="31">C45-B45</f>
        <v>4.1099735343914146E-2</v>
      </c>
      <c r="E45" s="11">
        <v>6.5243317792337066E-2</v>
      </c>
      <c r="F45" s="11">
        <f t="shared" ref="F45:F46" si="32">SUM(D45:E45)</f>
        <v>0.10634305313625121</v>
      </c>
      <c r="G45" s="200">
        <f t="shared" si="27"/>
        <v>3.3607590380507313E-2</v>
      </c>
      <c r="I45" s="11" t="str">
        <f t="shared" ref="I45:I49" si="33">I34</f>
        <v>Skilled trades occupations</v>
      </c>
      <c r="J45" s="11">
        <v>1.8208893562834905</v>
      </c>
      <c r="K45" s="11">
        <v>2.7862110438297867</v>
      </c>
      <c r="L45" s="11">
        <v>0.96532168754629633</v>
      </c>
      <c r="M45" s="11">
        <v>1.3322924507304728</v>
      </c>
      <c r="N45" s="11">
        <v>2.297614138276769</v>
      </c>
      <c r="P45" s="10" t="str">
        <f>name!D13</f>
        <v>34 Culture, media and sports occupations</v>
      </c>
      <c r="Q45" s="11">
        <v>3.5224585257066843</v>
      </c>
      <c r="R45" s="11">
        <v>3.583581398125776</v>
      </c>
      <c r="S45" s="345">
        <f t="shared" si="28"/>
        <v>6.1122872419091756E-2</v>
      </c>
      <c r="T45" s="345">
        <v>1.8434556830021855</v>
      </c>
      <c r="U45" s="345">
        <f t="shared" si="29"/>
        <v>1.9045785554212773</v>
      </c>
      <c r="V45" s="346">
        <f t="shared" si="30"/>
        <v>2.8457909269612891E-2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0.29131675663611084</v>
      </c>
      <c r="C46" s="11">
        <v>0.43376868839266591</v>
      </c>
      <c r="D46" s="11">
        <f t="shared" si="31"/>
        <v>0.14245193175655507</v>
      </c>
      <c r="E46" s="11">
        <v>0.17511764796594503</v>
      </c>
      <c r="F46" s="11">
        <f t="shared" si="32"/>
        <v>0.31756957972250011</v>
      </c>
      <c r="G46" s="200">
        <f t="shared" si="27"/>
        <v>3.1877970241402265E-2</v>
      </c>
      <c r="I46" s="11" t="str">
        <f t="shared" si="33"/>
        <v>Caring, leisure and other service occupations</v>
      </c>
      <c r="J46" s="11">
        <v>3.4150769189576597</v>
      </c>
      <c r="K46" s="11">
        <v>4.9564177873584487</v>
      </c>
      <c r="L46" s="11">
        <v>1.5413408684007899</v>
      </c>
      <c r="M46" s="11">
        <v>2.7057158787924527</v>
      </c>
      <c r="N46" s="11">
        <v>4.2470567471932421</v>
      </c>
      <c r="P46" s="10" t="str">
        <f>name!D14</f>
        <v>35 Business and public service associate professionals</v>
      </c>
      <c r="Q46" s="11">
        <v>9.364577910701728</v>
      </c>
      <c r="R46" s="11">
        <v>10.0343949073084</v>
      </c>
      <c r="S46" s="345">
        <f t="shared" si="28"/>
        <v>0.66981699660667182</v>
      </c>
      <c r="T46" s="345">
        <v>5.1003171168245718</v>
      </c>
      <c r="U46" s="345">
        <f t="shared" si="29"/>
        <v>5.7701341134312436</v>
      </c>
      <c r="V46" s="346">
        <f t="shared" si="30"/>
        <v>2.9410211280708864E-2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0.15678851462585416</v>
      </c>
      <c r="C47" s="11">
        <v>0.24559744686857368</v>
      </c>
      <c r="D47" s="11">
        <f t="shared" si="25"/>
        <v>8.8808932242719518E-2</v>
      </c>
      <c r="E47" s="11">
        <v>0.10641102602023465</v>
      </c>
      <c r="F47" s="11">
        <f t="shared" si="26"/>
        <v>0.19521995826295419</v>
      </c>
      <c r="G47" s="200">
        <f t="shared" si="27"/>
        <v>3.513753971368061E-2</v>
      </c>
      <c r="I47" s="11" t="str">
        <f t="shared" si="33"/>
        <v>Sales and customer service occupations</v>
      </c>
      <c r="J47" s="11">
        <v>3.565187210199992</v>
      </c>
      <c r="K47" s="11">
        <v>5.0707342281175407</v>
      </c>
      <c r="L47" s="11">
        <v>1.5055470179175483</v>
      </c>
      <c r="M47" s="11">
        <v>2.2599571382478825</v>
      </c>
      <c r="N47" s="11">
        <v>3.7655041561654308</v>
      </c>
      <c r="P47" s="10" t="str">
        <f>name!D15</f>
        <v>41 Administrative occupations</v>
      </c>
      <c r="Q47" s="11">
        <v>16.529152355356185</v>
      </c>
      <c r="R47" s="11">
        <v>12.840127374509361</v>
      </c>
      <c r="S47" s="345">
        <f t="shared" si="28"/>
        <v>-3.6890249808468241</v>
      </c>
      <c r="T47" s="345">
        <v>7.9493006369624544</v>
      </c>
      <c r="U47" s="345">
        <f t="shared" si="29"/>
        <v>4.2602756561156303</v>
      </c>
      <c r="V47" s="346">
        <f t="shared" si="30"/>
        <v>2.6523491200236338E-2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1.4453925883208721E-2</v>
      </c>
      <c r="C48" s="11">
        <v>4.1717411445131879E-2</v>
      </c>
      <c r="D48" s="11">
        <f t="shared" si="25"/>
        <v>2.7263485561923158E-2</v>
      </c>
      <c r="E48" s="11">
        <v>1.8121717714664233E-2</v>
      </c>
      <c r="F48" s="11">
        <f t="shared" si="26"/>
        <v>4.5385203276587391E-2</v>
      </c>
      <c r="G48" s="200">
        <f t="shared" si="27"/>
        <v>5.5667485289323082E-2</v>
      </c>
      <c r="I48" s="11" t="str">
        <f t="shared" si="33"/>
        <v>Process, plant and machine operatives</v>
      </c>
      <c r="J48" s="11">
        <v>0.62366127719058284</v>
      </c>
      <c r="K48" s="11">
        <v>1.053062892444</v>
      </c>
      <c r="L48" s="11">
        <v>0.42940161525341713</v>
      </c>
      <c r="M48" s="11">
        <v>0.50983895968025295</v>
      </c>
      <c r="N48" s="11">
        <v>0.93924057493367008</v>
      </c>
      <c r="P48" s="10" t="str">
        <f>name!D16</f>
        <v>42 Secretarial and related occupations</v>
      </c>
      <c r="Q48" s="11">
        <v>5.7299521681583601</v>
      </c>
      <c r="R48" s="11">
        <v>4.4215829535128197</v>
      </c>
      <c r="S48" s="345">
        <f t="shared" si="28"/>
        <v>-1.3083692146455403</v>
      </c>
      <c r="T48" s="345">
        <v>2.8861133075640204</v>
      </c>
      <c r="U48" s="345">
        <f t="shared" si="29"/>
        <v>1.5777440929184801</v>
      </c>
      <c r="V48" s="346">
        <f t="shared" si="30"/>
        <v>2.7567909393229506E-2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9.6985796198879228E-3</v>
      </c>
      <c r="C49" s="11">
        <v>1.5175019757151824E-2</v>
      </c>
      <c r="D49" s="11">
        <f t="shared" si="25"/>
        <v>5.4764401372639007E-3</v>
      </c>
      <c r="E49" s="11">
        <v>8.9843845282120763E-3</v>
      </c>
      <c r="F49" s="11">
        <f t="shared" si="26"/>
        <v>1.4460824665475977E-2</v>
      </c>
      <c r="G49" s="200">
        <f t="shared" si="27"/>
        <v>4.4678146062202329E-2</v>
      </c>
      <c r="I49" s="11" t="str">
        <f t="shared" si="33"/>
        <v>Elementary occupations</v>
      </c>
      <c r="J49" s="11">
        <v>2.3663794986366642</v>
      </c>
      <c r="K49" s="11">
        <v>3.5059934338317933</v>
      </c>
      <c r="L49" s="11">
        <v>1.1396139351951293</v>
      </c>
      <c r="M49" s="11">
        <v>1.8554317182494109</v>
      </c>
      <c r="N49" s="11">
        <v>2.99504565344454</v>
      </c>
      <c r="P49" s="10" t="str">
        <f>name!D17</f>
        <v>51 Skilled agricultural and related trades</v>
      </c>
      <c r="Q49" s="11">
        <v>0.59588239471101445</v>
      </c>
      <c r="R49" s="11">
        <v>0.87500039187397372</v>
      </c>
      <c r="S49" s="345">
        <f t="shared" si="28"/>
        <v>0.27911799716295926</v>
      </c>
      <c r="T49" s="345">
        <v>0.51210698730270809</v>
      </c>
      <c r="U49" s="345">
        <f t="shared" si="29"/>
        <v>0.79122498446566736</v>
      </c>
      <c r="V49" s="346">
        <f t="shared" si="30"/>
        <v>4.2217440220849056E-2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1.1023688513154363E-2</v>
      </c>
      <c r="C50" s="11">
        <v>1.6108372769213043E-2</v>
      </c>
      <c r="D50" s="11">
        <f t="shared" si="25"/>
        <v>5.0846842560586802E-3</v>
      </c>
      <c r="E50" s="11">
        <v>5.8851662189155106E-3</v>
      </c>
      <c r="F50" s="11">
        <f t="shared" si="26"/>
        <v>1.0969850474974192E-2</v>
      </c>
      <c r="G50" s="200">
        <f t="shared" si="27"/>
        <v>2.892997015546106E-2</v>
      </c>
      <c r="O50" s="71"/>
      <c r="P50" s="10" t="str">
        <f>name!D18</f>
        <v>52 Skilled metal, electrical and electronic trades</v>
      </c>
      <c r="Q50" s="11">
        <v>0.28208758386437888</v>
      </c>
      <c r="R50" s="11">
        <v>0.82165911766735444</v>
      </c>
      <c r="S50" s="345">
        <f t="shared" si="28"/>
        <v>0.53957153380297562</v>
      </c>
      <c r="T50" s="345">
        <v>0.36635289780929642</v>
      </c>
      <c r="U50" s="345">
        <f t="shared" si="29"/>
        <v>0.9059244316122721</v>
      </c>
      <c r="V50" s="346">
        <f t="shared" si="30"/>
        <v>5.7058630877383498E-2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3.454301499614489E-3</v>
      </c>
      <c r="C51" s="11">
        <v>5.6176184522641814E-3</v>
      </c>
      <c r="D51" s="11">
        <f t="shared" ref="D51" si="34">C51-B51</f>
        <v>2.1633169526496924E-3</v>
      </c>
      <c r="E51" s="11">
        <v>2.4112521103439423E-3</v>
      </c>
      <c r="F51" s="11">
        <f t="shared" ref="F51" si="35">SUM(D51:E51)</f>
        <v>4.5745690629936352E-3</v>
      </c>
      <c r="G51" s="200">
        <f t="shared" si="27"/>
        <v>3.5928825538841025E-2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0.15480913956991477</v>
      </c>
      <c r="R51" s="11">
        <v>0.17671386000424941</v>
      </c>
      <c r="S51" s="345">
        <f t="shared" si="28"/>
        <v>2.190472043433464E-2</v>
      </c>
      <c r="T51" s="345">
        <v>8.145376246158037E-2</v>
      </c>
      <c r="U51" s="345">
        <f t="shared" si="29"/>
        <v>0.10335848289591501</v>
      </c>
      <c r="V51" s="346">
        <f t="shared" si="30"/>
        <v>2.858439013380476E-2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2.10790982347231E-2</v>
      </c>
      <c r="C52" s="11">
        <v>3.64468795371942E-2</v>
      </c>
      <c r="D52" s="11">
        <f t="shared" si="25"/>
        <v>1.5367781302471101E-2</v>
      </c>
      <c r="E52" s="11">
        <v>1.5391770459910902E-2</v>
      </c>
      <c r="F52" s="11">
        <f t="shared" si="26"/>
        <v>3.0759551762382001E-2</v>
      </c>
      <c r="G52" s="200">
        <f t="shared" si="27"/>
        <v>3.7224911022841978E-2</v>
      </c>
      <c r="I52" s="11" t="str">
        <f>I41</f>
        <v>Managers, directors and senior officials</v>
      </c>
      <c r="J52" s="11">
        <f t="array" ref="J52:J60">MMULT(aggregation!$B$13:$AA$21,B123:B148)</f>
        <v>2.215789732019787</v>
      </c>
      <c r="K52" s="11">
        <f t="array" ref="K52:K60">MMULT(aggregation!$B$13:$AA$21,C123:C148)</f>
        <v>2.6225389029279138</v>
      </c>
      <c r="L52" s="11">
        <f t="array" ref="L52:L60">MMULT(aggregation!$B$13:$AA$21,D123:D148)</f>
        <v>0.40674917090812657</v>
      </c>
      <c r="M52" s="11">
        <f t="array" ref="M52:M60">MMULT(aggregation!$B$13:$AA$21,E123:E148)</f>
        <v>1.3814140629808189</v>
      </c>
      <c r="N52" s="11">
        <f t="array" ref="N52:N60">MMULT(aggregation!$B$13:$AA$21,F123:F148)</f>
        <v>1.7881632338889455</v>
      </c>
      <c r="P52" s="10" t="str">
        <f>name!D20</f>
        <v>54 Textiles, printing and other skilled trades</v>
      </c>
      <c r="Q52" s="11">
        <v>2.2754990179268324</v>
      </c>
      <c r="R52" s="11">
        <v>2.4917804941881148</v>
      </c>
      <c r="S52" s="345">
        <f t="shared" si="28"/>
        <v>0.21628147626128236</v>
      </c>
      <c r="T52" s="345">
        <v>1.3896891109631804</v>
      </c>
      <c r="U52" s="345">
        <f t="shared" si="29"/>
        <v>1.6059705872244627</v>
      </c>
      <c r="V52" s="346">
        <f t="shared" si="30"/>
        <v>3.2289019896405424E-2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1.901588567591294E-2</v>
      </c>
      <c r="C53" s="11">
        <v>3.5814398741422587E-2</v>
      </c>
      <c r="D53" s="11">
        <f t="shared" si="25"/>
        <v>1.6798513065509647E-2</v>
      </c>
      <c r="E53" s="11">
        <v>1.5681716572950231E-2</v>
      </c>
      <c r="F53" s="11">
        <f t="shared" si="26"/>
        <v>3.2480229638459882E-2</v>
      </c>
      <c r="G53" s="200">
        <f t="shared" si="27"/>
        <v>4.0907634264387038E-2</v>
      </c>
      <c r="I53" s="11" t="str">
        <f>I42</f>
        <v>Professional occupations</v>
      </c>
      <c r="J53" s="11">
        <v>3.133508647888863</v>
      </c>
      <c r="K53" s="11">
        <v>2.2855003306555277</v>
      </c>
      <c r="L53" s="11">
        <v>-0.84800831723333492</v>
      </c>
      <c r="M53" s="11">
        <v>0.95991448656955392</v>
      </c>
      <c r="N53" s="11">
        <v>0.11190616933621908</v>
      </c>
      <c r="P53" s="10" t="str">
        <f>name!D21</f>
        <v>61 Caring personal service occupations</v>
      </c>
      <c r="Q53" s="11">
        <v>15.0541870492128</v>
      </c>
      <c r="R53" s="11">
        <v>16.262610367027829</v>
      </c>
      <c r="S53" s="345">
        <f t="shared" si="28"/>
        <v>1.2084233178150292</v>
      </c>
      <c r="T53" s="345">
        <v>9.1668102415567798</v>
      </c>
      <c r="U53" s="345">
        <f t="shared" si="29"/>
        <v>10.375233559371809</v>
      </c>
      <c r="V53" s="346">
        <f t="shared" si="30"/>
        <v>3.2212183532461358E-2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1.3542350009479742E-2</v>
      </c>
      <c r="C54" s="11">
        <v>2.1022931415534216E-2</v>
      </c>
      <c r="D54" s="11">
        <f t="shared" ref="D54:D55" si="36">C54-B54</f>
        <v>7.4805814060544748E-3</v>
      </c>
      <c r="E54" s="11">
        <v>9.8143485557478771E-3</v>
      </c>
      <c r="F54" s="11">
        <f t="shared" ref="F54:F55" si="37">SUM(D54:E54)</f>
        <v>1.7294929961802354E-2</v>
      </c>
      <c r="G54" s="200">
        <f t="shared" si="27"/>
        <v>3.7005742767795891E-2</v>
      </c>
      <c r="I54" s="11" t="str">
        <f>I43</f>
        <v>Associate professional occupations</v>
      </c>
      <c r="J54" s="11">
        <v>3.0768102285922847</v>
      </c>
      <c r="K54" s="11">
        <v>3.0953927305996123</v>
      </c>
      <c r="L54" s="11">
        <v>1.8582502007327806E-2</v>
      </c>
      <c r="M54" s="11">
        <v>1.3681663948192395</v>
      </c>
      <c r="N54" s="11">
        <v>1.3867488968265673</v>
      </c>
      <c r="P54" s="10" t="str">
        <f>name!D22</f>
        <v>62 Leisure, travel and related personal service occupations</v>
      </c>
      <c r="Q54" s="11">
        <v>4.5378497105709812</v>
      </c>
      <c r="R54" s="11">
        <v>4.4506524462390491</v>
      </c>
      <c r="S54" s="345">
        <f t="shared" si="28"/>
        <v>-8.7197264331932089E-2</v>
      </c>
      <c r="T54" s="345">
        <v>2.4262734310028296</v>
      </c>
      <c r="U54" s="345">
        <f t="shared" si="29"/>
        <v>2.3390761666708975</v>
      </c>
      <c r="V54" s="346">
        <f t="shared" si="30"/>
        <v>2.896615220140708E-2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7.5460524440592181E-4</v>
      </c>
      <c r="C55" s="11">
        <v>1.1609535851025842E-3</v>
      </c>
      <c r="D55" s="11">
        <f t="shared" si="36"/>
        <v>4.0634834069666235E-4</v>
      </c>
      <c r="E55" s="11">
        <v>5.2447035887464829E-4</v>
      </c>
      <c r="F55" s="11">
        <f t="shared" si="37"/>
        <v>9.3081869957131063E-4</v>
      </c>
      <c r="G55" s="200">
        <f t="shared" si="27"/>
        <v>3.5806009628180702E-2</v>
      </c>
      <c r="I55" s="11" t="str">
        <f>I44</f>
        <v>Administrative and secretarial occupations</v>
      </c>
      <c r="J55" s="11">
        <v>2.3568753168378866</v>
      </c>
      <c r="K55" s="11">
        <v>2.9042263953861815</v>
      </c>
      <c r="L55" s="11">
        <v>0.54735107854829479</v>
      </c>
      <c r="M55" s="11">
        <v>1.5328981018513708</v>
      </c>
      <c r="N55" s="11">
        <v>2.0802491803996652</v>
      </c>
      <c r="P55" s="10" t="str">
        <f>name!D23</f>
        <v>63 Community and civil enforcement occupations</v>
      </c>
      <c r="Q55" s="11">
        <v>7.3673886293947624E-2</v>
      </c>
      <c r="R55" s="11">
        <v>9.4566092395800341E-2</v>
      </c>
      <c r="S55" s="345">
        <f t="shared" si="28"/>
        <v>2.0892206101852717E-2</v>
      </c>
      <c r="T55" s="345">
        <v>5.7682345270838792E-2</v>
      </c>
      <c r="U55" s="345">
        <f t="shared" si="29"/>
        <v>7.8574551372691509E-2</v>
      </c>
      <c r="V55" s="346">
        <f t="shared" si="30"/>
        <v>3.9303699999602815E-2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4.9187674484453457E-2</v>
      </c>
      <c r="C56" s="11">
        <v>6.7572564480073122E-2</v>
      </c>
      <c r="D56" s="11">
        <f t="shared" si="25"/>
        <v>1.8384889995619665E-2</v>
      </c>
      <c r="E56" s="11">
        <v>2.7138686169034087E-2</v>
      </c>
      <c r="F56" s="11">
        <f t="shared" si="26"/>
        <v>4.5523576164653752E-2</v>
      </c>
      <c r="G56" s="200">
        <f t="shared" si="27"/>
        <v>2.9724907155061597E-2</v>
      </c>
      <c r="I56" s="11" t="str">
        <f t="shared" ref="I56:I60" si="38">I45</f>
        <v>Skilled trades occupations</v>
      </c>
      <c r="J56" s="11">
        <v>0.78844644617410342</v>
      </c>
      <c r="K56" s="11">
        <v>1.0644313108917356</v>
      </c>
      <c r="L56" s="11">
        <v>0.27598486471763223</v>
      </c>
      <c r="M56" s="11">
        <v>0.53166090685570411</v>
      </c>
      <c r="N56" s="11">
        <v>0.80764577157333628</v>
      </c>
      <c r="P56" s="10" t="str">
        <f>name!D24</f>
        <v>71 Sales occupations</v>
      </c>
      <c r="Q56" s="11">
        <v>10.092614457622135</v>
      </c>
      <c r="R56" s="11">
        <v>8.3589326679874443</v>
      </c>
      <c r="S56" s="345">
        <f t="shared" si="28"/>
        <v>-1.7336817896346908</v>
      </c>
      <c r="T56" s="345">
        <v>4.782216555322754</v>
      </c>
      <c r="U56" s="345">
        <f t="shared" si="29"/>
        <v>3.0485347656880633</v>
      </c>
      <c r="V56" s="346">
        <f t="shared" si="30"/>
        <v>2.6194991025149994E-2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1.9095229693810039E-2</v>
      </c>
      <c r="C57" s="11">
        <v>3.9540865394917718E-2</v>
      </c>
      <c r="D57" s="11">
        <f t="shared" si="25"/>
        <v>2.0445635701107679E-2</v>
      </c>
      <c r="E57" s="11">
        <v>1.402197884516948E-2</v>
      </c>
      <c r="F57" s="11">
        <f t="shared" si="26"/>
        <v>3.4467614546277156E-2</v>
      </c>
      <c r="G57" s="200">
        <f t="shared" si="27"/>
        <v>3.7389677858154613E-2</v>
      </c>
      <c r="I57" s="11" t="str">
        <f t="shared" si="38"/>
        <v>Caring, leisure and other service occupations</v>
      </c>
      <c r="J57" s="11">
        <v>2.5317756379315992</v>
      </c>
      <c r="K57" s="11">
        <v>2.9655174304967189</v>
      </c>
      <c r="L57" s="11">
        <v>0.43374179256511963</v>
      </c>
      <c r="M57" s="11">
        <v>1.6135761907393409</v>
      </c>
      <c r="N57" s="11">
        <v>2.0473179833044606</v>
      </c>
      <c r="P57" s="10" t="str">
        <f>name!D25</f>
        <v>72 Customer service occupations</v>
      </c>
      <c r="Q57" s="11">
        <v>2.9447486737209179</v>
      </c>
      <c r="R57" s="11">
        <v>3.9618021937419705</v>
      </c>
      <c r="S57" s="345">
        <f t="shared" si="28"/>
        <v>1.0170535200210526</v>
      </c>
      <c r="T57" s="345">
        <v>1.9287281889277876</v>
      </c>
      <c r="U57" s="345">
        <f t="shared" si="29"/>
        <v>2.9457817089488403</v>
      </c>
      <c r="V57" s="346">
        <f t="shared" si="30"/>
        <v>3.4155973597394862E-2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1.2469959997683393E-2</v>
      </c>
      <c r="C58" s="11">
        <v>2.8839089175648064E-2</v>
      </c>
      <c r="D58" s="11">
        <f t="shared" ref="D58:D59" si="39">C58-B58</f>
        <v>1.636912917796467E-2</v>
      </c>
      <c r="E58" s="11">
        <v>1.0638253139229633E-2</v>
      </c>
      <c r="F58" s="11">
        <f t="shared" ref="F58:F59" si="40">SUM(D58:E58)</f>
        <v>2.7007382317194302E-2</v>
      </c>
      <c r="G58" s="200">
        <f t="shared" si="27"/>
        <v>4.1981688721040689E-2</v>
      </c>
      <c r="I58" s="11" t="str">
        <f t="shared" si="38"/>
        <v>Sales and customer service occupations</v>
      </c>
      <c r="J58" s="11">
        <v>1.111615349066372</v>
      </c>
      <c r="K58" s="11">
        <v>1.4498536913281419</v>
      </c>
      <c r="L58" s="11">
        <v>0.33823834226177002</v>
      </c>
      <c r="M58" s="11">
        <v>0.67916113022006586</v>
      </c>
      <c r="N58" s="11">
        <v>1.0173994724818358</v>
      </c>
      <c r="P58" s="10" t="str">
        <f>name!D26</f>
        <v>81 Process, plant and machine operatives</v>
      </c>
      <c r="Q58" s="11">
        <v>0.68600890573474294</v>
      </c>
      <c r="R58" s="11">
        <v>0.80477134456083621</v>
      </c>
      <c r="S58" s="345">
        <f t="shared" si="28"/>
        <v>0.11876243882609328</v>
      </c>
      <c r="T58" s="345">
        <v>0.37278202263251398</v>
      </c>
      <c r="U58" s="345">
        <f t="shared" si="29"/>
        <v>0.49154446145860725</v>
      </c>
      <c r="V58" s="346">
        <f t="shared" si="30"/>
        <v>2.9355439553562235E-2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1.9637093757358375E-2</v>
      </c>
      <c r="C59" s="11">
        <v>3.6538902338404761E-2</v>
      </c>
      <c r="D59" s="11">
        <f t="shared" si="39"/>
        <v>1.6901808581046385E-2</v>
      </c>
      <c r="E59" s="11">
        <v>1.9095703537653757E-2</v>
      </c>
      <c r="F59" s="11">
        <f t="shared" si="40"/>
        <v>3.5997512118700142E-2</v>
      </c>
      <c r="G59" s="200">
        <f t="shared" si="27"/>
        <v>4.6325420453242172E-2</v>
      </c>
      <c r="I59" s="11" t="str">
        <f t="shared" si="38"/>
        <v>Process, plant and machine operatives</v>
      </c>
      <c r="J59" s="11">
        <v>0.29013547263093475</v>
      </c>
      <c r="K59" s="11">
        <v>0.49010161424925847</v>
      </c>
      <c r="L59" s="11">
        <v>0.19996614161832371</v>
      </c>
      <c r="M59" s="11">
        <v>0.24159742077585677</v>
      </c>
      <c r="N59" s="11">
        <v>0.44156356239418049</v>
      </c>
      <c r="P59" s="10" t="str">
        <f>name!D27</f>
        <v>82 Transport and mobile machine drivers and operatives</v>
      </c>
      <c r="Q59" s="11">
        <v>0.65217763176361898</v>
      </c>
      <c r="R59" s="11">
        <v>1.0997939941795538</v>
      </c>
      <c r="S59" s="345">
        <f t="shared" si="28"/>
        <v>0.44761636241593483</v>
      </c>
      <c r="T59" s="345">
        <v>0.5674424506963236</v>
      </c>
      <c r="U59" s="345">
        <f t="shared" si="29"/>
        <v>1.0150588131122584</v>
      </c>
      <c r="V59" s="346">
        <f t="shared" si="30"/>
        <v>4.2614861670767334E-2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2.1958667178598567E-4</v>
      </c>
      <c r="C60" s="11">
        <v>2.3222734671436707E-4</v>
      </c>
      <c r="D60" s="11">
        <f t="shared" si="25"/>
        <v>1.26406749283814E-5</v>
      </c>
      <c r="E60" s="11">
        <v>1.2479173053098799E-4</v>
      </c>
      <c r="F60" s="11">
        <f t="shared" si="26"/>
        <v>1.3743240545936939E-4</v>
      </c>
      <c r="G60" s="200">
        <f t="shared" si="27"/>
        <v>3.0454124855822107E-2</v>
      </c>
      <c r="I60" s="11" t="str">
        <f t="shared" si="38"/>
        <v>Elementary occupations</v>
      </c>
      <c r="J60" s="11">
        <v>1.2716643310483591</v>
      </c>
      <c r="K60" s="11">
        <v>1.9087829078901875</v>
      </c>
      <c r="L60" s="11">
        <v>0.63711857684182849</v>
      </c>
      <c r="M60" s="11">
        <v>0.96004502461522456</v>
      </c>
      <c r="N60" s="11">
        <v>1.5971636014570532</v>
      </c>
      <c r="P60" s="10" t="str">
        <f>name!D28</f>
        <v>91 Elementary trades and related occupations</v>
      </c>
      <c r="Q60" s="11">
        <v>0.54592650503191986</v>
      </c>
      <c r="R60" s="11">
        <v>0.46309860931907937</v>
      </c>
      <c r="S60" s="345">
        <f t="shared" si="28"/>
        <v>-8.2827895712840494E-2</v>
      </c>
      <c r="T60" s="345">
        <v>0.27285458013796465</v>
      </c>
      <c r="U60" s="345">
        <f t="shared" si="29"/>
        <v>0.19002668442512416</v>
      </c>
      <c r="V60" s="346">
        <f t="shared" si="30"/>
        <v>2.7390568961079609E-2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2.306468557635771E-2</v>
      </c>
      <c r="C61" s="11">
        <v>3.6513118765236177E-2</v>
      </c>
      <c r="D61" s="11">
        <f t="shared" ref="D61" si="41">C61-B61</f>
        <v>1.3448433188878468E-2</v>
      </c>
      <c r="E61" s="11">
        <v>1.7315291085467095E-2</v>
      </c>
      <c r="F61" s="11">
        <f t="shared" ref="F61" si="42">SUM(D61:E61)</f>
        <v>3.0763724274345563E-2</v>
      </c>
      <c r="G61" s="200">
        <f t="shared" ref="G61" si="43">IF(B61&gt;0,(1+(E61/B61))^(1/($C$6-$B$6))-1,0)</f>
        <v>3.8041145676475097E-2</v>
      </c>
      <c r="P61" s="10" t="str">
        <f>name!D29</f>
        <v>92 Elementary administration and service occupations</v>
      </c>
      <c r="Q61" s="11">
        <v>13.337972784975745</v>
      </c>
      <c r="R61" s="11">
        <v>12.855456577054445</v>
      </c>
      <c r="S61" s="345">
        <f t="shared" ref="S61" si="44">R61-Q61</f>
        <v>-0.48251620792130012</v>
      </c>
      <c r="T61" s="345">
        <v>7.445564950329044</v>
      </c>
      <c r="U61" s="345">
        <f t="shared" ref="U61" si="45">SUM(S61:T61)</f>
        <v>6.9630487424077439</v>
      </c>
      <c r="V61" s="346">
        <f t="shared" ref="V61" si="46">IF(Q61&gt;0,(1+(T61/Q61))^(1/($C$6-$B$6))-1,0)</f>
        <v>3.0011269696060827E-2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4.8924320971252078</v>
      </c>
      <c r="C62" s="11">
        <f t="shared" ref="C62:F62" si="47">SUM(C36:C61)</f>
        <v>7.1003045937484837</v>
      </c>
      <c r="D62" s="11">
        <f t="shared" si="47"/>
        <v>2.2078724966232777</v>
      </c>
      <c r="E62" s="11">
        <f t="shared" si="47"/>
        <v>2.9375998607418286</v>
      </c>
      <c r="F62" s="11">
        <f t="shared" si="47"/>
        <v>5.1454723573651071</v>
      </c>
      <c r="G62" s="200">
        <f t="shared" si="27"/>
        <v>3.1848447780272515E-2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137.97203798364967</v>
      </c>
      <c r="R62" s="11">
        <f>SUM(R36:R61)</f>
        <v>145.47424522472465</v>
      </c>
      <c r="S62" s="345">
        <f>R62-Q62</f>
        <v>7.5022072410749843</v>
      </c>
      <c r="T62" s="11">
        <f>SUM(T36:T61)</f>
        <v>79.469673245086085</v>
      </c>
      <c r="U62" s="345">
        <f>SUM(S62:T62)</f>
        <v>86.971880486161069</v>
      </c>
      <c r="V62" s="346">
        <f t="shared" si="30"/>
        <v>3.0789814509407876E-2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3.0644170404738018</v>
      </c>
      <c r="K63" s="11">
        <f t="array" ref="K63:K71">MMULT(aggregation!$B$13:$AA$21,C152:C177)</f>
        <v>3.4968860885364323</v>
      </c>
      <c r="L63" s="11">
        <f t="array" ref="L63:L71">MMULT(aggregation!$B$13:$AA$21,D152:D177)</f>
        <v>0.43246904806263076</v>
      </c>
      <c r="M63" s="11">
        <f t="array" ref="M63:M71">MMULT(aggregation!$B$13:$AA$21,E152:E177)</f>
        <v>1.7821002892295008</v>
      </c>
      <c r="N63" s="11">
        <f t="array" ref="N63:N71">MMULT(aggregation!$B$13:$AA$21,F152:F177)</f>
        <v>2.2145693372921316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3.5151138217600018</v>
      </c>
      <c r="K64" s="11">
        <v>3.6342062679445757</v>
      </c>
      <c r="L64" s="11">
        <v>0.11909244618457321</v>
      </c>
      <c r="M64" s="11">
        <v>1.5449636914857026</v>
      </c>
      <c r="N64" s="11">
        <v>1.6640561376702756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3.5389784315965547</v>
      </c>
      <c r="C65" s="11">
        <v>4.7305573067725897</v>
      </c>
      <c r="D65" s="11">
        <f>C65-B65</f>
        <v>1.191578875176035</v>
      </c>
      <c r="E65" s="11">
        <v>2.1467283494991598</v>
      </c>
      <c r="F65" s="11">
        <f>SUM(D65:E65)</f>
        <v>3.3383072246751948</v>
      </c>
      <c r="G65" s="200">
        <f>IF(B65&gt;0,(1+(E65/B65))^(1/($C$6-$B$6))-1,0)</f>
        <v>3.2112654492354009E-2</v>
      </c>
      <c r="I65" s="11" t="str">
        <f>I54</f>
        <v>Associate professional occupations</v>
      </c>
      <c r="J65" s="11">
        <v>2.83030806670007</v>
      </c>
      <c r="K65" s="11">
        <v>2.7908222249921417</v>
      </c>
      <c r="L65" s="11">
        <v>-3.9485841707928598E-2</v>
      </c>
      <c r="M65" s="11">
        <v>1.2358260423227962</v>
      </c>
      <c r="N65" s="11">
        <v>1.1963402006148676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1.3076672440673149</v>
      </c>
      <c r="C66" s="11">
        <v>2.558735614802953</v>
      </c>
      <c r="D66" s="11">
        <f t="shared" ref="D66:D89" si="50">C66-B66</f>
        <v>1.251068370735638</v>
      </c>
      <c r="E66" s="11">
        <v>1.2335780500499767</v>
      </c>
      <c r="F66" s="11">
        <f t="shared" ref="F66:F89" si="51">SUM(D66:E66)</f>
        <v>2.4846464207856149</v>
      </c>
      <c r="G66" s="200">
        <f t="shared" ref="G66:G89" si="52">IF(B66&gt;0,(1+(E66/B66))^(1/($C$6-$B$6))-1,0)</f>
        <v>4.5289584034811092E-2</v>
      </c>
      <c r="I66" s="11" t="str">
        <f>I55</f>
        <v>Administrative and secretarial occupations</v>
      </c>
      <c r="J66" s="11">
        <v>2.0998912873444766</v>
      </c>
      <c r="K66" s="11">
        <v>2.411371479754119</v>
      </c>
      <c r="L66" s="11">
        <v>0.31148019240964203</v>
      </c>
      <c r="M66" s="11">
        <v>1.2282471443952507</v>
      </c>
      <c r="N66" s="11">
        <v>1.5397273368048929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4.7823738411403509</v>
      </c>
      <c r="C67" s="11">
        <v>7.2586516659523346</v>
      </c>
      <c r="D67" s="11">
        <f t="shared" si="50"/>
        <v>2.4762778248119837</v>
      </c>
      <c r="E67" s="11">
        <v>2.436975116388219</v>
      </c>
      <c r="F67" s="11">
        <f t="shared" si="51"/>
        <v>4.9132529412002022</v>
      </c>
      <c r="G67" s="200">
        <f t="shared" si="52"/>
        <v>2.7835548817991329E-2</v>
      </c>
      <c r="I67" s="11" t="str">
        <f t="shared" ref="I67:I71" si="53">I56</f>
        <v>Skilled trades occupations</v>
      </c>
      <c r="J67" s="11">
        <v>1.6222191749101984</v>
      </c>
      <c r="K67" s="11">
        <v>2.130463163500441</v>
      </c>
      <c r="L67" s="11">
        <v>0.50824398859024222</v>
      </c>
      <c r="M67" s="11">
        <v>0.98179987830704185</v>
      </c>
      <c r="N67" s="11">
        <v>1.490043866897284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2.1958878266155253</v>
      </c>
      <c r="C68" s="11">
        <v>3.0640441387936863</v>
      </c>
      <c r="D68" s="11">
        <f t="shared" si="50"/>
        <v>0.86815631217816103</v>
      </c>
      <c r="E68" s="11">
        <v>1.4619919170923625</v>
      </c>
      <c r="F68" s="11">
        <f t="shared" si="51"/>
        <v>2.3301482292705238</v>
      </c>
      <c r="G68" s="200">
        <f t="shared" si="52"/>
        <v>3.4605107776101818E-2</v>
      </c>
      <c r="I68" s="11" t="str">
        <f t="shared" si="53"/>
        <v>Caring, leisure and other service occupations</v>
      </c>
      <c r="J68" s="11">
        <v>1.8234975148815915</v>
      </c>
      <c r="K68" s="11">
        <v>2.3434573898585525</v>
      </c>
      <c r="L68" s="11">
        <v>0.51995987497696072</v>
      </c>
      <c r="M68" s="11">
        <v>1.2554116372396462</v>
      </c>
      <c r="N68" s="11">
        <v>1.7753715122166069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6.6742840237172389</v>
      </c>
      <c r="C69" s="11">
        <v>8.5020745397648838</v>
      </c>
      <c r="D69" s="11">
        <f t="shared" ref="D69" si="54">C69-B69</f>
        <v>1.8277905160476449</v>
      </c>
      <c r="E69" s="11">
        <v>4.1097414695837458</v>
      </c>
      <c r="F69" s="11">
        <f t="shared" ref="F69" si="55">SUM(D69:E69)</f>
        <v>5.9375319856313906</v>
      </c>
      <c r="G69" s="200">
        <f t="shared" si="52"/>
        <v>3.25040125915943E-2</v>
      </c>
      <c r="I69" s="11" t="str">
        <f t="shared" si="53"/>
        <v>Sales and customer service occupations</v>
      </c>
      <c r="J69" s="11">
        <v>0.99831685430295813</v>
      </c>
      <c r="K69" s="11">
        <v>1.2274721803000512</v>
      </c>
      <c r="L69" s="11">
        <v>0.2291553259970931</v>
      </c>
      <c r="M69" s="11">
        <v>0.51872788150065141</v>
      </c>
      <c r="N69" s="11">
        <v>0.74788320749774451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5.0655869306451518</v>
      </c>
      <c r="C70" s="11">
        <v>7.5508996525889449</v>
      </c>
      <c r="D70" s="11">
        <f t="shared" si="50"/>
        <v>2.4853127219437932</v>
      </c>
      <c r="E70" s="11">
        <v>3.2064820864006065</v>
      </c>
      <c r="F70" s="11">
        <f t="shared" si="51"/>
        <v>5.6917948083443992</v>
      </c>
      <c r="G70" s="200">
        <f t="shared" si="52"/>
        <v>3.3234641497567718E-2</v>
      </c>
      <c r="I70" s="11" t="str">
        <f t="shared" si="53"/>
        <v>Process, plant and machine operatives</v>
      </c>
      <c r="J70" s="11">
        <v>0.5560544632793718</v>
      </c>
      <c r="K70" s="11">
        <v>0.83789011446888373</v>
      </c>
      <c r="L70" s="11">
        <v>0.28183565118951187</v>
      </c>
      <c r="M70" s="11">
        <v>0.43100788482650931</v>
      </c>
      <c r="N70" s="11">
        <v>0.71284353601602124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0.80314520678419443</v>
      </c>
      <c r="C71" s="11">
        <v>0.97251546540068989</v>
      </c>
      <c r="D71" s="11">
        <f t="shared" si="50"/>
        <v>0.16937025861649546</v>
      </c>
      <c r="E71" s="11">
        <v>0.36903953481597046</v>
      </c>
      <c r="F71" s="11">
        <f t="shared" si="51"/>
        <v>0.53840979343246587</v>
      </c>
      <c r="G71" s="200">
        <f t="shared" si="52"/>
        <v>2.5526292868117251E-2</v>
      </c>
      <c r="I71" s="11" t="str">
        <f t="shared" si="53"/>
        <v>Elementary occupations</v>
      </c>
      <c r="J71" s="11">
        <v>1.1729882248807706</v>
      </c>
      <c r="K71" s="11">
        <v>1.6723141973871649</v>
      </c>
      <c r="L71" s="11">
        <v>0.49932597250639449</v>
      </c>
      <c r="M71" s="11">
        <v>0.84554366266709724</v>
      </c>
      <c r="N71" s="11">
        <v>1.3448696351734917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0.56866671069243147</v>
      </c>
      <c r="C72" s="11">
        <v>0.84146289632669546</v>
      </c>
      <c r="D72" s="11">
        <f t="shared" si="50"/>
        <v>0.272796185634264</v>
      </c>
      <c r="E72" s="11">
        <v>0.41942742294681534</v>
      </c>
      <c r="F72" s="11">
        <f t="shared" si="51"/>
        <v>0.69222360858107934</v>
      </c>
      <c r="G72" s="200">
        <f t="shared" si="52"/>
        <v>3.7518941916137694E-2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0.23804444981590489</v>
      </c>
      <c r="C73" s="11">
        <v>0.48552200955688218</v>
      </c>
      <c r="D73" s="11">
        <f t="shared" si="50"/>
        <v>0.24747755974097729</v>
      </c>
      <c r="E73" s="11">
        <v>0.12399596244820851</v>
      </c>
      <c r="F73" s="11">
        <f t="shared" si="51"/>
        <v>0.37147352218918583</v>
      </c>
      <c r="G73" s="200">
        <f t="shared" si="52"/>
        <v>2.8347585527394026E-2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1.5473166200200223</v>
      </c>
      <c r="C74" s="11">
        <v>2.1689388941538308</v>
      </c>
      <c r="D74" s="11">
        <f t="shared" ref="D74:D75" si="56">C74-B74</f>
        <v>0.62162227413380844</v>
      </c>
      <c r="E74" s="11">
        <v>0.96502254262572962</v>
      </c>
      <c r="F74" s="11">
        <f t="shared" ref="F74:F75" si="57">SUM(D74:E74)</f>
        <v>1.5866448167595379</v>
      </c>
      <c r="G74" s="200">
        <f t="shared" si="52"/>
        <v>3.2840529964116127E-2</v>
      </c>
      <c r="I74" s="11" t="str">
        <f>I63</f>
        <v>Managers, directors and senior officials</v>
      </c>
      <c r="J74" s="11">
        <f t="array" ref="J74:J82">MMULT(aggregation!$B$13:$AA$21,B181:B206)</f>
        <v>6.4298312473401849</v>
      </c>
      <c r="K74" s="11">
        <f t="array" ref="K74:K82">MMULT(aggregation!$B$13:$AA$21,C181:C206)</f>
        <v>6.5374995095181916</v>
      </c>
      <c r="L74" s="11">
        <f t="array" ref="L74:L82">MMULT(aggregation!$B$13:$AA$21,D181:D206)</f>
        <v>0.10766826217800607</v>
      </c>
      <c r="M74" s="11">
        <f t="array" ref="M74:M82">MMULT(aggregation!$B$13:$AA$21,E181:E206)</f>
        <v>2.8806834685366676</v>
      </c>
      <c r="N74" s="11">
        <f t="array" ref="N74:N82">MMULT(aggregation!$B$13:$AA$21,F181:F206)</f>
        <v>2.9883517307146739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2.7998807710688896</v>
      </c>
      <c r="C75" s="11">
        <v>3.7922390003817537</v>
      </c>
      <c r="D75" s="11">
        <f t="shared" si="56"/>
        <v>0.9923582293128641</v>
      </c>
      <c r="E75" s="11">
        <v>1.6196219718487546</v>
      </c>
      <c r="F75" s="11">
        <f t="shared" si="57"/>
        <v>2.6119802011616189</v>
      </c>
      <c r="G75" s="200">
        <f t="shared" si="52"/>
        <v>3.0897748987087859E-2</v>
      </c>
      <c r="I75" s="11" t="str">
        <f>I64</f>
        <v>Professional occupations</v>
      </c>
      <c r="J75" s="11">
        <v>6.7620370649849084</v>
      </c>
      <c r="K75" s="11">
        <v>7.2192644430187638</v>
      </c>
      <c r="L75" s="11">
        <v>0.45722737803385516</v>
      </c>
      <c r="M75" s="11">
        <v>2.808537881506818</v>
      </c>
      <c r="N75" s="11">
        <v>3.2657652595406734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1.6779515247892705</v>
      </c>
      <c r="C76" s="11">
        <v>2.4160463124407343</v>
      </c>
      <c r="D76" s="11">
        <f t="shared" si="50"/>
        <v>0.73809478765146386</v>
      </c>
      <c r="E76" s="11">
        <v>1.0940105740201949</v>
      </c>
      <c r="F76" s="11">
        <f t="shared" si="51"/>
        <v>1.8321053616716587</v>
      </c>
      <c r="G76" s="200">
        <f t="shared" si="52"/>
        <v>3.4031713137282038E-2</v>
      </c>
      <c r="I76" s="11" t="str">
        <f>I65</f>
        <v>Associate professional occupations</v>
      </c>
      <c r="J76" s="11">
        <v>6.943315735239711</v>
      </c>
      <c r="K76" s="11">
        <v>6.1556546365488174</v>
      </c>
      <c r="L76" s="11">
        <v>-0.78766109869089262</v>
      </c>
      <c r="M76" s="11">
        <v>2.6524668672996068</v>
      </c>
      <c r="N76" s="11">
        <v>1.8648057686087145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0.32682786757025611</v>
      </c>
      <c r="C77" s="11">
        <v>0.58218758319132824</v>
      </c>
      <c r="D77" s="11">
        <f t="shared" si="50"/>
        <v>0.25535971562107213</v>
      </c>
      <c r="E77" s="11">
        <v>0.2986490544360022</v>
      </c>
      <c r="F77" s="11">
        <f t="shared" si="51"/>
        <v>0.55400877005707438</v>
      </c>
      <c r="G77" s="200">
        <f t="shared" si="52"/>
        <v>4.4221940306867102E-2</v>
      </c>
      <c r="I77" s="11" t="str">
        <f>I66</f>
        <v>Administrative and secretarial occupations</v>
      </c>
      <c r="J77" s="11">
        <v>5.9399920913387305</v>
      </c>
      <c r="K77" s="11">
        <v>3.2829756392577063</v>
      </c>
      <c r="L77" s="11">
        <v>-2.6570164520810247</v>
      </c>
      <c r="M77" s="11">
        <v>2.299686523820117</v>
      </c>
      <c r="N77" s="11">
        <v>-0.35732992826090787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5.0928925692527612E-2</v>
      </c>
      <c r="C78" s="11">
        <v>7.5109906006954788E-2</v>
      </c>
      <c r="D78" s="11">
        <f t="shared" si="50"/>
        <v>2.4180980314427176E-2</v>
      </c>
      <c r="E78" s="11">
        <v>3.5939963511292194E-2</v>
      </c>
      <c r="F78" s="11">
        <f t="shared" si="51"/>
        <v>6.0120943825719371E-2</v>
      </c>
      <c r="G78" s="200">
        <f t="shared" si="52"/>
        <v>3.6239119600075975E-2</v>
      </c>
      <c r="I78" s="11" t="str">
        <f t="shared" ref="I78:I82" si="58">I67</f>
        <v>Skilled trades occupations</v>
      </c>
      <c r="J78" s="11">
        <v>8.1135891306005465</v>
      </c>
      <c r="K78" s="11">
        <v>7.8860619147842668</v>
      </c>
      <c r="L78" s="11">
        <v>-0.22752721581627894</v>
      </c>
      <c r="M78" s="11">
        <v>3.046410232142617</v>
      </c>
      <c r="N78" s="11">
        <v>2.8188830163263376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0.21853461280572797</v>
      </c>
      <c r="C79" s="11">
        <v>0.49630407077254135</v>
      </c>
      <c r="D79" s="11">
        <f t="shared" si="50"/>
        <v>0.2777694579668134</v>
      </c>
      <c r="E79" s="11">
        <v>0.1836631213546184</v>
      </c>
      <c r="F79" s="11">
        <f t="shared" si="51"/>
        <v>0.46143257932143178</v>
      </c>
      <c r="G79" s="200">
        <f t="shared" si="52"/>
        <v>4.1504839856533637E-2</v>
      </c>
      <c r="I79" s="11" t="str">
        <f t="shared" si="58"/>
        <v>Caring, leisure and other service occupations</v>
      </c>
      <c r="J79" s="11">
        <v>8.3648747078386467</v>
      </c>
      <c r="K79" s="11">
        <v>9.3808927790848813</v>
      </c>
      <c r="L79" s="11">
        <v>1.0160180712462346</v>
      </c>
      <c r="M79" s="11">
        <v>4.8597225750427322</v>
      </c>
      <c r="N79" s="11">
        <v>5.8757406462889668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0.10630745056268476</v>
      </c>
      <c r="C80" s="11">
        <v>0.16101870110646993</v>
      </c>
      <c r="D80" s="11">
        <f t="shared" ref="D80" si="59">C80-B80</f>
        <v>5.4711250543785173E-2</v>
      </c>
      <c r="E80" s="11">
        <v>6.8801972951609391E-2</v>
      </c>
      <c r="F80" s="11">
        <f t="shared" ref="F80" si="60">SUM(D80:E80)</f>
        <v>0.12351322349539456</v>
      </c>
      <c r="G80" s="200">
        <f t="shared" si="52"/>
        <v>3.3831405680422311E-2</v>
      </c>
      <c r="I80" s="11" t="str">
        <f t="shared" si="58"/>
        <v>Sales and customer service occupations</v>
      </c>
      <c r="J80" s="11">
        <v>6.2789789393675832</v>
      </c>
      <c r="K80" s="11">
        <v>6.4060489718988567</v>
      </c>
      <c r="L80" s="11">
        <v>0.12707003253127325</v>
      </c>
      <c r="M80" s="11">
        <v>2.7684353063175013</v>
      </c>
      <c r="N80" s="11">
        <v>2.8955053388487748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0.21959771795752653</v>
      </c>
      <c r="C81" s="11">
        <v>0.38297191072821263</v>
      </c>
      <c r="D81" s="11">
        <f t="shared" si="50"/>
        <v>0.1633741927706861</v>
      </c>
      <c r="E81" s="11">
        <v>0.17268264066159106</v>
      </c>
      <c r="F81" s="11">
        <f t="shared" si="51"/>
        <v>0.33605683343227716</v>
      </c>
      <c r="G81" s="200">
        <f t="shared" si="52"/>
        <v>3.9436387471598833E-2</v>
      </c>
      <c r="I81" s="11" t="str">
        <f t="shared" si="58"/>
        <v>Process, plant and machine operatives</v>
      </c>
      <c r="J81" s="11">
        <v>2.7264721036944106</v>
      </c>
      <c r="K81" s="11">
        <v>3.6948545269613655</v>
      </c>
      <c r="L81" s="11">
        <v>0.96838242326695512</v>
      </c>
      <c r="M81" s="11">
        <v>1.4876449216820171</v>
      </c>
      <c r="N81" s="11">
        <v>2.4560273449489722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0.97294496964277122</v>
      </c>
      <c r="C82" s="11">
        <v>1.7027510996190223</v>
      </c>
      <c r="D82" s="11">
        <f t="shared" si="50"/>
        <v>0.72980612997625105</v>
      </c>
      <c r="E82" s="11">
        <v>0.81941389783650764</v>
      </c>
      <c r="F82" s="11">
        <f t="shared" si="51"/>
        <v>1.5492200278127588</v>
      </c>
      <c r="G82" s="200">
        <f t="shared" si="52"/>
        <v>4.1571559437347805E-2</v>
      </c>
      <c r="I82" s="11" t="str">
        <f t="shared" si="58"/>
        <v>Elementary occupations</v>
      </c>
      <c r="J82" s="11">
        <v>5.4398956505388858</v>
      </c>
      <c r="K82" s="11">
        <v>5.3108724103164189</v>
      </c>
      <c r="L82" s="11">
        <v>-0.12902324022246703</v>
      </c>
      <c r="M82" s="11">
        <v>2.6073362092777654</v>
      </c>
      <c r="N82" s="11">
        <v>2.4783129690552985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0.17698293502015597</v>
      </c>
      <c r="C83" s="11">
        <v>0.28826692250965635</v>
      </c>
      <c r="D83" s="11">
        <f t="shared" ref="D83:D84" si="61">C83-B83</f>
        <v>0.11128398748950039</v>
      </c>
      <c r="E83" s="11">
        <v>0.13259694286687834</v>
      </c>
      <c r="F83" s="11">
        <f t="shared" ref="F83:F84" si="62">SUM(D83:E83)</f>
        <v>0.24388093035637873</v>
      </c>
      <c r="G83" s="200">
        <f t="shared" si="52"/>
        <v>3.7981043451238206E-2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1.5792630028111772E-2</v>
      </c>
      <c r="C84" s="11">
        <v>1.9874825455434758E-2</v>
      </c>
      <c r="D84" s="11">
        <f t="shared" si="61"/>
        <v>4.0821954273229863E-3</v>
      </c>
      <c r="E84" s="11">
        <v>8.7172584543641005E-3</v>
      </c>
      <c r="F84" s="11">
        <f t="shared" si="62"/>
        <v>1.2799453881687087E-2</v>
      </c>
      <c r="G84" s="200">
        <f t="shared" si="52"/>
        <v>2.973575215819646E-2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0.7775109357840343</v>
      </c>
      <c r="C85" s="11">
        <v>1.2189653299552126</v>
      </c>
      <c r="D85" s="11">
        <f t="shared" si="50"/>
        <v>0.44145439417117827</v>
      </c>
      <c r="E85" s="11">
        <v>0.47134909281468346</v>
      </c>
      <c r="F85" s="11">
        <f t="shared" si="51"/>
        <v>0.91280348698586167</v>
      </c>
      <c r="G85" s="200">
        <f t="shared" si="52"/>
        <v>3.2096924618599809E-2</v>
      </c>
      <c r="I85" s="11" t="str">
        <f>I74</f>
        <v>Managers, directors and senior officials</v>
      </c>
      <c r="J85" s="11">
        <f t="array" ref="J85:J93">MMULT(aggregation!$B$13:$AA$21,B210:B235)</f>
        <v>5.0634785871495342</v>
      </c>
      <c r="K85" s="11">
        <f t="array" ref="K85:K93">MMULT(aggregation!$B$13:$AA$21,C210:C235)</f>
        <v>4.5229779987172964</v>
      </c>
      <c r="L85" s="11">
        <f t="array" ref="L85:L93">MMULT(aggregation!$B$13:$AA$21,D210:D235)</f>
        <v>-0.54050058843223714</v>
      </c>
      <c r="M85" s="11">
        <f t="array" ref="M85:M93">MMULT(aggregation!$B$13:$AA$21,E210:E235)</f>
        <v>2.3735994191260961</v>
      </c>
      <c r="N85" s="11">
        <f t="array" ref="N85:N93">MMULT(aggregation!$B$13:$AA$21,F210:F235)</f>
        <v>1.8330988306938587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0.22204096016547864</v>
      </c>
      <c r="C86" s="11">
        <v>0.47044558179778262</v>
      </c>
      <c r="D86" s="11">
        <f t="shared" si="50"/>
        <v>0.24840462163230398</v>
      </c>
      <c r="E86" s="11">
        <v>0.18003519554428607</v>
      </c>
      <c r="F86" s="11">
        <f t="shared" si="51"/>
        <v>0.42843981717659008</v>
      </c>
      <c r="G86" s="200">
        <f t="shared" si="52"/>
        <v>4.0379249342421764E-2</v>
      </c>
      <c r="I86" s="11" t="str">
        <f>I75</f>
        <v>Professional occupations</v>
      </c>
      <c r="J86" s="11">
        <v>4.4564042985072607</v>
      </c>
      <c r="K86" s="11">
        <v>3.8996032782857162</v>
      </c>
      <c r="L86" s="11">
        <v>-0.55680102022154521</v>
      </c>
      <c r="M86" s="11">
        <v>1.6802443588466249</v>
      </c>
      <c r="N86" s="11">
        <v>1.1234433386250795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7.4499586672233845E-2</v>
      </c>
      <c r="C87" s="11">
        <v>0.18592379138426188</v>
      </c>
      <c r="D87" s="11">
        <f t="shared" ref="D87:D88" si="63">C87-B87</f>
        <v>0.11142420471202803</v>
      </c>
      <c r="E87" s="11">
        <v>6.2254698002060925E-2</v>
      </c>
      <c r="F87" s="11">
        <f t="shared" ref="F87:F88" si="64">SUM(D87:E87)</f>
        <v>0.17367890271408895</v>
      </c>
      <c r="G87" s="200">
        <f t="shared" si="52"/>
        <v>4.1323825725383623E-2</v>
      </c>
      <c r="I87" s="11" t="str">
        <f>I76</f>
        <v>Associate professional occupations</v>
      </c>
      <c r="J87" s="11">
        <v>4.9816647254636539</v>
      </c>
      <c r="K87" s="11">
        <v>3.8253252949158973</v>
      </c>
      <c r="L87" s="11">
        <v>-1.156339430547757</v>
      </c>
      <c r="M87" s="11">
        <v>1.6756221703075778</v>
      </c>
      <c r="N87" s="11">
        <v>0.51928273975982087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0.19282497502826285</v>
      </c>
      <c r="C88" s="11">
        <v>0.32805057153843997</v>
      </c>
      <c r="D88" s="11">
        <f t="shared" si="63"/>
        <v>0.13522559651017713</v>
      </c>
      <c r="E88" s="11">
        <v>0.16769960459814776</v>
      </c>
      <c r="F88" s="11">
        <f t="shared" si="64"/>
        <v>0.30292520110832488</v>
      </c>
      <c r="G88" s="200">
        <f t="shared" si="52"/>
        <v>4.2600926096815206E-2</v>
      </c>
      <c r="I88" s="11" t="str">
        <f>I77</f>
        <v>Administrative and secretarial occupations</v>
      </c>
      <c r="J88" s="11">
        <v>6.1133814313839636</v>
      </c>
      <c r="K88" s="11">
        <v>2.9593824697902229</v>
      </c>
      <c r="L88" s="11">
        <v>-3.1539989615937412</v>
      </c>
      <c r="M88" s="11">
        <v>1.8828022671587481</v>
      </c>
      <c r="N88" s="11">
        <v>-1.2711966944349928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4.4962210755848872E-2</v>
      </c>
      <c r="C89" s="11">
        <v>6.6227202838920751E-2</v>
      </c>
      <c r="D89" s="11">
        <f t="shared" si="50"/>
        <v>2.1264992083071879E-2</v>
      </c>
      <c r="E89" s="11">
        <v>2.5196419185614962E-2</v>
      </c>
      <c r="F89" s="11">
        <f t="shared" si="51"/>
        <v>4.6461411268686845E-2</v>
      </c>
      <c r="G89" s="200">
        <f t="shared" si="52"/>
        <v>3.0106741727006447E-2</v>
      </c>
      <c r="I89" s="11" t="str">
        <f t="shared" ref="I89:I93" si="65">I78</f>
        <v>Skilled trades occupations</v>
      </c>
      <c r="J89" s="11">
        <v>6.1364767151405424</v>
      </c>
      <c r="K89" s="11">
        <v>5.7905414384800782</v>
      </c>
      <c r="L89" s="11">
        <v>-0.34593527666046475</v>
      </c>
      <c r="M89" s="11">
        <v>2.5117733569023795</v>
      </c>
      <c r="N89" s="11">
        <v>2.1658380802419148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0.71646353029442467</v>
      </c>
      <c r="C90" s="11">
        <v>1.3000734353493741</v>
      </c>
      <c r="D90" s="11">
        <f t="shared" ref="D90" si="66">C90-B90</f>
        <v>0.58360990505494947</v>
      </c>
      <c r="E90" s="11">
        <v>0.58286930621653044</v>
      </c>
      <c r="F90" s="11">
        <f t="shared" ref="F90" si="67">SUM(D90:E90)</f>
        <v>1.1664792112714799</v>
      </c>
      <c r="G90" s="200">
        <f t="shared" ref="G90:G91" si="68">IF(B90&gt;0,(1+(E90/B90))^(1/($C$6-$B$6))-1,0)</f>
        <v>4.0483238379540376E-2</v>
      </c>
      <c r="I90" s="11" t="str">
        <f t="shared" si="65"/>
        <v>Caring, leisure and other service occupations</v>
      </c>
      <c r="J90" s="11">
        <v>5.6784475490315289</v>
      </c>
      <c r="K90" s="11">
        <v>4.5061799780517457</v>
      </c>
      <c r="L90" s="11">
        <v>-1.1722675709797832</v>
      </c>
      <c r="M90" s="11">
        <v>2.3952967238044645</v>
      </c>
      <c r="N90" s="11">
        <v>1.2230291528246815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35.316002888932893</v>
      </c>
      <c r="C91" s="11">
        <f t="shared" ref="C91:F91" si="69">SUM(C65:C90)</f>
        <v>51.619858429189598</v>
      </c>
      <c r="D91" s="11">
        <f t="shared" si="69"/>
        <v>16.303855540256691</v>
      </c>
      <c r="E91" s="11">
        <f t="shared" si="69"/>
        <v>22.396484166153936</v>
      </c>
      <c r="F91" s="11">
        <f t="shared" si="69"/>
        <v>38.700339706410617</v>
      </c>
      <c r="G91" s="200">
        <f t="shared" si="68"/>
        <v>3.3284424781349298E-2</v>
      </c>
      <c r="I91" s="11" t="str">
        <f t="shared" si="65"/>
        <v>Sales and customer service occupations</v>
      </c>
      <c r="J91" s="11">
        <v>5.4079181623397483</v>
      </c>
      <c r="K91" s="11">
        <v>4.2288428413285652</v>
      </c>
      <c r="L91" s="11">
        <v>-1.1790753210111826</v>
      </c>
      <c r="M91" s="11">
        <v>2.091312745638743</v>
      </c>
      <c r="N91" s="11">
        <v>0.9122374246275603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3.3746904107980651</v>
      </c>
      <c r="K92" s="11">
        <v>3.8623443734252376</v>
      </c>
      <c r="L92" s="11">
        <v>0.48765396262717275</v>
      </c>
      <c r="M92" s="11">
        <v>1.8106600350555513</v>
      </c>
      <c r="N92" s="11">
        <v>2.2983139976827243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7.9023732389448789</v>
      </c>
      <c r="K93" s="11">
        <v>7.3071137872478351</v>
      </c>
      <c r="L93" s="11">
        <v>-0.59525945169704375</v>
      </c>
      <c r="M93" s="11">
        <v>3.5337232049566474</v>
      </c>
      <c r="N93" s="11">
        <v>2.9384637532596036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7.4966246217554708</v>
      </c>
      <c r="C94" s="11">
        <v>8.2076734560934916</v>
      </c>
      <c r="D94" s="11">
        <f>C94-B94</f>
        <v>0.7110488343380208</v>
      </c>
      <c r="E94" s="11">
        <v>4.314313952732566</v>
      </c>
      <c r="F94" s="11">
        <f>SUM(D94:E94)</f>
        <v>5.0253627870705868</v>
      </c>
      <c r="G94" s="200">
        <f>IF(B94&gt;0,(1+(E94/B94))^(1/($C$6-$B$6))-1,0)</f>
        <v>3.0768748965535941E-2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2.508190342760042</v>
      </c>
      <c r="C95" s="11">
        <v>3.9798516037182408</v>
      </c>
      <c r="D95" s="11">
        <f t="shared" ref="D95:D118" si="72">C95-B95</f>
        <v>1.4716612609581987</v>
      </c>
      <c r="E95" s="11">
        <v>2.1871890473520286</v>
      </c>
      <c r="F95" s="11">
        <f t="shared" ref="F95:F118" si="73">SUM(D95:E95)</f>
        <v>3.6588503083102273</v>
      </c>
      <c r="G95" s="200">
        <f t="shared" ref="G95:G120" si="74">IF(B95&gt;0,(1+(E95/B95))^(1/($C$6-$B$6))-1,0)</f>
        <v>4.2687130403596729E-2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7.190295592042574</v>
      </c>
      <c r="C96" s="11">
        <v>7.8065910950432285</v>
      </c>
      <c r="D96" s="11">
        <f t="shared" si="72"/>
        <v>0.6162955030006545</v>
      </c>
      <c r="E96" s="11">
        <v>3.0172015218037584</v>
      </c>
      <c r="F96" s="11">
        <f t="shared" si="73"/>
        <v>3.6334970248044129</v>
      </c>
      <c r="G96" s="200">
        <f t="shared" si="74"/>
        <v>2.3634311611105518E-2</v>
      </c>
      <c r="I96" s="11" t="str">
        <f>I85</f>
        <v>Managers, directors and senior officials</v>
      </c>
      <c r="J96" s="11">
        <f t="array" ref="J96:J104">MMULT(aggregation!$B$13:$AA$21,B239:B264)</f>
        <v>3.1123374416285277</v>
      </c>
      <c r="K96" s="11">
        <f t="array" ref="K96:K104">MMULT(aggregation!$B$13:$AA$21,C239:C264)</f>
        <v>2.5500438469982463</v>
      </c>
      <c r="L96" s="11">
        <f t="array" ref="L96:L104">MMULT(aggregation!$B$13:$AA$21,D239:D264)</f>
        <v>-0.56229359463028128</v>
      </c>
      <c r="M96" s="11">
        <f t="array" ref="M96:M104">MMULT(aggregation!$B$13:$AA$21,E239:E264)</f>
        <v>1.2959602340567624</v>
      </c>
      <c r="N96" s="11">
        <f t="array" ref="N96:N104">MMULT(aggregation!$B$13:$AA$21,F239:F264)</f>
        <v>0.73366663942648125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4.0021228023420816</v>
      </c>
      <c r="C97" s="11">
        <v>4.7547948450235289</v>
      </c>
      <c r="D97" s="11">
        <f t="shared" si="72"/>
        <v>0.75267204268144727</v>
      </c>
      <c r="E97" s="11">
        <v>2.544331317340252</v>
      </c>
      <c r="F97" s="11">
        <f t="shared" si="73"/>
        <v>3.2970033600216992</v>
      </c>
      <c r="G97" s="200">
        <f t="shared" si="74"/>
        <v>3.3350644154506837E-2</v>
      </c>
      <c r="I97" s="11" t="str">
        <f>I86</f>
        <v>Professional occupations</v>
      </c>
      <c r="J97" s="11">
        <v>2.6090325370490977</v>
      </c>
      <c r="K97" s="11">
        <v>1.9545354135319584</v>
      </c>
      <c r="L97" s="11">
        <v>-0.65449712351713929</v>
      </c>
      <c r="M97" s="11">
        <v>0.89570118450197977</v>
      </c>
      <c r="N97" s="11">
        <v>0.24120406098484043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3.6982031539172202</v>
      </c>
      <c r="C98" s="11">
        <v>2.894309330499472</v>
      </c>
      <c r="D98" s="11">
        <f t="shared" ref="D98" si="75">C98-B98</f>
        <v>-0.80389382341774818</v>
      </c>
      <c r="E98" s="11">
        <v>1.6714075339483814</v>
      </c>
      <c r="F98" s="11">
        <f t="shared" ref="F98" si="76">SUM(D98:E98)</f>
        <v>0.8675137105306332</v>
      </c>
      <c r="G98" s="200">
        <f t="shared" si="74"/>
        <v>2.5172156496744424E-2</v>
      </c>
      <c r="I98" s="11" t="str">
        <f>I87</f>
        <v>Associate professional occupations</v>
      </c>
      <c r="J98" s="11">
        <v>2.8755216521565199</v>
      </c>
      <c r="K98" s="11">
        <v>1.8342711653971771</v>
      </c>
      <c r="L98" s="11">
        <v>-1.0412504867593428</v>
      </c>
      <c r="M98" s="11">
        <v>0.85221213921199257</v>
      </c>
      <c r="N98" s="11">
        <v>-0.18903834754735027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7.8143885322183113</v>
      </c>
      <c r="C99" s="11">
        <v>9.3904898066512104</v>
      </c>
      <c r="D99" s="11">
        <f t="shared" si="72"/>
        <v>1.576101274432899</v>
      </c>
      <c r="E99" s="11">
        <v>4.5016655465233182</v>
      </c>
      <c r="F99" s="11">
        <f t="shared" si="73"/>
        <v>6.0777668209562172</v>
      </c>
      <c r="G99" s="200">
        <f t="shared" si="74"/>
        <v>3.0793740044237072E-2</v>
      </c>
      <c r="I99" s="11" t="str">
        <f>I88</f>
        <v>Administrative and secretarial occupations</v>
      </c>
      <c r="J99" s="11">
        <v>3.3727990832567891</v>
      </c>
      <c r="K99" s="11">
        <v>0.6751977727181685</v>
      </c>
      <c r="L99" s="11">
        <v>-2.6976013105386203</v>
      </c>
      <c r="M99" s="11">
        <v>0.68745895996284867</v>
      </c>
      <c r="N99" s="11">
        <v>-2.0101423505757721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1.6182916216217538</v>
      </c>
      <c r="C100" s="11">
        <v>1.6292486025616275</v>
      </c>
      <c r="D100" s="11">
        <f t="shared" si="72"/>
        <v>1.0956980939873739E-2</v>
      </c>
      <c r="E100" s="11">
        <v>0.69795474298408389</v>
      </c>
      <c r="F100" s="11">
        <f t="shared" si="73"/>
        <v>0.70891172392395763</v>
      </c>
      <c r="G100" s="200">
        <f t="shared" si="74"/>
        <v>2.4193144038279213E-2</v>
      </c>
      <c r="I100" s="11" t="str">
        <f t="shared" ref="I100:I104" si="77">I89</f>
        <v>Skilled trades occupations</v>
      </c>
      <c r="J100" s="11">
        <v>3.5163011553963202</v>
      </c>
      <c r="K100" s="11">
        <v>3.1495923877392267</v>
      </c>
      <c r="L100" s="11">
        <v>-0.3667087676570932</v>
      </c>
      <c r="M100" s="11">
        <v>1.3522550573175078</v>
      </c>
      <c r="N100" s="11">
        <v>0.98554628966041458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1.4725779296836368</v>
      </c>
      <c r="C101" s="11">
        <v>1.8411744193652035</v>
      </c>
      <c r="D101" s="11">
        <f t="shared" si="72"/>
        <v>0.36859648968156677</v>
      </c>
      <c r="E101" s="11">
        <v>1.0423695506587529</v>
      </c>
      <c r="F101" s="11">
        <f t="shared" si="73"/>
        <v>1.4109660403403197</v>
      </c>
      <c r="G101" s="200">
        <f t="shared" si="74"/>
        <v>3.6326750987087708E-2</v>
      </c>
      <c r="I101" s="11" t="str">
        <f t="shared" si="77"/>
        <v>Caring, leisure and other service occupations</v>
      </c>
      <c r="J101" s="11">
        <v>1.7925501554267125</v>
      </c>
      <c r="K101" s="11">
        <v>1.3114345487015402</v>
      </c>
      <c r="L101" s="11">
        <v>-0.48111560672517217</v>
      </c>
      <c r="M101" s="11">
        <v>0.58605440244759499</v>
      </c>
      <c r="N101" s="11">
        <v>0.10493879572242275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0.8970713830744248</v>
      </c>
      <c r="C102" s="11">
        <v>1.5763104330638364</v>
      </c>
      <c r="D102" s="11">
        <f t="shared" si="72"/>
        <v>0.67923904998941165</v>
      </c>
      <c r="E102" s="11">
        <v>0.53921153271501043</v>
      </c>
      <c r="F102" s="11">
        <f t="shared" si="73"/>
        <v>1.2184505827044221</v>
      </c>
      <c r="G102" s="200">
        <f t="shared" si="74"/>
        <v>3.1876050635020636E-2</v>
      </c>
      <c r="I102" s="11" t="str">
        <f t="shared" si="77"/>
        <v>Sales and customer service occupations</v>
      </c>
      <c r="J102" s="11">
        <v>3.2247696430123494</v>
      </c>
      <c r="K102" s="11">
        <v>1.4093874792032959</v>
      </c>
      <c r="L102" s="11">
        <v>-1.8153821638090535</v>
      </c>
      <c r="M102" s="11">
        <v>0.78494090967947172</v>
      </c>
      <c r="N102" s="11">
        <v>-1.030441254129582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2.6270259861814349</v>
      </c>
      <c r="C103" s="11">
        <v>2.8085935819510381</v>
      </c>
      <c r="D103" s="11">
        <f t="shared" ref="D103:D104" si="78">C103-B103</f>
        <v>0.18156759576960324</v>
      </c>
      <c r="E103" s="11">
        <v>1.2982992345128148</v>
      </c>
      <c r="F103" s="11">
        <f t="shared" ref="F103:F104" si="79">SUM(D103:E103)</f>
        <v>1.4798668302824181</v>
      </c>
      <c r="G103" s="200">
        <f t="shared" si="74"/>
        <v>2.71347402673352E-2</v>
      </c>
      <c r="I103" s="11" t="str">
        <f t="shared" si="77"/>
        <v>Process, plant and machine operatives</v>
      </c>
      <c r="J103" s="11">
        <v>2.5385224053355939</v>
      </c>
      <c r="K103" s="11">
        <v>1.6566945837163405</v>
      </c>
      <c r="L103" s="11">
        <v>-0.88182782161925333</v>
      </c>
      <c r="M103" s="11">
        <v>0.93049273871564409</v>
      </c>
      <c r="N103" s="11">
        <v>4.8664917096390703E-2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5.4246430602071385</v>
      </c>
      <c r="C104" s="11">
        <v>5.6398435257082431</v>
      </c>
      <c r="D104" s="11">
        <f t="shared" si="78"/>
        <v>0.21520046550110461</v>
      </c>
      <c r="E104" s="11">
        <v>2.7355223994998825</v>
      </c>
      <c r="F104" s="11">
        <f t="shared" si="79"/>
        <v>2.9507228650009871</v>
      </c>
      <c r="G104" s="200">
        <f t="shared" si="74"/>
        <v>2.7594694171203971E-2</v>
      </c>
      <c r="I104" s="11" t="str">
        <f t="shared" si="77"/>
        <v>Elementary occupations</v>
      </c>
      <c r="J104" s="11">
        <v>6.8743813432797927</v>
      </c>
      <c r="K104" s="11">
        <v>5.0884792679944075</v>
      </c>
      <c r="L104" s="11">
        <v>-1.7859020752853851</v>
      </c>
      <c r="M104" s="11">
        <v>2.4537433808631191</v>
      </c>
      <c r="N104" s="11">
        <v>0.66784130557773369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4.8570787177803361</v>
      </c>
      <c r="C105" s="11">
        <v>5.6714805988207262</v>
      </c>
      <c r="D105" s="11">
        <f t="shared" si="72"/>
        <v>0.81440188104039013</v>
      </c>
      <c r="E105" s="11">
        <v>2.8571741428688151</v>
      </c>
      <c r="F105" s="11">
        <f t="shared" si="73"/>
        <v>3.6715760239092052</v>
      </c>
      <c r="G105" s="200">
        <f t="shared" si="74"/>
        <v>3.1322711764609101E-2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0.98792911250109205</v>
      </c>
      <c r="C106" s="11">
        <v>2.1277252485613691</v>
      </c>
      <c r="D106" s="11">
        <f t="shared" si="72"/>
        <v>1.1397961360602771</v>
      </c>
      <c r="E106" s="11">
        <v>0.95988920728416305</v>
      </c>
      <c r="F106" s="11">
        <f t="shared" si="73"/>
        <v>2.09968534334444</v>
      </c>
      <c r="G106" s="200">
        <f t="shared" si="74"/>
        <v>4.6296672568281849E-2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0.42002412192073291</v>
      </c>
      <c r="C107" s="11">
        <v>0.70129269673283978</v>
      </c>
      <c r="D107" s="11">
        <f t="shared" si="72"/>
        <v>0.28126857481210688</v>
      </c>
      <c r="E107" s="11">
        <v>0.37696575518407194</v>
      </c>
      <c r="F107" s="11">
        <f t="shared" si="73"/>
        <v>0.65823432999617881</v>
      </c>
      <c r="G107" s="200">
        <f t="shared" si="74"/>
        <v>4.3626836204676334E-2</v>
      </c>
      <c r="I107" s="11" t="str">
        <f>I96</f>
        <v>Managers, directors and senior officials</v>
      </c>
      <c r="J107" s="11">
        <f t="array" ref="J107:J115">MMULT(aggregation!$B$13:$AA$21,B268:B293)</f>
        <v>0.68969096245777284</v>
      </c>
      <c r="K107" s="11">
        <f t="array" ref="K107:K115">MMULT(aggregation!$B$13:$AA$21,C268:C293)</f>
        <v>1.0865251727443288</v>
      </c>
      <c r="L107" s="11">
        <f t="array" ref="L107:L115">MMULT(aggregation!$B$13:$AA$21,D268:D293)</f>
        <v>0.39683421028655597</v>
      </c>
      <c r="M107" s="11">
        <f t="array" ref="M107:M115">MMULT(aggregation!$B$13:$AA$21,E268:E293)</f>
        <v>0.28943102745270943</v>
      </c>
      <c r="N107" s="11">
        <f t="array" ref="N107:N115">MMULT(aggregation!$B$13:$AA$21,F268:F293)</f>
        <v>0.6862652377392654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0.53095271345594464</v>
      </c>
      <c r="C108" s="11">
        <v>0.80504649126382544</v>
      </c>
      <c r="D108" s="11">
        <f t="shared" si="72"/>
        <v>0.2740937778078808</v>
      </c>
      <c r="E108" s="11">
        <v>0.34606481186856447</v>
      </c>
      <c r="F108" s="11">
        <f t="shared" si="73"/>
        <v>0.62015858967644522</v>
      </c>
      <c r="G108" s="200">
        <f t="shared" si="74"/>
        <v>3.4022911539025813E-2</v>
      </c>
      <c r="I108" s="11" t="str">
        <f>I97</f>
        <v>Professional occupations</v>
      </c>
      <c r="J108" s="11">
        <v>0.58156498353096486</v>
      </c>
      <c r="K108" s="11">
        <v>1.3030166907543141</v>
      </c>
      <c r="L108" s="11">
        <v>0.72145170722334939</v>
      </c>
      <c r="M108" s="11">
        <v>0.30353431753299687</v>
      </c>
      <c r="N108" s="11">
        <v>1.0249860247563463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0.32334440612206389</v>
      </c>
      <c r="C109" s="11">
        <v>0.43793574327759005</v>
      </c>
      <c r="D109" s="11">
        <f t="shared" ref="D109" si="80">C109-B109</f>
        <v>0.11459133715552616</v>
      </c>
      <c r="E109" s="11">
        <v>0.2093072416095963</v>
      </c>
      <c r="F109" s="11">
        <f t="shared" ref="F109" si="81">SUM(D109:E109)</f>
        <v>0.32389857876512246</v>
      </c>
      <c r="G109" s="200">
        <f t="shared" si="74"/>
        <v>3.3836501147402664E-2</v>
      </c>
      <c r="I109" s="11" t="str">
        <f>I98</f>
        <v>Associate professional occupations</v>
      </c>
      <c r="J109" s="11">
        <v>0.63818005872674055</v>
      </c>
      <c r="K109" s="11">
        <v>1.109818261369901</v>
      </c>
      <c r="L109" s="11">
        <v>0.47163820264316048</v>
      </c>
      <c r="M109" s="11">
        <v>0.26061994649259329</v>
      </c>
      <c r="N109" s="11">
        <v>0.73225814913575382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0.54656811478474909</v>
      </c>
      <c r="C110" s="11">
        <v>0.84193611255553158</v>
      </c>
      <c r="D110" s="11">
        <f t="shared" si="72"/>
        <v>0.29536799777078249</v>
      </c>
      <c r="E110" s="11">
        <v>0.39995464206824016</v>
      </c>
      <c r="F110" s="11">
        <f t="shared" si="73"/>
        <v>0.69532263983902265</v>
      </c>
      <c r="G110" s="200">
        <f t="shared" si="74"/>
        <v>3.7287436548989028E-2</v>
      </c>
      <c r="I110" s="11" t="str">
        <f>I99</f>
        <v>Administrative and secretarial occupations</v>
      </c>
      <c r="J110" s="11">
        <v>0.81265442144721345</v>
      </c>
      <c r="K110" s="11">
        <v>0.54290704883279173</v>
      </c>
      <c r="L110" s="11">
        <v>-0.26974737261442172</v>
      </c>
      <c r="M110" s="11">
        <v>0.18748614762873297</v>
      </c>
      <c r="N110" s="11">
        <v>-8.2261224985688775E-2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2.586307479645233</v>
      </c>
      <c r="C111" s="11">
        <v>3.6139934286680537</v>
      </c>
      <c r="D111" s="11">
        <f>C111-B111</f>
        <v>1.0276859490228207</v>
      </c>
      <c r="E111" s="11">
        <v>2.0352843627670971</v>
      </c>
      <c r="F111" s="11">
        <f>SUM(D111:E111)</f>
        <v>3.0629703117899179</v>
      </c>
      <c r="G111" s="200">
        <f t="shared" si="74"/>
        <v>3.9459155432431059E-2</v>
      </c>
      <c r="I111" s="11" t="str">
        <f t="shared" ref="I111:I115" si="82">I100</f>
        <v>Skilled trades occupations</v>
      </c>
      <c r="J111" s="11">
        <v>1.4207964597735196</v>
      </c>
      <c r="K111" s="11">
        <v>0.79587887339891172</v>
      </c>
      <c r="L111" s="11">
        <v>-0.62491758637460815</v>
      </c>
      <c r="M111" s="11">
        <v>0.33467316773463479</v>
      </c>
      <c r="N111" s="11">
        <v>-0.29024441863997336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0.77125537725410287</v>
      </c>
      <c r="C112" s="11">
        <v>1.2689218404102642</v>
      </c>
      <c r="D112" s="11">
        <f t="shared" ref="D112:D113" si="83">C112-B112</f>
        <v>0.49766646315616136</v>
      </c>
      <c r="E112" s="11">
        <v>0.62947187674805016</v>
      </c>
      <c r="F112" s="11">
        <f t="shared" ref="F112:F113" si="84">SUM(D112:E112)</f>
        <v>1.1271383399042114</v>
      </c>
      <c r="G112" s="200">
        <f t="shared" si="74"/>
        <v>4.0583714906466062E-2</v>
      </c>
      <c r="I112" s="11" t="str">
        <f t="shared" si="82"/>
        <v>Caring, leisure and other service occupations</v>
      </c>
      <c r="J112" s="11">
        <v>0.466949814343251</v>
      </c>
      <c r="K112" s="11">
        <v>0.54147805553185802</v>
      </c>
      <c r="L112" s="11">
        <v>7.4528241188607E-2</v>
      </c>
      <c r="M112" s="11">
        <v>0.13780157821900654</v>
      </c>
      <c r="N112" s="11">
        <v>0.21232981940761358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5.7514062058323788E-2</v>
      </c>
      <c r="C113" s="11">
        <v>7.3502518280131546E-2</v>
      </c>
      <c r="D113" s="11">
        <f t="shared" si="83"/>
        <v>1.5988456221807758E-2</v>
      </c>
      <c r="E113" s="11">
        <v>4.0959639277305206E-2</v>
      </c>
      <c r="F113" s="11">
        <f t="shared" si="84"/>
        <v>5.6948095499112963E-2</v>
      </c>
      <c r="G113" s="200">
        <f t="shared" si="74"/>
        <v>3.650105392530989E-2</v>
      </c>
      <c r="I113" s="11" t="str">
        <f t="shared" si="82"/>
        <v>Sales and customer service occupations</v>
      </c>
      <c r="J113" s="11">
        <v>1.1721213885212609</v>
      </c>
      <c r="K113" s="11">
        <v>1.0704048552182437</v>
      </c>
      <c r="L113" s="11">
        <v>-0.10171653330301719</v>
      </c>
      <c r="M113" s="11">
        <v>0.28809473177961309</v>
      </c>
      <c r="N113" s="11">
        <v>0.18637819847659592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2.7505792537177407</v>
      </c>
      <c r="C114" s="11">
        <v>3.6364430821352083</v>
      </c>
      <c r="D114" s="11">
        <f t="shared" si="72"/>
        <v>0.88586382841746758</v>
      </c>
      <c r="E114" s="11">
        <v>1.6541545991759898</v>
      </c>
      <c r="F114" s="11">
        <f t="shared" si="73"/>
        <v>2.5400184275934574</v>
      </c>
      <c r="G114" s="200">
        <f t="shared" si="74"/>
        <v>3.188912135041222E-2</v>
      </c>
      <c r="I114" s="11" t="str">
        <f t="shared" si="82"/>
        <v>Process, plant and machine operatives</v>
      </c>
      <c r="J114" s="11">
        <v>1.1028925460112151</v>
      </c>
      <c r="K114" s="11">
        <v>0.80710068661764367</v>
      </c>
      <c r="L114" s="11">
        <v>-0.2957918593935715</v>
      </c>
      <c r="M114" s="11">
        <v>0.34391918015787298</v>
      </c>
      <c r="N114" s="11">
        <v>4.8127320764301457E-2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0.81460795648225137</v>
      </c>
      <c r="C115" s="11">
        <v>1.434291145982332</v>
      </c>
      <c r="D115" s="11">
        <f t="shared" si="72"/>
        <v>0.61968318950008061</v>
      </c>
      <c r="E115" s="11">
        <v>0.60580253907189285</v>
      </c>
      <c r="F115" s="11">
        <f t="shared" si="73"/>
        <v>1.2254857285719734</v>
      </c>
      <c r="G115" s="200">
        <f t="shared" si="74"/>
        <v>3.7761803325970345E-2</v>
      </c>
      <c r="I115" s="11" t="str">
        <f t="shared" si="82"/>
        <v>Elementary occupations</v>
      </c>
      <c r="J115" s="11">
        <v>2.7186124448080959</v>
      </c>
      <c r="K115" s="11">
        <v>1.3999002211513161</v>
      </c>
      <c r="L115" s="11">
        <v>-1.3187122236567799</v>
      </c>
      <c r="M115" s="11">
        <v>0.47077853024768701</v>
      </c>
      <c r="N115" s="11">
        <v>-0.84793369340909275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0.17470784475425732</v>
      </c>
      <c r="C116" s="11">
        <v>0.39969013370886397</v>
      </c>
      <c r="D116" s="11">
        <f t="shared" ref="D116:D117" si="85">C116-B116</f>
        <v>0.22498228895460665</v>
      </c>
      <c r="E116" s="11">
        <v>0.14402560558507174</v>
      </c>
      <c r="F116" s="11">
        <f t="shared" ref="F116:F117" si="86">SUM(D116:E116)</f>
        <v>0.36900789453967842</v>
      </c>
      <c r="G116" s="200">
        <f t="shared" si="74"/>
        <v>4.0896821877190348E-2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0.44895343243632552</v>
      </c>
      <c r="C117" s="11">
        <v>0.65337275873513601</v>
      </c>
      <c r="D117" s="11">
        <f t="shared" si="85"/>
        <v>0.20441932629881049</v>
      </c>
      <c r="E117" s="11">
        <v>0.36581335409518118</v>
      </c>
      <c r="F117" s="11">
        <f t="shared" si="86"/>
        <v>0.57023268039399166</v>
      </c>
      <c r="G117" s="200">
        <f t="shared" si="74"/>
        <v>4.0532065208684465E-2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0.15180072084998783</v>
      </c>
      <c r="C118" s="11">
        <v>0.14658337326517373</v>
      </c>
      <c r="D118" s="11">
        <f t="shared" si="72"/>
        <v>-5.2173475848140971E-3</v>
      </c>
      <c r="E118" s="11">
        <v>7.7793702930827935E-2</v>
      </c>
      <c r="F118" s="11">
        <f t="shared" si="73"/>
        <v>7.2576355346013838E-2</v>
      </c>
      <c r="G118" s="200">
        <f t="shared" si="74"/>
        <v>2.796698516937246E-2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2.2145787777866763</v>
      </c>
      <c r="C119" s="11">
        <v>3.3594100605666197</v>
      </c>
      <c r="D119" s="11">
        <f t="shared" ref="D119" si="87">C119-B119</f>
        <v>1.1448312827799434</v>
      </c>
      <c r="E119" s="11">
        <v>1.7776380153185829</v>
      </c>
      <c r="F119" s="11">
        <f t="shared" ref="F119" si="88">SUM(D119:E119)</f>
        <v>2.9224692980985263</v>
      </c>
      <c r="G119" s="200">
        <f t="shared" si="74"/>
        <v>4.0067515468919845E-2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62.385637117353909</v>
      </c>
      <c r="C120" s="11">
        <f t="shared" ref="C120:F120" si="89">SUM(C94:C119)</f>
        <v>75.70050593264277</v>
      </c>
      <c r="D120" s="11">
        <f t="shared" si="89"/>
        <v>13.314868815288877</v>
      </c>
      <c r="E120" s="11">
        <f t="shared" si="89"/>
        <v>37.029765875924298</v>
      </c>
      <c r="F120" s="11">
        <f t="shared" si="89"/>
        <v>50.344634691213187</v>
      </c>
      <c r="G120" s="200">
        <f t="shared" si="74"/>
        <v>3.1552345409799676E-2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1.4543946838703059</v>
      </c>
      <c r="C123" s="11">
        <v>1.4780933730847419</v>
      </c>
      <c r="D123" s="11">
        <f>C123-B123</f>
        <v>2.3698689214435964E-2</v>
      </c>
      <c r="E123" s="11">
        <v>0.7386611964024602</v>
      </c>
      <c r="F123" s="11">
        <f>SUM(D123:E123)</f>
        <v>0.76235988561689616</v>
      </c>
      <c r="G123" s="200">
        <f>IF(B123&gt;0,(1+(E123/B123))^(1/($C$6-$B$6))-1,0)</f>
        <v>2.7758698854174702E-2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0.76139504814948133</v>
      </c>
      <c r="C124" s="11">
        <v>1.1444455298431719</v>
      </c>
      <c r="D124" s="11">
        <f t="shared" ref="D124:D139" si="92">C124-B124</f>
        <v>0.3830504816936906</v>
      </c>
      <c r="E124" s="11">
        <v>0.64275286657835873</v>
      </c>
      <c r="F124" s="11">
        <f t="shared" ref="F124:F131" si="93">SUM(D124:E124)</f>
        <v>1.0258033482720492</v>
      </c>
      <c r="G124" s="200">
        <f t="shared" ref="G124:G147" si="94">IF(B124&gt;0,(1+(E124/B124))^(1/($C$6-$B$6))-1,0)</f>
        <v>4.1646088626054123E-2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0.78034624509707429</v>
      </c>
      <c r="C125" s="11">
        <v>0.92788674759878942</v>
      </c>
      <c r="D125" s="11">
        <f t="shared" si="92"/>
        <v>0.14754050250171513</v>
      </c>
      <c r="E125" s="11">
        <v>0.33152082705649666</v>
      </c>
      <c r="F125" s="11">
        <f t="shared" si="93"/>
        <v>0.47906132955821179</v>
      </c>
      <c r="G125" s="200">
        <f t="shared" si="94"/>
        <v>2.3884656570548612E-2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1.2571583435648046</v>
      </c>
      <c r="C126" s="11">
        <v>0.29373045171748213</v>
      </c>
      <c r="D126" s="11">
        <f t="shared" si="92"/>
        <v>-0.96342789184732247</v>
      </c>
      <c r="E126" s="11">
        <v>0.2536813345447767</v>
      </c>
      <c r="F126" s="11">
        <f t="shared" si="93"/>
        <v>-0.70974655730254577</v>
      </c>
      <c r="G126" s="200">
        <f t="shared" si="94"/>
        <v>1.2329501487541972E-2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0.29761366323236854</v>
      </c>
      <c r="C127" s="11">
        <v>0.21500785816934617</v>
      </c>
      <c r="D127" s="11">
        <f t="shared" si="92"/>
        <v>-8.2605805063022369E-2</v>
      </c>
      <c r="E127" s="11">
        <v>6.7655548432359658E-2</v>
      </c>
      <c r="F127" s="11">
        <f t="shared" si="93"/>
        <v>-1.4950256630662712E-2</v>
      </c>
      <c r="G127" s="200">
        <f>IF(B127&gt;0,(1+(E127/B127))^(1/($C$6-$B$6))-1,0)</f>
        <v>1.374956327000687E-2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0.79839039599461514</v>
      </c>
      <c r="C128" s="11">
        <v>0.84887527316990996</v>
      </c>
      <c r="D128" s="11">
        <f t="shared" si="92"/>
        <v>5.0484877175294818E-2</v>
      </c>
      <c r="E128" s="11">
        <v>0.30705677653592095</v>
      </c>
      <c r="F128" s="11">
        <f t="shared" si="93"/>
        <v>0.35754165371121577</v>
      </c>
      <c r="G128" s="200">
        <f t="shared" si="94"/>
        <v>2.1930856580563374E-2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0.27456428104520542</v>
      </c>
      <c r="C129" s="11">
        <v>0.35322749997666053</v>
      </c>
      <c r="D129" s="11">
        <f t="shared" si="92"/>
        <v>7.8663218931455114E-2</v>
      </c>
      <c r="E129" s="11">
        <v>0.14470354399365304</v>
      </c>
      <c r="F129" s="11">
        <f t="shared" si="93"/>
        <v>0.22336676292510815</v>
      </c>
      <c r="G129" s="200">
        <f t="shared" si="94"/>
        <v>2.8623636974816735E-2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0.70128271777750373</v>
      </c>
      <c r="C130" s="11">
        <v>0.310749337433121</v>
      </c>
      <c r="D130" s="11">
        <f t="shared" si="92"/>
        <v>-0.39053338034438273</v>
      </c>
      <c r="E130" s="11">
        <v>0.19898889355210181</v>
      </c>
      <c r="F130" s="11">
        <f t="shared" si="93"/>
        <v>-0.19154448679228092</v>
      </c>
      <c r="G130" s="200">
        <f t="shared" si="94"/>
        <v>1.6791783113010217E-2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0.23829471471055269</v>
      </c>
      <c r="C131" s="11">
        <v>0.3809461120943638</v>
      </c>
      <c r="D131" s="11">
        <f t="shared" si="92"/>
        <v>0.14265139738381111</v>
      </c>
      <c r="E131" s="11">
        <v>0.1190795019341717</v>
      </c>
      <c r="F131" s="11">
        <f t="shared" si="93"/>
        <v>0.26173089931798282</v>
      </c>
      <c r="G131" s="200">
        <f t="shared" si="94"/>
        <v>2.7386655406388183E-2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0.35833304422827644</v>
      </c>
      <c r="C132" s="11">
        <v>0.40781714170167987</v>
      </c>
      <c r="D132" s="11">
        <f t="shared" si="92"/>
        <v>4.9484097473403432E-2</v>
      </c>
      <c r="E132" s="11">
        <v>0.16488113430993076</v>
      </c>
      <c r="F132" s="11">
        <f t="shared" ref="F132:F133" si="95">SUM(D132:E132)</f>
        <v>0.21436523178333419</v>
      </c>
      <c r="G132" s="200">
        <f t="shared" si="94"/>
        <v>2.5556306717960053E-2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1.5043354708307466</v>
      </c>
      <c r="C133" s="11">
        <v>1.6426526393937875</v>
      </c>
      <c r="D133" s="11">
        <f t="shared" si="92"/>
        <v>0.13831716856304088</v>
      </c>
      <c r="E133" s="11">
        <v>0.74051332102938217</v>
      </c>
      <c r="F133" s="11">
        <f t="shared" si="95"/>
        <v>0.87883048959242305</v>
      </c>
      <c r="G133" s="200">
        <f t="shared" si="94"/>
        <v>2.7045048519619419E-2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1.8679241748926272</v>
      </c>
      <c r="C134" s="11">
        <v>2.0867618455770907</v>
      </c>
      <c r="D134" s="11">
        <f t="shared" si="92"/>
        <v>0.21883767068446347</v>
      </c>
      <c r="E134" s="11">
        <v>1.1259052139580248</v>
      </c>
      <c r="F134" s="11">
        <f t="shared" ref="F134:F137" si="96">SUM(D134:E134)</f>
        <v>1.3447428846424883</v>
      </c>
      <c r="G134" s="200">
        <f t="shared" si="94"/>
        <v>3.194809492159334E-2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0.48895114194525957</v>
      </c>
      <c r="C135" s="11">
        <v>0.81746454980909089</v>
      </c>
      <c r="D135" s="11">
        <f t="shared" si="92"/>
        <v>0.32851340786383132</v>
      </c>
      <c r="E135" s="11">
        <v>0.40699288789334592</v>
      </c>
      <c r="F135" s="11">
        <f t="shared" si="96"/>
        <v>0.73550629575717719</v>
      </c>
      <c r="G135" s="200">
        <f t="shared" si="94"/>
        <v>4.1200483255112719E-2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0.16879499231661521</v>
      </c>
      <c r="C136" s="11">
        <v>0.25985753436910886</v>
      </c>
      <c r="D136" s="11">
        <f t="shared" si="92"/>
        <v>9.1062542052493645E-2</v>
      </c>
      <c r="E136" s="11">
        <v>0.15323491527933089</v>
      </c>
      <c r="F136" s="11">
        <f t="shared" si="96"/>
        <v>0.24429745733182454</v>
      </c>
      <c r="G136" s="200">
        <f t="shared" si="94"/>
        <v>4.4004674674022137E-2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0.20558550800845096</v>
      </c>
      <c r="C137" s="11">
        <v>0.25890309201115419</v>
      </c>
      <c r="D137" s="11">
        <f t="shared" si="92"/>
        <v>5.3317584002703228E-2</v>
      </c>
      <c r="E137" s="11">
        <v>0.10563986005247203</v>
      </c>
      <c r="F137" s="11">
        <f t="shared" si="96"/>
        <v>0.15895744405517526</v>
      </c>
      <c r="G137" s="200">
        <f t="shared" si="94"/>
        <v>2.8029315937592614E-2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0.21984447869535123</v>
      </c>
      <c r="C138" s="11">
        <v>0.29698365020758516</v>
      </c>
      <c r="D138" s="11">
        <f t="shared" si="92"/>
        <v>7.7139171512233928E-2</v>
      </c>
      <c r="E138" s="11">
        <v>0.15277089971774396</v>
      </c>
      <c r="F138" s="11">
        <f t="shared" ref="F138" si="97">SUM(D138:E138)</f>
        <v>0.22991007122997789</v>
      </c>
      <c r="G138" s="200">
        <f t="shared" si="94"/>
        <v>3.5801051275548446E-2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0.19422146715368588</v>
      </c>
      <c r="C139" s="11">
        <v>0.24868703430388731</v>
      </c>
      <c r="D139" s="11">
        <f t="shared" si="92"/>
        <v>5.4465567150201427E-2</v>
      </c>
      <c r="E139" s="11">
        <v>0.12001523180615722</v>
      </c>
      <c r="F139" s="11">
        <f t="shared" ref="F139" si="98">SUM(D139:E139)</f>
        <v>0.17448079895635865</v>
      </c>
      <c r="G139" s="200">
        <f t="shared" si="94"/>
        <v>3.2596491031741337E-2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2.0554456994456478</v>
      </c>
      <c r="C140" s="11">
        <v>2.2862173844950457</v>
      </c>
      <c r="D140" s="11">
        <f>C140-B140</f>
        <v>0.23077168504939793</v>
      </c>
      <c r="E140" s="11">
        <v>1.2647609504006134</v>
      </c>
      <c r="F140" s="11">
        <f>SUM(D140:E140)</f>
        <v>1.4955326354500114</v>
      </c>
      <c r="G140" s="200">
        <f t="shared" si="94"/>
        <v>3.2485450616246636E-2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0.4583797523892173</v>
      </c>
      <c r="C141" s="11">
        <v>0.66184135007386857</v>
      </c>
      <c r="D141" s="11">
        <f t="shared" ref="D141:D147" si="99">C141-B141</f>
        <v>0.20346159768465127</v>
      </c>
      <c r="E141" s="11">
        <v>0.33938696581409089</v>
      </c>
      <c r="F141" s="11">
        <f t="shared" ref="F141:F142" si="100">SUM(D141:E141)</f>
        <v>0.54284856349874211</v>
      </c>
      <c r="G141" s="200">
        <f t="shared" si="94"/>
        <v>3.7632022012131339E-2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1.7950186096734131E-2</v>
      </c>
      <c r="C142" s="11">
        <v>1.7458695927804559E-2</v>
      </c>
      <c r="D142" s="11">
        <f t="shared" si="99"/>
        <v>-4.914901689295724E-4</v>
      </c>
      <c r="E142" s="11">
        <v>9.4282745246364857E-3</v>
      </c>
      <c r="F142" s="11">
        <f t="shared" si="100"/>
        <v>8.9367843557069133E-3</v>
      </c>
      <c r="G142" s="200">
        <f t="shared" si="94"/>
        <v>2.8543517543434094E-2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0.82629389240457995</v>
      </c>
      <c r="C143" s="11">
        <v>0.95810739568281467</v>
      </c>
      <c r="D143" s="11">
        <f t="shared" si="99"/>
        <v>0.13181350327823471</v>
      </c>
      <c r="E143" s="11">
        <v>0.45446705281950239</v>
      </c>
      <c r="F143" s="11">
        <f t="shared" ref="F143:F144" si="101">SUM(D143:E143)</f>
        <v>0.5862805560977371</v>
      </c>
      <c r="G143" s="200">
        <f t="shared" si="94"/>
        <v>2.964828917015061E-2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0.28532145666179204</v>
      </c>
      <c r="C144" s="11">
        <v>0.49174629564532735</v>
      </c>
      <c r="D144" s="11">
        <f t="shared" si="99"/>
        <v>0.20642483898353531</v>
      </c>
      <c r="E144" s="11">
        <v>0.22469407740056346</v>
      </c>
      <c r="F144" s="11">
        <f t="shared" si="101"/>
        <v>0.43111891638409877</v>
      </c>
      <c r="G144" s="200">
        <f t="shared" si="94"/>
        <v>3.9481101833295673E-2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8.5061985281967123E-2</v>
      </c>
      <c r="C145" s="11">
        <v>0.19093135995634286</v>
      </c>
      <c r="D145" s="11">
        <f t="shared" si="99"/>
        <v>0.10586937467437574</v>
      </c>
      <c r="E145" s="11">
        <v>6.9266012939002933E-2</v>
      </c>
      <c r="F145" s="11">
        <f t="shared" ref="F145:F146" si="102">SUM(D145:E145)</f>
        <v>0.17513538761337866</v>
      </c>
      <c r="G145" s="200">
        <f t="shared" si="94"/>
        <v>4.0512448890351216E-2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0.20507348734896763</v>
      </c>
      <c r="C146" s="11">
        <v>0.29917025429291561</v>
      </c>
      <c r="D146" s="11">
        <f t="shared" si="99"/>
        <v>9.4096766943947974E-2</v>
      </c>
      <c r="E146" s="11">
        <v>0.17233140783685386</v>
      </c>
      <c r="F146" s="11">
        <f t="shared" si="102"/>
        <v>0.26642817478080183</v>
      </c>
      <c r="G146" s="200">
        <f t="shared" si="94"/>
        <v>4.1501422558601453E-2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0.11201807176857249</v>
      </c>
      <c r="C147" s="11">
        <v>0.14618901446029442</v>
      </c>
      <c r="D147" s="11">
        <f t="shared" si="99"/>
        <v>3.4170942691721926E-2</v>
      </c>
      <c r="E147" s="11">
        <v>6.4227792119301672E-2</v>
      </c>
      <c r="F147" s="11">
        <f t="shared" ref="F147" si="103">SUM(D147:E147)</f>
        <v>9.8398734811023597E-2</v>
      </c>
      <c r="G147" s="200">
        <f t="shared" si="94"/>
        <v>3.0675745499090912E-2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1.1596462592797865</v>
      </c>
      <c r="C148" s="11">
        <v>1.762593893429893</v>
      </c>
      <c r="D148" s="11">
        <f t="shared" ref="D148" si="104">C148-B148</f>
        <v>0.60294763415010655</v>
      </c>
      <c r="E148" s="11">
        <v>0.89581723249592293</v>
      </c>
      <c r="F148" s="11">
        <f t="shared" ref="F148" si="105">SUM(D148:E148)</f>
        <v>1.4987648666460296</v>
      </c>
      <c r="G148" s="200">
        <f t="shared" ref="G148:G149" si="106">IF(B148&gt;0,(1+(E148/B148))^(1/($C$6-$B$6))-1,0)</f>
        <v>3.889649820851826E-2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16.776621162190189</v>
      </c>
      <c r="C149" s="11">
        <f t="shared" ref="C149:F149" si="107">SUM(C123:C148)</f>
        <v>18.786345314425276</v>
      </c>
      <c r="D149" s="11">
        <f t="shared" si="107"/>
        <v>2.0097241522350879</v>
      </c>
      <c r="E149" s="11">
        <f t="shared" si="107"/>
        <v>9.2684337194271755</v>
      </c>
      <c r="F149" s="11">
        <f t="shared" si="107"/>
        <v>11.278157871662264</v>
      </c>
      <c r="G149" s="200">
        <f t="shared" si="106"/>
        <v>2.9756918818688582E-2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2.237816562275079</v>
      </c>
      <c r="C152" s="11">
        <v>2.2376446438352184</v>
      </c>
      <c r="D152" s="11">
        <f>C152-B152</f>
        <v>-1.7191843986053001E-4</v>
      </c>
      <c r="E152" s="11">
        <v>1.1181715423775191</v>
      </c>
      <c r="F152" s="11">
        <f>SUM(D152:E152)</f>
        <v>1.1179996239376586</v>
      </c>
      <c r="G152" s="200">
        <f>IF(B152&gt;0,(1+(E152/B152))^(1/($C$6-$B$6))-1,0)</f>
        <v>2.7384624514168898E-2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0.82660047819872284</v>
      </c>
      <c r="C153" s="11">
        <v>1.2592414447012141</v>
      </c>
      <c r="D153" s="11">
        <f t="shared" ref="D153:D168" si="110">C153-B153</f>
        <v>0.43264096650249129</v>
      </c>
      <c r="E153" s="11">
        <v>0.66392874685198167</v>
      </c>
      <c r="F153" s="11">
        <f t="shared" ref="F153:F160" si="111">SUM(D153:E153)</f>
        <v>1.096569713354473</v>
      </c>
      <c r="G153" s="200">
        <f t="shared" ref="G153:G155" si="112">IF(B153&gt;0,(1+(E153/B153))^(1/($C$6-$B$6))-1,0)</f>
        <v>4.008697138888162E-2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1.7698937699060131</v>
      </c>
      <c r="C154" s="11">
        <v>1.6112611394260878</v>
      </c>
      <c r="D154" s="11">
        <f t="shared" si="110"/>
        <v>-0.15863263047992526</v>
      </c>
      <c r="E154" s="11">
        <v>0.61378105612459399</v>
      </c>
      <c r="F154" s="11">
        <f t="shared" si="111"/>
        <v>0.45514842564466873</v>
      </c>
      <c r="G154" s="200">
        <f t="shared" si="112"/>
        <v>2.0046540547193903E-2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0.3367000232689597</v>
      </c>
      <c r="C155" s="11">
        <v>0.37116891934291718</v>
      </c>
      <c r="D155" s="11">
        <f t="shared" si="110"/>
        <v>3.4468896073957478E-2</v>
      </c>
      <c r="E155" s="11">
        <v>0.18155766819818364</v>
      </c>
      <c r="F155" s="11">
        <f t="shared" si="111"/>
        <v>0.21602656427214112</v>
      </c>
      <c r="G155" s="200">
        <f t="shared" si="112"/>
        <v>2.9169342357300732E-2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0.15019246888346122</v>
      </c>
      <c r="C156" s="11">
        <v>0.11936030727919648</v>
      </c>
      <c r="D156" s="11">
        <f t="shared" si="110"/>
        <v>-3.0832161604264732E-2</v>
      </c>
      <c r="E156" s="11">
        <v>6.2199536255368407E-2</v>
      </c>
      <c r="F156" s="11">
        <f t="shared" si="111"/>
        <v>3.1367374651103674E-2</v>
      </c>
      <c r="G156" s="200">
        <f>IF(B156&gt;0,(1+(E156/B156))^(1/($C$6-$B$6))-1,0)</f>
        <v>2.3369966362971839E-2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1.258327559701568</v>
      </c>
      <c r="C157" s="11">
        <v>1.5324159018963737</v>
      </c>
      <c r="D157" s="11">
        <f t="shared" si="110"/>
        <v>0.27408834219480571</v>
      </c>
      <c r="E157" s="11">
        <v>0.68742543090755637</v>
      </c>
      <c r="F157" s="11">
        <f t="shared" si="111"/>
        <v>0.96151377310236208</v>
      </c>
      <c r="G157" s="200">
        <f t="shared" ref="G157:G178" si="113">IF(B157&gt;0,(1+(E157/B157))^(1/($C$6-$B$6))-1,0)</f>
        <v>2.9483996605939922E-2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0.62442934702497421</v>
      </c>
      <c r="C158" s="11">
        <v>0.49669019534132525</v>
      </c>
      <c r="D158" s="11">
        <f t="shared" si="110"/>
        <v>-0.12773915168364897</v>
      </c>
      <c r="E158" s="11">
        <v>0.19921583300402185</v>
      </c>
      <c r="F158" s="11">
        <f t="shared" si="111"/>
        <v>7.1476681320372881E-2</v>
      </c>
      <c r="G158" s="200">
        <f t="shared" si="113"/>
        <v>1.8631550638176231E-2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0.25374711866394206</v>
      </c>
      <c r="C159" s="11">
        <v>0.25708657718387795</v>
      </c>
      <c r="D159" s="11">
        <f t="shared" si="110"/>
        <v>3.3394585199358895E-3</v>
      </c>
      <c r="E159" s="11">
        <v>0.14060055803754717</v>
      </c>
      <c r="F159" s="11">
        <f t="shared" si="111"/>
        <v>0.14394001655748306</v>
      </c>
      <c r="G159" s="200">
        <f t="shared" si="113"/>
        <v>2.9829222269463829E-2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0.19053771619309745</v>
      </c>
      <c r="C160" s="11">
        <v>0.23602783239665323</v>
      </c>
      <c r="D160" s="11">
        <f t="shared" si="110"/>
        <v>4.549011620355578E-2</v>
      </c>
      <c r="E160" s="11">
        <v>7.8800559019060745E-2</v>
      </c>
      <c r="F160" s="11">
        <f t="shared" si="111"/>
        <v>0.12429067522261653</v>
      </c>
      <c r="G160" s="200">
        <f t="shared" si="113"/>
        <v>2.3342806990842568E-2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0.39438055465671623</v>
      </c>
      <c r="C161" s="11">
        <v>0.34804937595060492</v>
      </c>
      <c r="D161" s="11">
        <f t="shared" si="110"/>
        <v>-4.6331178706111309E-2</v>
      </c>
      <c r="E161" s="11">
        <v>0.16550209802945207</v>
      </c>
      <c r="F161" s="11">
        <f t="shared" ref="F161:F162" si="114">SUM(D161:E161)</f>
        <v>0.11917091932334076</v>
      </c>
      <c r="G161" s="200">
        <f t="shared" si="113"/>
        <v>2.3635725323826851E-2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1.3672133301613401</v>
      </c>
      <c r="C162" s="11">
        <v>1.4529682441196801</v>
      </c>
      <c r="D162" s="11">
        <f t="shared" si="110"/>
        <v>8.5754913958340007E-2</v>
      </c>
      <c r="E162" s="11">
        <v>0.65170699423271439</v>
      </c>
      <c r="F162" s="11">
        <f t="shared" si="114"/>
        <v>0.73746190819105439</v>
      </c>
      <c r="G162" s="200">
        <f t="shared" si="113"/>
        <v>2.6326461629728515E-2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1.7188424238268558</v>
      </c>
      <c r="C163" s="11">
        <v>1.8878790393470981</v>
      </c>
      <c r="D163" s="11">
        <f t="shared" si="110"/>
        <v>0.16903661552024229</v>
      </c>
      <c r="E163" s="11">
        <v>0.95182377381552785</v>
      </c>
      <c r="F163" s="11">
        <f t="shared" ref="F163:F166" si="115">SUM(D163:E163)</f>
        <v>1.1208603893357703</v>
      </c>
      <c r="G163" s="200">
        <f t="shared" si="113"/>
        <v>2.9814264148053438E-2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0.38104886351762096</v>
      </c>
      <c r="C164" s="11">
        <v>0.5234924404070207</v>
      </c>
      <c r="D164" s="11">
        <f t="shared" si="110"/>
        <v>0.14244357688939974</v>
      </c>
      <c r="E164" s="11">
        <v>0.27642337057972283</v>
      </c>
      <c r="F164" s="11">
        <f t="shared" si="115"/>
        <v>0.41886694746912256</v>
      </c>
      <c r="G164" s="200">
        <f t="shared" si="113"/>
        <v>3.7034289133237142E-2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0.2507183587829338</v>
      </c>
      <c r="C165" s="11">
        <v>0.35999406723761307</v>
      </c>
      <c r="D165" s="11">
        <f t="shared" si="110"/>
        <v>0.10927570845467927</v>
      </c>
      <c r="E165" s="11">
        <v>0.19157751977562534</v>
      </c>
      <c r="F165" s="11">
        <f t="shared" si="115"/>
        <v>0.30085322823030458</v>
      </c>
      <c r="G165" s="200">
        <f t="shared" si="113"/>
        <v>3.8568430338094872E-2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0.82241506003217113</v>
      </c>
      <c r="C166" s="11">
        <v>1.0347037318860184</v>
      </c>
      <c r="D166" s="11">
        <f t="shared" si="110"/>
        <v>0.21228867185384726</v>
      </c>
      <c r="E166" s="11">
        <v>0.42329884121694833</v>
      </c>
      <c r="F166" s="11">
        <f t="shared" si="115"/>
        <v>0.63558751307079553</v>
      </c>
      <c r="G166" s="200">
        <f t="shared" si="113"/>
        <v>2.8067942552238545E-2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0.30923314987545297</v>
      </c>
      <c r="C167" s="11">
        <v>0.39489053879793257</v>
      </c>
      <c r="D167" s="11">
        <f t="shared" si="110"/>
        <v>8.5657388922479594E-2</v>
      </c>
      <c r="E167" s="11">
        <v>0.20641999912423037</v>
      </c>
      <c r="F167" s="11">
        <f t="shared" ref="F167" si="116">SUM(D167:E167)</f>
        <v>0.29207738804670996</v>
      </c>
      <c r="G167" s="200">
        <f t="shared" si="113"/>
        <v>3.4676952689618012E-2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0.23985260621964041</v>
      </c>
      <c r="C168" s="11">
        <v>0.34087482557887655</v>
      </c>
      <c r="D168" s="11">
        <f t="shared" si="110"/>
        <v>0.10102221935923614</v>
      </c>
      <c r="E168" s="11">
        <v>0.16050351819023778</v>
      </c>
      <c r="F168" s="11">
        <f t="shared" ref="F168" si="117">SUM(D168:E168)</f>
        <v>0.26152573754947395</v>
      </c>
      <c r="G168" s="200">
        <f t="shared" si="113"/>
        <v>3.4745315587774162E-2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1.1963504286346551</v>
      </c>
      <c r="C169" s="11">
        <v>1.3610924057611422</v>
      </c>
      <c r="D169" s="11">
        <f>C169-B169</f>
        <v>0.16474197712648708</v>
      </c>
      <c r="E169" s="11">
        <v>0.75876923978531996</v>
      </c>
      <c r="F169" s="11">
        <f>SUM(D169:E169)</f>
        <v>0.92351121691180704</v>
      </c>
      <c r="G169" s="200">
        <f t="shared" si="113"/>
        <v>3.328707186640556E-2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0.61147376713189439</v>
      </c>
      <c r="C170" s="11">
        <v>0.96933182477204283</v>
      </c>
      <c r="D170" s="11">
        <f t="shared" ref="D170:D176" si="118">C170-B170</f>
        <v>0.35785805764014844</v>
      </c>
      <c r="E170" s="11">
        <v>0.48905142634688131</v>
      </c>
      <c r="F170" s="11">
        <f t="shared" ref="F170:F171" si="119">SUM(D170:E170)</f>
        <v>0.8469094839870297</v>
      </c>
      <c r="G170" s="200">
        <f t="shared" si="113"/>
        <v>3.9955630467401138E-2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1.5673319115042088E-2</v>
      </c>
      <c r="C171" s="11">
        <v>1.3033159325367321E-2</v>
      </c>
      <c r="D171" s="11">
        <f t="shared" si="118"/>
        <v>-2.6401597896747678E-3</v>
      </c>
      <c r="E171" s="11">
        <v>7.5909711074448934E-3</v>
      </c>
      <c r="F171" s="11">
        <f t="shared" si="119"/>
        <v>4.9508113177701256E-3</v>
      </c>
      <c r="G171" s="200">
        <f t="shared" si="113"/>
        <v>2.6680362793157109E-2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0.68873116134659662</v>
      </c>
      <c r="C172" s="11">
        <v>0.7618215599910847</v>
      </c>
      <c r="D172" s="11">
        <f t="shared" si="118"/>
        <v>7.3090398644488075E-2</v>
      </c>
      <c r="E172" s="11">
        <v>0.31268195944884891</v>
      </c>
      <c r="F172" s="11">
        <f t="shared" ref="F172:F173" si="120">SUM(D172:E172)</f>
        <v>0.38577235809333699</v>
      </c>
      <c r="G172" s="200">
        <f t="shared" si="113"/>
        <v>2.5268394159216445E-2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0.30958569295636151</v>
      </c>
      <c r="C173" s="11">
        <v>0.46565062030896653</v>
      </c>
      <c r="D173" s="11">
        <f t="shared" si="118"/>
        <v>0.15606492735260502</v>
      </c>
      <c r="E173" s="11">
        <v>0.2060459220518025</v>
      </c>
      <c r="F173" s="11">
        <f t="shared" si="120"/>
        <v>0.36211084940440752</v>
      </c>
      <c r="G173" s="200">
        <f t="shared" si="113"/>
        <v>3.4595480741723916E-2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0.18993371220794231</v>
      </c>
      <c r="C174" s="11">
        <v>0.34533936832286666</v>
      </c>
      <c r="D174" s="11">
        <f t="shared" si="118"/>
        <v>0.15540565611492435</v>
      </c>
      <c r="E174" s="11">
        <v>0.13555420860328851</v>
      </c>
      <c r="F174" s="11">
        <f t="shared" ref="F174:F175" si="121">SUM(D174:E174)</f>
        <v>0.29095986471821289</v>
      </c>
      <c r="G174" s="200">
        <f t="shared" si="113"/>
        <v>3.6562567083431086E-2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0.3661207510714295</v>
      </c>
      <c r="C175" s="11">
        <v>0.49255074614601702</v>
      </c>
      <c r="D175" s="11">
        <f t="shared" si="118"/>
        <v>0.12642999507458752</v>
      </c>
      <c r="E175" s="11">
        <v>0.29545367622322077</v>
      </c>
      <c r="F175" s="11">
        <f t="shared" si="121"/>
        <v>0.42188367129780829</v>
      </c>
      <c r="G175" s="200">
        <f t="shared" si="113"/>
        <v>4.0232195023918171E-2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0.13389075425398389</v>
      </c>
      <c r="C176" s="11">
        <v>0.13182369633536145</v>
      </c>
      <c r="D176" s="11">
        <f t="shared" si="118"/>
        <v>-2.0670579186224391E-3</v>
      </c>
      <c r="E176" s="11">
        <v>6.0697088027935303E-2</v>
      </c>
      <c r="F176" s="11">
        <f t="shared" ref="F176" si="122">SUM(D176:E176)</f>
        <v>5.8630030109312864E-2</v>
      </c>
      <c r="G176" s="200">
        <f t="shared" si="113"/>
        <v>2.5237164794049693E-2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1.0390974706267866</v>
      </c>
      <c r="C177" s="11">
        <v>1.5404905010518035</v>
      </c>
      <c r="D177" s="11">
        <f t="shared" ref="D177" si="123">C177-B177</f>
        <v>0.50139303042501693</v>
      </c>
      <c r="E177" s="11">
        <v>0.78484657463916196</v>
      </c>
      <c r="F177" s="11">
        <f t="shared" ref="F177" si="124">SUM(D177:E177)</f>
        <v>1.2862396050641789</v>
      </c>
      <c r="G177" s="200">
        <f t="shared" si="113"/>
        <v>3.8222288898373424E-2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17.682806448533235</v>
      </c>
      <c r="C178" s="11">
        <f t="shared" ref="C178:F178" si="125">SUM(C152:C177)</f>
        <v>20.544883106742358</v>
      </c>
      <c r="D178" s="11">
        <f t="shared" si="125"/>
        <v>2.8620766582091193</v>
      </c>
      <c r="E178" s="11">
        <f t="shared" si="125"/>
        <v>9.8236281119741982</v>
      </c>
      <c r="F178" s="11">
        <f t="shared" si="125"/>
        <v>12.685704770183317</v>
      </c>
      <c r="G178" s="200">
        <f t="shared" si="113"/>
        <v>2.9893238981884673E-2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4.6285713160998245</v>
      </c>
      <c r="C181" s="11">
        <v>4.3385248068907796</v>
      </c>
      <c r="D181" s="11">
        <f>C181-B181</f>
        <v>-0.29004650920904496</v>
      </c>
      <c r="E181" s="11">
        <v>1.8615755674124346</v>
      </c>
      <c r="F181" s="11">
        <f>SUM(D181:E181)</f>
        <v>1.5715290582033896</v>
      </c>
      <c r="G181" s="200">
        <f>IF(B181&gt;0,(1+(E181/B181))^(1/($C$6-$B$6))-1,0)</f>
        <v>2.2791643538251805E-2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1.8012599312403605</v>
      </c>
      <c r="C182" s="11">
        <v>2.1989747026274116</v>
      </c>
      <c r="D182" s="11">
        <f t="shared" ref="D182:D197" si="128">C182-B182</f>
        <v>0.39771477138705102</v>
      </c>
      <c r="E182" s="11">
        <v>1.0191079011242332</v>
      </c>
      <c r="F182" s="11">
        <f t="shared" ref="F182:F189" si="129">SUM(D182:E182)</f>
        <v>1.4168226725112842</v>
      </c>
      <c r="G182" s="200">
        <f t="shared" ref="G182:G184" si="130">IF(B182&gt;0,(1+(E182/B182))^(1/($C$6-$B$6))-1,0)</f>
        <v>3.0343314865067583E-2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2.378561071059984</v>
      </c>
      <c r="C183" s="11">
        <v>2.0739196338847785</v>
      </c>
      <c r="D183" s="11">
        <f t="shared" si="128"/>
        <v>-0.30464143717520553</v>
      </c>
      <c r="E183" s="11">
        <v>0.61306838803711439</v>
      </c>
      <c r="F183" s="11">
        <f t="shared" si="129"/>
        <v>0.30842695086190886</v>
      </c>
      <c r="G183" s="200">
        <f t="shared" si="130"/>
        <v>1.5405628224715695E-2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1.1896774806111745</v>
      </c>
      <c r="C184" s="11">
        <v>1.3584396982284315</v>
      </c>
      <c r="D184" s="11">
        <f t="shared" si="128"/>
        <v>0.16876221761725696</v>
      </c>
      <c r="E184" s="11">
        <v>0.73306734597187617</v>
      </c>
      <c r="F184" s="11">
        <f t="shared" si="129"/>
        <v>0.90182956358913313</v>
      </c>
      <c r="G184" s="200">
        <f t="shared" si="130"/>
        <v>3.2522428127938596E-2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0.54257048974457711</v>
      </c>
      <c r="C185" s="11">
        <v>0.68002949438309535</v>
      </c>
      <c r="D185" s="11">
        <f t="shared" si="128"/>
        <v>0.13745900463851823</v>
      </c>
      <c r="E185" s="11">
        <v>0.25169887198876995</v>
      </c>
      <c r="F185" s="11">
        <f t="shared" si="129"/>
        <v>0.38915787662728818</v>
      </c>
      <c r="G185" s="200">
        <f>IF(B185&gt;0,(1+(E185/B185))^(1/($C$6-$B$6))-1,0)</f>
        <v>2.5732483973609721E-2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2.651228023569173</v>
      </c>
      <c r="C186" s="11">
        <v>3.1068756165224585</v>
      </c>
      <c r="D186" s="11">
        <f t="shared" si="128"/>
        <v>0.4556475929532855</v>
      </c>
      <c r="E186" s="11">
        <v>1.2107032755090577</v>
      </c>
      <c r="F186" s="11">
        <f t="shared" si="129"/>
        <v>1.6663508684623431</v>
      </c>
      <c r="G186" s="200">
        <f t="shared" ref="G186:G205" si="131">IF(B186&gt;0,(1+(E186/B186))^(1/($C$6-$B$6))-1,0)</f>
        <v>2.5393352121430457E-2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0.87916748389408972</v>
      </c>
      <c r="C187" s="11">
        <v>0.4647416304068861</v>
      </c>
      <c r="D187" s="11">
        <f t="shared" si="128"/>
        <v>-0.41442585348720362</v>
      </c>
      <c r="E187" s="11">
        <v>0.21365808882220677</v>
      </c>
      <c r="F187" s="11">
        <f t="shared" si="129"/>
        <v>-0.20076776466499685</v>
      </c>
      <c r="G187" s="200">
        <f t="shared" si="131"/>
        <v>1.460877827039786E-2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0.91124456074318083</v>
      </c>
      <c r="C188" s="11">
        <v>1.0095571096067721</v>
      </c>
      <c r="D188" s="11">
        <f t="shared" si="128"/>
        <v>9.8312548863591309E-2</v>
      </c>
      <c r="E188" s="11">
        <v>0.55305756917091242</v>
      </c>
      <c r="F188" s="11">
        <f t="shared" si="129"/>
        <v>0.65137011803450373</v>
      </c>
      <c r="G188" s="200">
        <f t="shared" si="131"/>
        <v>3.2126787331767881E-2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0.61761733079237058</v>
      </c>
      <c r="C189" s="11">
        <v>0.71778126424530597</v>
      </c>
      <c r="D189" s="11">
        <f t="shared" si="128"/>
        <v>0.10016393345293539</v>
      </c>
      <c r="E189" s="11">
        <v>0.17938736778343156</v>
      </c>
      <c r="F189" s="11">
        <f t="shared" si="129"/>
        <v>0.27955130123636696</v>
      </c>
      <c r="G189" s="200">
        <f t="shared" si="131"/>
        <v>1.7144746910499942E-2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0.90838189519217927</v>
      </c>
      <c r="C190" s="11">
        <v>0.77609719262442389</v>
      </c>
      <c r="D190" s="11">
        <f t="shared" si="128"/>
        <v>-0.13228470256775537</v>
      </c>
      <c r="E190" s="11">
        <v>0.29192797243693985</v>
      </c>
      <c r="F190" s="11">
        <f t="shared" ref="F190:F191" si="132">SUM(D190:E190)</f>
        <v>0.15964326986918448</v>
      </c>
      <c r="G190" s="200">
        <f t="shared" si="131"/>
        <v>1.8751654605884127E-2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3.6269044646178901</v>
      </c>
      <c r="C191" s="11">
        <v>3.1874774396654297</v>
      </c>
      <c r="D191" s="11">
        <f t="shared" si="128"/>
        <v>-0.43942702495246033</v>
      </c>
      <c r="E191" s="11">
        <v>1.4144358690861165</v>
      </c>
      <c r="F191" s="11">
        <f t="shared" si="132"/>
        <v>0.97500884413365618</v>
      </c>
      <c r="G191" s="200">
        <f t="shared" si="131"/>
        <v>2.21955674625538E-2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4.7317641382333075</v>
      </c>
      <c r="C192" s="11">
        <v>3.0127363071664406</v>
      </c>
      <c r="D192" s="11">
        <f t="shared" si="128"/>
        <v>-1.719027831066867</v>
      </c>
      <c r="E192" s="11">
        <v>1.8572971045067137</v>
      </c>
      <c r="F192" s="11">
        <f t="shared" ref="F192:F195" si="133">SUM(D192:E192)</f>
        <v>0.13826927343984674</v>
      </c>
      <c r="G192" s="200">
        <f t="shared" si="131"/>
        <v>2.2319623167833091E-2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1.2082279531054234</v>
      </c>
      <c r="C193" s="11">
        <v>0.27023933209126577</v>
      </c>
      <c r="D193" s="11">
        <f t="shared" si="128"/>
        <v>-0.9379886210141577</v>
      </c>
      <c r="E193" s="11">
        <v>0.44238941931340309</v>
      </c>
      <c r="F193" s="11">
        <f t="shared" si="133"/>
        <v>-0.49559920170075461</v>
      </c>
      <c r="G193" s="200">
        <f t="shared" si="131"/>
        <v>2.1017459976394814E-2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0.35412644108504299</v>
      </c>
      <c r="C194" s="11">
        <v>0.3454517951590837</v>
      </c>
      <c r="D194" s="11">
        <f t="shared" si="128"/>
        <v>-8.6746459259592901E-3</v>
      </c>
      <c r="E194" s="11">
        <v>0.18442050963081705</v>
      </c>
      <c r="F194" s="11">
        <f t="shared" si="133"/>
        <v>0.17574586370485776</v>
      </c>
      <c r="G194" s="200">
        <f t="shared" si="131"/>
        <v>2.8342254016222812E-2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3.673834097013299</v>
      </c>
      <c r="C195" s="11">
        <v>3.562056767171137</v>
      </c>
      <c r="D195" s="11">
        <f t="shared" si="128"/>
        <v>-0.11177732984216204</v>
      </c>
      <c r="E195" s="11">
        <v>1.2521078252351441</v>
      </c>
      <c r="F195" s="11">
        <f t="shared" si="133"/>
        <v>1.140330495392982</v>
      </c>
      <c r="G195" s="200">
        <f t="shared" si="131"/>
        <v>1.974437042017918E-2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2.6613957480636468</v>
      </c>
      <c r="C196" s="11">
        <v>2.3203540258548041</v>
      </c>
      <c r="D196" s="11">
        <f t="shared" si="128"/>
        <v>-0.34104172220884266</v>
      </c>
      <c r="E196" s="11">
        <v>0.95363144422496249</v>
      </c>
      <c r="F196" s="11">
        <f t="shared" ref="F196" si="134">SUM(D196:E196)</f>
        <v>0.61258972201611983</v>
      </c>
      <c r="G196" s="200">
        <f t="shared" si="131"/>
        <v>2.0626422345373152E-2</v>
      </c>
    </row>
    <row r="197" spans="1:14" x14ac:dyDescent="0.2">
      <c r="A197" t="str">
        <f t="shared" si="127"/>
        <v>54 Textiles, printing and other skilled trades</v>
      </c>
      <c r="B197" s="11">
        <v>1.4242328444385575</v>
      </c>
      <c r="C197" s="11">
        <v>1.6581993265992425</v>
      </c>
      <c r="D197" s="11">
        <f t="shared" si="128"/>
        <v>0.23396648216068505</v>
      </c>
      <c r="E197" s="11">
        <v>0.65625045305169316</v>
      </c>
      <c r="F197" s="11">
        <f t="shared" ref="F197" si="135">SUM(D197:E197)</f>
        <v>0.89021693521237821</v>
      </c>
      <c r="G197" s="200">
        <f t="shared" si="131"/>
        <v>2.5586311718971411E-2</v>
      </c>
    </row>
    <row r="198" spans="1:14" x14ac:dyDescent="0.2">
      <c r="A198" t="str">
        <f t="shared" si="127"/>
        <v>61 Caring personal service occupations</v>
      </c>
      <c r="B198" s="11">
        <v>6.6179983214461258</v>
      </c>
      <c r="C198" s="11">
        <v>7.9449046871337341</v>
      </c>
      <c r="D198" s="11">
        <f>C198-B198</f>
        <v>1.3269063656876083</v>
      </c>
      <c r="E198" s="11">
        <v>4.1321828534345606</v>
      </c>
      <c r="F198" s="11">
        <f>SUM(D198:E198)</f>
        <v>5.4590892191221689</v>
      </c>
      <c r="G198" s="200">
        <f t="shared" si="131"/>
        <v>3.2870662722946475E-2</v>
      </c>
    </row>
    <row r="199" spans="1:14" x14ac:dyDescent="0.2">
      <c r="A199" t="str">
        <f t="shared" si="127"/>
        <v>62 Leisure, travel and related personal service occupations</v>
      </c>
      <c r="B199" s="11">
        <v>1.6934203580258063</v>
      </c>
      <c r="C199" s="11">
        <v>1.3996245993446743</v>
      </c>
      <c r="D199" s="11">
        <f t="shared" ref="D199:D205" si="136">C199-B199</f>
        <v>-0.29379575868113195</v>
      </c>
      <c r="E199" s="11">
        <v>0.713654134380315</v>
      </c>
      <c r="F199" s="11">
        <f t="shared" ref="F199:F200" si="137">SUM(D199:E199)</f>
        <v>0.41985837569918305</v>
      </c>
      <c r="G199" s="200">
        <f t="shared" si="131"/>
        <v>2.3721089683995444E-2</v>
      </c>
    </row>
    <row r="200" spans="1:14" x14ac:dyDescent="0.2">
      <c r="A200" t="str">
        <f t="shared" si="127"/>
        <v>63 Community and civil enforcement occupations</v>
      </c>
      <c r="B200" s="11">
        <v>5.3456028366714627E-2</v>
      </c>
      <c r="C200" s="11">
        <v>3.6363492606472848E-2</v>
      </c>
      <c r="D200" s="11">
        <f t="shared" si="136"/>
        <v>-1.7092535760241778E-2</v>
      </c>
      <c r="E200" s="11">
        <v>1.3885587227856416E-2</v>
      </c>
      <c r="F200" s="11">
        <f t="shared" si="137"/>
        <v>-3.2069485323853626E-3</v>
      </c>
      <c r="G200" s="200">
        <f t="shared" si="131"/>
        <v>1.5513706512932046E-2</v>
      </c>
    </row>
    <row r="201" spans="1:14" x14ac:dyDescent="0.2">
      <c r="A201" t="str">
        <f t="shared" si="127"/>
        <v>71 Sales occupations</v>
      </c>
      <c r="B201" s="11">
        <v>5.2039118902423267</v>
      </c>
      <c r="C201" s="11">
        <v>5.0323688875926704</v>
      </c>
      <c r="D201" s="11">
        <f t="shared" si="136"/>
        <v>-0.17154300264965627</v>
      </c>
      <c r="E201" s="11">
        <v>2.1864627761162607</v>
      </c>
      <c r="F201" s="11">
        <f t="shared" ref="F201:F202" si="138">SUM(D201:E201)</f>
        <v>2.0149197734666044</v>
      </c>
      <c r="G201" s="200">
        <f t="shared" si="131"/>
        <v>2.3660081888605244E-2</v>
      </c>
    </row>
    <row r="202" spans="1:14" x14ac:dyDescent="0.2">
      <c r="A202" t="str">
        <f t="shared" si="127"/>
        <v>72 Customer service occupations</v>
      </c>
      <c r="B202" s="11">
        <v>1.075067049125257</v>
      </c>
      <c r="C202" s="11">
        <v>1.3736800843061865</v>
      </c>
      <c r="D202" s="11">
        <f t="shared" si="136"/>
        <v>0.29861303518092952</v>
      </c>
      <c r="E202" s="11">
        <v>0.58197253020124062</v>
      </c>
      <c r="F202" s="11">
        <f t="shared" si="138"/>
        <v>0.88058556538217014</v>
      </c>
      <c r="G202" s="200">
        <f t="shared" si="131"/>
        <v>2.9263302686776349E-2</v>
      </c>
    </row>
    <row r="203" spans="1:14" x14ac:dyDescent="0.2">
      <c r="A203" t="str">
        <f t="shared" si="127"/>
        <v>81 Process, plant and machine operatives</v>
      </c>
      <c r="B203" s="11">
        <v>1.0641764162606431</v>
      </c>
      <c r="C203" s="11">
        <v>1.5953761550150725</v>
      </c>
      <c r="D203" s="11">
        <f t="shared" si="136"/>
        <v>0.53119973875442938</v>
      </c>
      <c r="E203" s="11">
        <v>0.51829400739181919</v>
      </c>
      <c r="F203" s="11">
        <f t="shared" ref="F203:F204" si="139">SUM(D203:E203)</f>
        <v>1.0494937461462486</v>
      </c>
      <c r="G203" s="200">
        <f t="shared" si="131"/>
        <v>2.6805370388340632E-2</v>
      </c>
    </row>
    <row r="204" spans="1:14" x14ac:dyDescent="0.2">
      <c r="A204" t="str">
        <f t="shared" si="127"/>
        <v>82 Transport and mobile machine drivers and operatives</v>
      </c>
      <c r="B204" s="11">
        <v>1.6622956874337675</v>
      </c>
      <c r="C204" s="11">
        <v>2.0994783719462933</v>
      </c>
      <c r="D204" s="11">
        <f t="shared" si="136"/>
        <v>0.43718268451252573</v>
      </c>
      <c r="E204" s="11">
        <v>0.96935091429019793</v>
      </c>
      <c r="F204" s="11">
        <f t="shared" si="139"/>
        <v>1.4065335988027237</v>
      </c>
      <c r="G204" s="200">
        <f t="shared" si="131"/>
        <v>3.1101185094842609E-2</v>
      </c>
    </row>
    <row r="205" spans="1:14" x14ac:dyDescent="0.2">
      <c r="A205" t="str">
        <f t="shared" si="127"/>
        <v>91 Elementary trades and related occupations</v>
      </c>
      <c r="B205" s="11">
        <v>0.56954846493780498</v>
      </c>
      <c r="C205" s="11">
        <v>0.63166264997041388</v>
      </c>
      <c r="D205" s="11">
        <f t="shared" si="136"/>
        <v>6.2114185032608904E-2</v>
      </c>
      <c r="E205" s="11">
        <v>0.19531116226513928</v>
      </c>
      <c r="F205" s="11">
        <f t="shared" ref="F205" si="140">SUM(D205:E205)</f>
        <v>0.25742534729774819</v>
      </c>
      <c r="G205" s="200">
        <f t="shared" si="131"/>
        <v>1.9851025163089675E-2</v>
      </c>
    </row>
    <row r="206" spans="1:14" x14ac:dyDescent="0.2">
      <c r="A206" t="str">
        <f t="shared" si="127"/>
        <v>92 Elementary administration and service occupations</v>
      </c>
      <c r="B206" s="11">
        <v>4.8703471856010809</v>
      </c>
      <c r="C206" s="11">
        <v>4.679209760346005</v>
      </c>
      <c r="D206" s="11">
        <f t="shared" ref="D206" si="141">C206-B206</f>
        <v>-0.19113742525507593</v>
      </c>
      <c r="E206" s="11">
        <v>2.4120250470126261</v>
      </c>
      <c r="F206" s="11">
        <f t="shared" ref="F206" si="142">SUM(D206:E206)</f>
        <v>2.2208876217575502</v>
      </c>
      <c r="G206" s="200">
        <f t="shared" ref="G206:G207" si="143">IF(B206&gt;0,(1+(E206/B206))^(1/($C$6-$B$6))-1,0)</f>
        <v>2.7182307024261387E-2</v>
      </c>
    </row>
    <row r="207" spans="1:14" x14ac:dyDescent="0.2">
      <c r="A207" t="str">
        <f t="shared" si="127"/>
        <v>All occupations</v>
      </c>
      <c r="B207" s="11">
        <f>SUM(B181:B206)</f>
        <v>56.998986670943609</v>
      </c>
      <c r="C207" s="11">
        <f t="shared" ref="C207:F207" si="144">SUM(C181:C206)</f>
        <v>55.874124831389267</v>
      </c>
      <c r="D207" s="11">
        <f t="shared" si="144"/>
        <v>-1.124861839554339</v>
      </c>
      <c r="E207" s="11">
        <f t="shared" si="144"/>
        <v>25.41092398562585</v>
      </c>
      <c r="F207" s="11">
        <f t="shared" si="144"/>
        <v>24.286062146071504</v>
      </c>
      <c r="G207" s="200">
        <f t="shared" si="143"/>
        <v>2.4882680145119185E-2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3.3333322581555795</v>
      </c>
      <c r="C210" s="11">
        <v>2.4243658156703494</v>
      </c>
      <c r="D210" s="11">
        <f>C210-B210</f>
        <v>-0.90896644248523017</v>
      </c>
      <c r="E210" s="11">
        <v>1.2570256690994319</v>
      </c>
      <c r="F210" s="11">
        <f>SUM(D210:E210)</f>
        <v>0.34805922661420174</v>
      </c>
      <c r="G210" s="200">
        <f>IF(B210&gt;0,(1+(E210/B210))^(1/($C$6-$B$6))-1,0)</f>
        <v>2.1561529516621158E-2</v>
      </c>
    </row>
    <row r="211" spans="1:7" x14ac:dyDescent="0.2">
      <c r="A211" t="str">
        <f t="shared" si="146"/>
        <v>12 Other managers and proprietors</v>
      </c>
      <c r="B211" s="11">
        <v>1.7301463289939545</v>
      </c>
      <c r="C211" s="11">
        <v>2.0986121830469475</v>
      </c>
      <c r="D211" s="11">
        <f t="shared" ref="D211:D226" si="147">C211-B211</f>
        <v>0.36846585405299304</v>
      </c>
      <c r="E211" s="11">
        <v>1.1165737500266639</v>
      </c>
      <c r="F211" s="11">
        <f t="shared" ref="F211:F218" si="148">SUM(D211:E211)</f>
        <v>1.485039604079657</v>
      </c>
      <c r="G211" s="200">
        <f t="shared" ref="G211:G213" si="149">IF(B211&gt;0,(1+(E211/B211))^(1/($C$6-$B$6))-1,0)</f>
        <v>3.3754616295062601E-2</v>
      </c>
    </row>
    <row r="212" spans="1:7" x14ac:dyDescent="0.2">
      <c r="A212" t="str">
        <f t="shared" si="146"/>
        <v>21 Science, research, engineering and technology professionals</v>
      </c>
      <c r="B212" s="11">
        <v>1.6161853341289245</v>
      </c>
      <c r="C212" s="11">
        <v>1.4130824598357898</v>
      </c>
      <c r="D212" s="11">
        <f t="shared" si="147"/>
        <v>-0.20310287429313467</v>
      </c>
      <c r="E212" s="11">
        <v>0.50431935851961052</v>
      </c>
      <c r="F212" s="11">
        <f t="shared" si="148"/>
        <v>0.30121648422647584</v>
      </c>
      <c r="G212" s="200">
        <f t="shared" si="149"/>
        <v>1.8270600712098961E-2</v>
      </c>
    </row>
    <row r="213" spans="1:7" x14ac:dyDescent="0.2">
      <c r="A213" t="str">
        <f t="shared" si="146"/>
        <v>22 Health professionals</v>
      </c>
      <c r="B213" s="11">
        <v>0.76150289673948635</v>
      </c>
      <c r="C213" s="11">
        <v>0.61669320511969095</v>
      </c>
      <c r="D213" s="11">
        <f t="shared" si="147"/>
        <v>-0.1448096916197954</v>
      </c>
      <c r="E213" s="11">
        <v>0.34226862772200328</v>
      </c>
      <c r="F213" s="11">
        <f t="shared" si="148"/>
        <v>0.19745893610220788</v>
      </c>
      <c r="G213" s="200">
        <f t="shared" si="149"/>
        <v>2.5055015806937364E-2</v>
      </c>
    </row>
    <row r="214" spans="1:7" x14ac:dyDescent="0.2">
      <c r="A214" t="str">
        <f t="shared" si="146"/>
        <v>23 Teaching and other educational professionals</v>
      </c>
      <c r="B214" s="11">
        <v>0.38877819640069172</v>
      </c>
      <c r="C214" s="11">
        <v>0.35428879595882251</v>
      </c>
      <c r="D214" s="11">
        <f t="shared" si="147"/>
        <v>-3.4489400441869211E-2</v>
      </c>
      <c r="E214" s="11">
        <v>0.16850871652730007</v>
      </c>
      <c r="F214" s="11">
        <f t="shared" si="148"/>
        <v>0.13401931608543086</v>
      </c>
      <c r="G214" s="200">
        <f>IF(B214&gt;0,(1+(E214/B214))^(1/($C$6-$B$6))-1,0)</f>
        <v>2.4295181199087468E-2</v>
      </c>
    </row>
    <row r="215" spans="1:7" x14ac:dyDescent="0.2">
      <c r="A215" t="str">
        <f t="shared" si="146"/>
        <v>24 Business, media and public service professionals</v>
      </c>
      <c r="B215" s="11">
        <v>1.6899378712381588</v>
      </c>
      <c r="C215" s="11">
        <v>1.5155388173714128</v>
      </c>
      <c r="D215" s="11">
        <f t="shared" si="147"/>
        <v>-0.17439905386674592</v>
      </c>
      <c r="E215" s="11">
        <v>0.66514765607771098</v>
      </c>
      <c r="F215" s="11">
        <f t="shared" si="148"/>
        <v>0.49074860221096506</v>
      </c>
      <c r="G215" s="200">
        <f t="shared" ref="G215:G234" si="150">IF(B215&gt;0,(1+(E215/B215))^(1/($C$6-$B$6))-1,0)</f>
        <v>2.2372273490857353E-2</v>
      </c>
    </row>
    <row r="216" spans="1:7" x14ac:dyDescent="0.2">
      <c r="A216" t="str">
        <f t="shared" si="146"/>
        <v>31 Science, engineering and technology associate professionals</v>
      </c>
      <c r="B216" s="11">
        <v>0.67918997934968073</v>
      </c>
      <c r="C216" s="11">
        <v>0.53789006775996251</v>
      </c>
      <c r="D216" s="11">
        <f t="shared" si="147"/>
        <v>-0.14129991158971822</v>
      </c>
      <c r="E216" s="11">
        <v>0.21748876284968943</v>
      </c>
      <c r="F216" s="11">
        <f t="shared" si="148"/>
        <v>7.6188851259971213E-2</v>
      </c>
      <c r="G216" s="200">
        <f t="shared" si="150"/>
        <v>1.8692339437744065E-2</v>
      </c>
    </row>
    <row r="217" spans="1:7" x14ac:dyDescent="0.2">
      <c r="A217" t="str">
        <f t="shared" si="146"/>
        <v>32 Health and social care associate professionals</v>
      </c>
      <c r="B217" s="11">
        <v>0.59738546149982308</v>
      </c>
      <c r="C217" s="11">
        <v>0.45523064384343714</v>
      </c>
      <c r="D217" s="11">
        <f t="shared" si="147"/>
        <v>-0.14215481765638593</v>
      </c>
      <c r="E217" s="11">
        <v>0.26788019471922569</v>
      </c>
      <c r="F217" s="11">
        <f t="shared" si="148"/>
        <v>0.12572537706283976</v>
      </c>
      <c r="G217" s="200">
        <f t="shared" si="150"/>
        <v>2.5005795964083699E-2</v>
      </c>
    </row>
    <row r="218" spans="1:7" x14ac:dyDescent="0.2">
      <c r="A218" t="str">
        <f t="shared" si="146"/>
        <v>33 Protective service occupations</v>
      </c>
      <c r="B218" s="11">
        <v>0.64805453263769908</v>
      </c>
      <c r="C218" s="11">
        <v>0.64187572209383037</v>
      </c>
      <c r="D218" s="11">
        <f t="shared" si="147"/>
        <v>-6.1788105438687069E-3</v>
      </c>
      <c r="E218" s="11">
        <v>0.20255206151604124</v>
      </c>
      <c r="F218" s="11">
        <f t="shared" si="148"/>
        <v>0.19637325097217254</v>
      </c>
      <c r="G218" s="200">
        <f t="shared" si="150"/>
        <v>1.8297035671673401E-2</v>
      </c>
    </row>
    <row r="219" spans="1:7" x14ac:dyDescent="0.2">
      <c r="A219" t="str">
        <f t="shared" si="146"/>
        <v>34 Culture, media and sports occupations</v>
      </c>
      <c r="B219" s="11">
        <v>0.42603144485781602</v>
      </c>
      <c r="C219" s="11">
        <v>0.21108904495389649</v>
      </c>
      <c r="D219" s="11">
        <f t="shared" si="147"/>
        <v>-0.21494239990391953</v>
      </c>
      <c r="E219" s="11">
        <v>0.11446041797716022</v>
      </c>
      <c r="F219" s="11">
        <f t="shared" ref="F219:F220" si="151">SUM(D219:E219)</f>
        <v>-0.10048198192675931</v>
      </c>
      <c r="G219" s="200">
        <f t="shared" si="150"/>
        <v>1.599093643797822E-2</v>
      </c>
    </row>
    <row r="220" spans="1:7" x14ac:dyDescent="0.2">
      <c r="A220" t="str">
        <f t="shared" si="146"/>
        <v>35 Business and public service associate professionals</v>
      </c>
      <c r="B220" s="11">
        <v>2.6310033071186352</v>
      </c>
      <c r="C220" s="11">
        <v>1.9792398162647706</v>
      </c>
      <c r="D220" s="11">
        <f t="shared" si="147"/>
        <v>-0.65176349085386454</v>
      </c>
      <c r="E220" s="11">
        <v>0.87324073324546114</v>
      </c>
      <c r="F220" s="11">
        <f t="shared" si="151"/>
        <v>0.22147724239159661</v>
      </c>
      <c r="G220" s="200">
        <f t="shared" si="150"/>
        <v>1.9291016605465172E-2</v>
      </c>
    </row>
    <row r="221" spans="1:7" x14ac:dyDescent="0.2">
      <c r="A221" t="str">
        <f t="shared" si="146"/>
        <v>41 Administrative occupations</v>
      </c>
      <c r="B221" s="11">
        <v>4.8199582961539056</v>
      </c>
      <c r="C221" s="11">
        <v>2.7380242486880215</v>
      </c>
      <c r="D221" s="11">
        <f t="shared" si="147"/>
        <v>-2.0819340474658841</v>
      </c>
      <c r="E221" s="11">
        <v>1.5338886222166779</v>
      </c>
      <c r="F221" s="11">
        <f t="shared" ref="F221:F224" si="152">SUM(D221:E221)</f>
        <v>-0.54804542524920619</v>
      </c>
      <c r="G221" s="200">
        <f t="shared" si="150"/>
        <v>1.8590366506332723E-2</v>
      </c>
    </row>
    <row r="222" spans="1:7" x14ac:dyDescent="0.2">
      <c r="A222" t="str">
        <f t="shared" si="146"/>
        <v>42 Secretarial and related occupations</v>
      </c>
      <c r="B222" s="11">
        <v>1.293423135230058</v>
      </c>
      <c r="C222" s="11">
        <v>0.22135822110220124</v>
      </c>
      <c r="D222" s="11">
        <f t="shared" si="147"/>
        <v>-1.0720649141278569</v>
      </c>
      <c r="E222" s="11">
        <v>0.34891364494207022</v>
      </c>
      <c r="F222" s="11">
        <f t="shared" si="152"/>
        <v>-0.72315126918578665</v>
      </c>
      <c r="G222" s="200">
        <f t="shared" si="150"/>
        <v>1.6049281210339883E-2</v>
      </c>
    </row>
    <row r="223" spans="1:7" x14ac:dyDescent="0.2">
      <c r="A223" t="str">
        <f t="shared" si="146"/>
        <v>51 Skilled agricultural and related trades</v>
      </c>
      <c r="B223" s="11">
        <v>0.49715063698189088</v>
      </c>
      <c r="C223" s="11">
        <v>0.50882186361618398</v>
      </c>
      <c r="D223" s="11">
        <f t="shared" si="147"/>
        <v>1.1671226634293097E-2</v>
      </c>
      <c r="E223" s="11">
        <v>0.26586217064334439</v>
      </c>
      <c r="F223" s="11">
        <f t="shared" si="152"/>
        <v>0.27753339727763748</v>
      </c>
      <c r="G223" s="200">
        <f t="shared" si="150"/>
        <v>2.8970494983415529E-2</v>
      </c>
    </row>
    <row r="224" spans="1:7" x14ac:dyDescent="0.2">
      <c r="A224" t="str">
        <f t="shared" si="146"/>
        <v>52 Skilled metal, electrical and electronic trades</v>
      </c>
      <c r="B224" s="11">
        <v>2.0320892078021262</v>
      </c>
      <c r="C224" s="11">
        <v>1.6984093403140146</v>
      </c>
      <c r="D224" s="11">
        <f t="shared" si="147"/>
        <v>-0.33367986748811163</v>
      </c>
      <c r="E224" s="11">
        <v>0.68014657892829178</v>
      </c>
      <c r="F224" s="11">
        <f t="shared" si="152"/>
        <v>0.34646671144018015</v>
      </c>
      <c r="G224" s="200">
        <f t="shared" si="150"/>
        <v>1.9433681139700898E-2</v>
      </c>
    </row>
    <row r="225" spans="1:7" x14ac:dyDescent="0.2">
      <c r="A225" t="str">
        <f t="shared" si="146"/>
        <v>53 Skilled construction and building trades</v>
      </c>
      <c r="B225" s="11">
        <v>2.4071880400282244</v>
      </c>
      <c r="C225" s="11">
        <v>2.6425129919500221</v>
      </c>
      <c r="D225" s="11">
        <f t="shared" si="147"/>
        <v>0.2353249519217977</v>
      </c>
      <c r="E225" s="11">
        <v>1.1544567382387001</v>
      </c>
      <c r="F225" s="11">
        <f t="shared" ref="F225" si="153">SUM(D225:E225)</f>
        <v>1.3897816901604978</v>
      </c>
      <c r="G225" s="200">
        <f t="shared" si="150"/>
        <v>2.6461596922391584E-2</v>
      </c>
    </row>
    <row r="226" spans="1:7" x14ac:dyDescent="0.2">
      <c r="A226" t="str">
        <f t="shared" si="146"/>
        <v>54 Textiles, printing and other skilled trades</v>
      </c>
      <c r="B226" s="11">
        <v>1.200048830328301</v>
      </c>
      <c r="C226" s="11">
        <v>0.94079724259985709</v>
      </c>
      <c r="D226" s="11">
        <f t="shared" si="147"/>
        <v>-0.25925158772844392</v>
      </c>
      <c r="E226" s="11">
        <v>0.41130786909204331</v>
      </c>
      <c r="F226" s="11">
        <f t="shared" ref="F226" si="154">SUM(D226:E226)</f>
        <v>0.15205628136359939</v>
      </c>
      <c r="G226" s="200">
        <f t="shared" si="150"/>
        <v>1.9841901186653743E-2</v>
      </c>
    </row>
    <row r="227" spans="1:7" x14ac:dyDescent="0.2">
      <c r="A227" t="str">
        <f t="shared" si="146"/>
        <v>61 Caring personal service occupations</v>
      </c>
      <c r="B227" s="11">
        <v>4.1161507214377426</v>
      </c>
      <c r="C227" s="11">
        <v>3.3853861457005014</v>
      </c>
      <c r="D227" s="11">
        <f>C227-B227</f>
        <v>-0.73076457573724118</v>
      </c>
      <c r="E227" s="11">
        <v>1.8040656057250719</v>
      </c>
      <c r="F227" s="11">
        <f>SUM(D227:E227)</f>
        <v>1.0733010299878307</v>
      </c>
      <c r="G227" s="200">
        <f t="shared" si="150"/>
        <v>2.4526242821643951E-2</v>
      </c>
    </row>
    <row r="228" spans="1:7" x14ac:dyDescent="0.2">
      <c r="A228" t="str">
        <f t="shared" si="146"/>
        <v>62 Leisure, travel and related personal service occupations</v>
      </c>
      <c r="B228" s="11">
        <v>1.4899780418525159</v>
      </c>
      <c r="C228" s="11">
        <v>1.0696691482265199</v>
      </c>
      <c r="D228" s="11">
        <f t="shared" ref="D228:D234" si="155">C228-B228</f>
        <v>-0.42030889362599599</v>
      </c>
      <c r="E228" s="11">
        <v>0.56894493007441027</v>
      </c>
      <c r="F228" s="11">
        <f t="shared" ref="F228:F229" si="156">SUM(D228:E228)</f>
        <v>0.14863603644841428</v>
      </c>
      <c r="G228" s="200">
        <f t="shared" si="150"/>
        <v>2.1795569850031171E-2</v>
      </c>
    </row>
    <row r="229" spans="1:7" x14ac:dyDescent="0.2">
      <c r="A229" t="str">
        <f t="shared" si="146"/>
        <v>63 Community and civil enforcement occupations</v>
      </c>
      <c r="B229" s="11">
        <v>7.2318785741270375E-2</v>
      </c>
      <c r="C229" s="11">
        <v>5.1124684124724332E-2</v>
      </c>
      <c r="D229" s="11">
        <f t="shared" si="155"/>
        <v>-2.1194101616546043E-2</v>
      </c>
      <c r="E229" s="11">
        <v>2.228618800498262E-2</v>
      </c>
      <c r="F229" s="11">
        <f t="shared" si="156"/>
        <v>1.0920863884365771E-3</v>
      </c>
      <c r="G229" s="200">
        <f t="shared" si="150"/>
        <v>1.806972544449259E-2</v>
      </c>
    </row>
    <row r="230" spans="1:7" x14ac:dyDescent="0.2">
      <c r="A230" t="str">
        <f t="shared" si="146"/>
        <v>71 Sales occupations</v>
      </c>
      <c r="B230" s="11">
        <v>4.3091124027386964</v>
      </c>
      <c r="C230" s="11">
        <v>2.9129541500610743</v>
      </c>
      <c r="D230" s="11">
        <f t="shared" si="155"/>
        <v>-1.3961582526776222</v>
      </c>
      <c r="E230" s="11">
        <v>1.492858288860677</v>
      </c>
      <c r="F230" s="11">
        <f t="shared" ref="F230:F231" si="157">SUM(D230:E230)</f>
        <v>9.6700036183054783E-2</v>
      </c>
      <c r="G230" s="200">
        <f t="shared" si="150"/>
        <v>2.0028987516189867E-2</v>
      </c>
    </row>
    <row r="231" spans="1:7" x14ac:dyDescent="0.2">
      <c r="A231" t="str">
        <f t="shared" si="146"/>
        <v>72 Customer service occupations</v>
      </c>
      <c r="B231" s="11">
        <v>1.0988057596010516</v>
      </c>
      <c r="C231" s="11">
        <v>1.3158886912674912</v>
      </c>
      <c r="D231" s="11">
        <f t="shared" si="155"/>
        <v>0.21708293166643955</v>
      </c>
      <c r="E231" s="11">
        <v>0.59845445677806597</v>
      </c>
      <c r="F231" s="11">
        <f t="shared" si="157"/>
        <v>0.81553738844450552</v>
      </c>
      <c r="G231" s="200">
        <f t="shared" si="150"/>
        <v>2.941027847726807E-2</v>
      </c>
    </row>
    <row r="232" spans="1:7" x14ac:dyDescent="0.2">
      <c r="A232" t="str">
        <f t="shared" si="146"/>
        <v>81 Process, plant and machine operatives</v>
      </c>
      <c r="B232" s="11">
        <v>1.2331320036841897</v>
      </c>
      <c r="C232" s="11">
        <v>1.586130280061081</v>
      </c>
      <c r="D232" s="11">
        <f t="shared" si="155"/>
        <v>0.3529982763768913</v>
      </c>
      <c r="E232" s="11">
        <v>0.59119909855037434</v>
      </c>
      <c r="F232" s="11">
        <f t="shared" ref="F232:F233" si="158">SUM(D232:E232)</f>
        <v>0.94419737492726563</v>
      </c>
      <c r="G232" s="200">
        <f t="shared" si="150"/>
        <v>2.6454271194496393E-2</v>
      </c>
    </row>
    <row r="233" spans="1:7" x14ac:dyDescent="0.2">
      <c r="A233" t="str">
        <f t="shared" si="146"/>
        <v>82 Transport and mobile machine drivers and operatives</v>
      </c>
      <c r="B233" s="11">
        <v>2.1415584071138754</v>
      </c>
      <c r="C233" s="11">
        <v>2.2762140933641568</v>
      </c>
      <c r="D233" s="11">
        <f t="shared" si="155"/>
        <v>0.13465568625028146</v>
      </c>
      <c r="E233" s="11">
        <v>1.219460936505177</v>
      </c>
      <c r="F233" s="11">
        <f t="shared" si="158"/>
        <v>1.3541166227554584</v>
      </c>
      <c r="G233" s="200">
        <f t="shared" si="150"/>
        <v>3.0503345158838124E-2</v>
      </c>
    </row>
    <row r="234" spans="1:7" x14ac:dyDescent="0.2">
      <c r="A234" t="str">
        <f t="shared" si="146"/>
        <v>91 Elementary trades and related occupations</v>
      </c>
      <c r="B234" s="11">
        <v>0.81827563413822413</v>
      </c>
      <c r="C234" s="11">
        <v>0.65949982051515443</v>
      </c>
      <c r="D234" s="11">
        <f t="shared" si="155"/>
        <v>-0.15877581362306969</v>
      </c>
      <c r="E234" s="11">
        <v>0.24808626226109717</v>
      </c>
      <c r="F234" s="11">
        <f t="shared" ref="F234" si="159">SUM(D234:E234)</f>
        <v>8.9310448638027479E-2</v>
      </c>
      <c r="G234" s="200">
        <f t="shared" si="150"/>
        <v>1.7810671260482192E-2</v>
      </c>
    </row>
    <row r="235" spans="1:7" x14ac:dyDescent="0.2">
      <c r="A235" t="str">
        <f t="shared" si="146"/>
        <v>92 Elementary administration and service occupations</v>
      </c>
      <c r="B235" s="11">
        <v>7.0840976048066544</v>
      </c>
      <c r="C235" s="11">
        <v>6.6476139667326803</v>
      </c>
      <c r="D235" s="11">
        <f t="shared" ref="D235" si="160">C235-B235</f>
        <v>-0.43648363807397406</v>
      </c>
      <c r="E235" s="11">
        <v>3.2856369426955503</v>
      </c>
      <c r="F235" s="11">
        <f t="shared" ref="F235" si="161">SUM(D235:E235)</f>
        <v>2.8491533046215762</v>
      </c>
      <c r="G235" s="200">
        <f t="shared" ref="G235:G236" si="162">IF(B235&gt;0,(1+(E235/B235))^(1/($C$6-$B$6))-1,0)</f>
        <v>2.572799042167162E-2</v>
      </c>
    </row>
    <row r="236" spans="1:7" x14ac:dyDescent="0.2">
      <c r="A236" t="str">
        <f t="shared" si="146"/>
        <v>All occupations</v>
      </c>
      <c r="B236" s="11">
        <f>SUM(B210:B235)</f>
        <v>49.114835118759189</v>
      </c>
      <c r="C236" s="11">
        <f t="shared" ref="C236:F236" si="163">SUM(C210:C235)</f>
        <v>40.902311460242586</v>
      </c>
      <c r="D236" s="11">
        <f t="shared" si="163"/>
        <v>-8.2125236585165808</v>
      </c>
      <c r="E236" s="11">
        <f t="shared" si="163"/>
        <v>19.955034281796834</v>
      </c>
      <c r="F236" s="11">
        <f t="shared" si="163"/>
        <v>11.742510623280253</v>
      </c>
      <c r="G236" s="200">
        <f t="shared" si="162"/>
        <v>2.2990803793250469E-2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2.2138663518893869</v>
      </c>
      <c r="C239" s="11">
        <v>1.7065156467460183</v>
      </c>
      <c r="D239" s="11">
        <f>C239-B239</f>
        <v>-0.50735070514336855</v>
      </c>
      <c r="E239" s="11">
        <v>0.86348970167598571</v>
      </c>
      <c r="F239" s="11">
        <f>SUM(D239:E239)</f>
        <v>0.35613899653261716</v>
      </c>
      <c r="G239" s="200">
        <f>IF(B239&gt;0,(1+(E239/B239))^(1/($C$6-$B$6))-1,0)</f>
        <v>2.2198148212548618E-2</v>
      </c>
    </row>
    <row r="240" spans="1:7" x14ac:dyDescent="0.2">
      <c r="A240" t="str">
        <f t="shared" si="165"/>
        <v>12 Other managers and proprietors</v>
      </c>
      <c r="B240" s="11">
        <v>0.89847108973914092</v>
      </c>
      <c r="C240" s="11">
        <v>0.84352820025222819</v>
      </c>
      <c r="D240" s="11">
        <f t="shared" ref="D240:D255" si="166">C240-B240</f>
        <v>-5.4942889486912727E-2</v>
      </c>
      <c r="E240" s="11">
        <v>0.43247053238077682</v>
      </c>
      <c r="F240" s="11">
        <f t="shared" ref="F240:F247" si="167">SUM(D240:E240)</f>
        <v>0.37752764289386409</v>
      </c>
      <c r="G240" s="200">
        <f t="shared" ref="G240:G242" si="168">IF(B240&gt;0,(1+(E240/B240))^(1/($C$6-$B$6))-1,0)</f>
        <v>2.6542639337906904E-2</v>
      </c>
    </row>
    <row r="241" spans="1:7" x14ac:dyDescent="0.2">
      <c r="A241" t="str">
        <f t="shared" si="165"/>
        <v>21 Science, research, engineering and technology professionals</v>
      </c>
      <c r="B241" s="11">
        <v>0.96553444659963961</v>
      </c>
      <c r="C241" s="11">
        <v>0.69788170533306981</v>
      </c>
      <c r="D241" s="11">
        <f t="shared" si="166"/>
        <v>-0.26765274126656979</v>
      </c>
      <c r="E241" s="11">
        <v>0.26842668066184161</v>
      </c>
      <c r="F241" s="11">
        <f t="shared" si="167"/>
        <v>7.7393939527181654E-4</v>
      </c>
      <c r="G241" s="200">
        <f t="shared" si="168"/>
        <v>1.6487979115680451E-2</v>
      </c>
    </row>
    <row r="242" spans="1:7" x14ac:dyDescent="0.2">
      <c r="A242" t="str">
        <f t="shared" si="165"/>
        <v>22 Health professionals</v>
      </c>
      <c r="B242" s="11">
        <v>0.39051992140586872</v>
      </c>
      <c r="C242" s="11">
        <v>0.26221220092747355</v>
      </c>
      <c r="D242" s="11">
        <f t="shared" si="166"/>
        <v>-0.12830772047839517</v>
      </c>
      <c r="E242" s="11">
        <v>0.15574703683682931</v>
      </c>
      <c r="F242" s="11">
        <f t="shared" si="167"/>
        <v>2.7439316358434135E-2</v>
      </c>
      <c r="G242" s="200">
        <f t="shared" si="168"/>
        <v>2.2627457363161518E-2</v>
      </c>
    </row>
    <row r="243" spans="1:7" x14ac:dyDescent="0.2">
      <c r="A243" t="str">
        <f t="shared" si="165"/>
        <v>23 Teaching and other educational professionals</v>
      </c>
      <c r="B243" s="11">
        <v>0.24062887087589918</v>
      </c>
      <c r="C243" s="11">
        <v>0.2474803947344901</v>
      </c>
      <c r="D243" s="11">
        <f t="shared" si="166"/>
        <v>6.8515238585909188E-3</v>
      </c>
      <c r="E243" s="11">
        <v>0.11165765995658256</v>
      </c>
      <c r="F243" s="11">
        <f t="shared" si="167"/>
        <v>0.11850918381517347</v>
      </c>
      <c r="G243" s="200">
        <f>IF(B243&gt;0,(1+(E243/B243))^(1/($C$6-$B$6))-1,0)</f>
        <v>2.5738256990454955E-2</v>
      </c>
    </row>
    <row r="244" spans="1:7" x14ac:dyDescent="0.2">
      <c r="A244" t="str">
        <f t="shared" si="165"/>
        <v>24 Business, media and public service professionals</v>
      </c>
      <c r="B244" s="11">
        <v>1.01234929816769</v>
      </c>
      <c r="C244" s="11">
        <v>0.74696111253692477</v>
      </c>
      <c r="D244" s="11">
        <f t="shared" si="166"/>
        <v>-0.26538818563076527</v>
      </c>
      <c r="E244" s="11">
        <v>0.35986980704672628</v>
      </c>
      <c r="F244" s="11">
        <f t="shared" si="167"/>
        <v>9.4481621415961003E-2</v>
      </c>
      <c r="G244" s="200">
        <f t="shared" ref="G244:G263" si="169">IF(B244&gt;0,(1+(E244/B244))^(1/($C$6-$B$6))-1,0)</f>
        <v>2.0484012129331264E-2</v>
      </c>
    </row>
    <row r="245" spans="1:7" x14ac:dyDescent="0.2">
      <c r="A245" t="str">
        <f t="shared" si="165"/>
        <v>31 Science, engineering and technology associate professionals</v>
      </c>
      <c r="B245" s="11">
        <v>0.52446686664130893</v>
      </c>
      <c r="C245" s="11">
        <v>0.38411406554089228</v>
      </c>
      <c r="D245" s="11">
        <f t="shared" si="166"/>
        <v>-0.14035280110041665</v>
      </c>
      <c r="E245" s="11">
        <v>0.15101229155879395</v>
      </c>
      <c r="F245" s="11">
        <f t="shared" si="167"/>
        <v>1.0659490458377302E-2</v>
      </c>
      <c r="G245" s="200">
        <f>IF(B245&gt;0,(1+(E245/B245))^(1/($C$6-$B$6))-1,0)</f>
        <v>1.7012427309032851E-2</v>
      </c>
    </row>
    <row r="246" spans="1:7" x14ac:dyDescent="0.2">
      <c r="A246" t="str">
        <f t="shared" si="165"/>
        <v>32 Health and social care associate professionals</v>
      </c>
      <c r="B246" s="11">
        <v>0.18298949425192584</v>
      </c>
      <c r="C246" s="11">
        <v>0.10490036966402277</v>
      </c>
      <c r="D246" s="11">
        <f t="shared" si="166"/>
        <v>-7.8089124587903069E-2</v>
      </c>
      <c r="E246" s="11">
        <v>6.3379456527121E-2</v>
      </c>
      <c r="F246" s="11">
        <f t="shared" si="167"/>
        <v>-1.4709668060782069E-2</v>
      </c>
      <c r="G246" s="200">
        <f t="shared" si="169"/>
        <v>2.0024620383513492E-2</v>
      </c>
    </row>
    <row r="247" spans="1:7" x14ac:dyDescent="0.2">
      <c r="A247" t="str">
        <f t="shared" si="165"/>
        <v>33 Protective service occupations</v>
      </c>
      <c r="B247" s="11">
        <v>0.34461757930953402</v>
      </c>
      <c r="C247" s="11">
        <v>0.32160123835699111</v>
      </c>
      <c r="D247" s="11">
        <f t="shared" si="166"/>
        <v>-2.3016340952542902E-2</v>
      </c>
      <c r="E247" s="11">
        <v>0.13028255633213964</v>
      </c>
      <c r="F247" s="11">
        <f t="shared" si="167"/>
        <v>0.10726621537959674</v>
      </c>
      <c r="G247" s="200">
        <f t="shared" si="169"/>
        <v>2.160809237589878E-2</v>
      </c>
    </row>
    <row r="248" spans="1:7" x14ac:dyDescent="0.2">
      <c r="A248" t="str">
        <f t="shared" si="165"/>
        <v>34 Culture, media and sports occupations</v>
      </c>
      <c r="B248" s="11">
        <v>0.35150661598454341</v>
      </c>
      <c r="C248" s="11">
        <v>0.19580063219389351</v>
      </c>
      <c r="D248" s="11">
        <f t="shared" si="166"/>
        <v>-0.1557059837906499</v>
      </c>
      <c r="E248" s="11">
        <v>0.1021943624806961</v>
      </c>
      <c r="F248" s="11">
        <f t="shared" ref="F248:F249" si="170">SUM(D248:E248)</f>
        <v>-5.3511621309953794E-2</v>
      </c>
      <c r="G248" s="200">
        <f t="shared" si="169"/>
        <v>1.715954958098953E-2</v>
      </c>
    </row>
    <row r="249" spans="1:7" x14ac:dyDescent="0.2">
      <c r="A249" t="str">
        <f t="shared" si="165"/>
        <v>35 Business and public service associate professionals</v>
      </c>
      <c r="B249" s="11">
        <v>1.4719410959692076</v>
      </c>
      <c r="C249" s="11">
        <v>0.82785485964137739</v>
      </c>
      <c r="D249" s="11">
        <f t="shared" si="166"/>
        <v>-0.64408623632783024</v>
      </c>
      <c r="E249" s="11">
        <v>0.4053434723132418</v>
      </c>
      <c r="F249" s="11">
        <f t="shared" si="170"/>
        <v>-0.23874276401458844</v>
      </c>
      <c r="G249" s="200">
        <f t="shared" si="169"/>
        <v>1.6348487714685556E-2</v>
      </c>
    </row>
    <row r="250" spans="1:7" x14ac:dyDescent="0.2">
      <c r="A250" t="str">
        <f t="shared" si="165"/>
        <v>41 Administrative occupations</v>
      </c>
      <c r="B250" s="11">
        <v>2.3588733926733929</v>
      </c>
      <c r="C250" s="11">
        <v>0.6130305705086373</v>
      </c>
      <c r="D250" s="11">
        <f t="shared" si="166"/>
        <v>-1.7458428221647555</v>
      </c>
      <c r="E250" s="11">
        <v>0.51632007790401868</v>
      </c>
      <c r="F250" s="11">
        <f t="shared" ref="F250:F253" si="171">SUM(D250:E250)</f>
        <v>-1.2295227442607368</v>
      </c>
      <c r="G250" s="200">
        <f t="shared" si="169"/>
        <v>1.3283170236384922E-2</v>
      </c>
    </row>
    <row r="251" spans="1:7" x14ac:dyDescent="0.2">
      <c r="A251" t="str">
        <f t="shared" si="165"/>
        <v>42 Secretarial and related occupations</v>
      </c>
      <c r="B251" s="11">
        <v>1.0139256905833962</v>
      </c>
      <c r="C251" s="11">
        <v>6.2167202209531168E-2</v>
      </c>
      <c r="D251" s="11">
        <f t="shared" si="166"/>
        <v>-0.95175848837386501</v>
      </c>
      <c r="E251" s="11">
        <v>0.17113888205882996</v>
      </c>
      <c r="F251" s="11">
        <f t="shared" si="171"/>
        <v>-0.78061960631503502</v>
      </c>
      <c r="G251" s="200">
        <f t="shared" si="169"/>
        <v>1.0452088468698051E-2</v>
      </c>
    </row>
    <row r="252" spans="1:7" x14ac:dyDescent="0.2">
      <c r="A252" t="str">
        <f t="shared" si="165"/>
        <v>51 Skilled agricultural and related trades</v>
      </c>
      <c r="B252" s="11">
        <v>0.42855526163937713</v>
      </c>
      <c r="C252" s="11">
        <v>0.5366578380928948</v>
      </c>
      <c r="D252" s="11">
        <f t="shared" si="166"/>
        <v>0.10810257645351767</v>
      </c>
      <c r="E252" s="11">
        <v>0.21184439734084504</v>
      </c>
      <c r="F252" s="11">
        <f t="shared" si="171"/>
        <v>0.31994697379436271</v>
      </c>
      <c r="G252" s="200">
        <f t="shared" si="169"/>
        <v>2.7139940979222787E-2</v>
      </c>
    </row>
    <row r="253" spans="1:7" x14ac:dyDescent="0.2">
      <c r="A253" t="str">
        <f t="shared" si="165"/>
        <v>52 Skilled metal, electrical and electronic trades</v>
      </c>
      <c r="B253" s="11">
        <v>0.93823030823066322</v>
      </c>
      <c r="C253" s="11">
        <v>0.54003050791312401</v>
      </c>
      <c r="D253" s="11">
        <f t="shared" si="166"/>
        <v>-0.39819980031753921</v>
      </c>
      <c r="E253" s="11">
        <v>0.29503220816872305</v>
      </c>
      <c r="F253" s="11">
        <f t="shared" si="171"/>
        <v>-0.10316759214881616</v>
      </c>
      <c r="G253" s="200">
        <f t="shared" si="169"/>
        <v>1.8395343562197963E-2</v>
      </c>
    </row>
    <row r="254" spans="1:7" x14ac:dyDescent="0.2">
      <c r="A254" t="str">
        <f t="shared" si="165"/>
        <v>53 Skilled construction and building trades</v>
      </c>
      <c r="B254" s="11">
        <v>1.1421843816170916</v>
      </c>
      <c r="C254" s="11">
        <v>1.2202189359049727</v>
      </c>
      <c r="D254" s="11">
        <f t="shared" si="166"/>
        <v>7.8034554287881086E-2</v>
      </c>
      <c r="E254" s="11">
        <v>0.49046079520610092</v>
      </c>
      <c r="F254" s="11">
        <f t="shared" ref="F254" si="172">SUM(D254:E254)</f>
        <v>0.56849534949398195</v>
      </c>
      <c r="G254" s="200">
        <f t="shared" si="169"/>
        <v>2.4103159876307956E-2</v>
      </c>
    </row>
    <row r="255" spans="1:7" x14ac:dyDescent="0.2">
      <c r="A255" t="str">
        <f t="shared" si="165"/>
        <v>54 Textiles, printing and other skilled trades</v>
      </c>
      <c r="B255" s="11">
        <v>1.0073312039091882</v>
      </c>
      <c r="C255" s="11">
        <v>0.85268510582823542</v>
      </c>
      <c r="D255" s="11">
        <f t="shared" si="166"/>
        <v>-0.15464609808095275</v>
      </c>
      <c r="E255" s="11">
        <v>0.35491765660183877</v>
      </c>
      <c r="F255" s="11">
        <f t="shared" ref="F255" si="173">SUM(D255:E255)</f>
        <v>0.20027155852088602</v>
      </c>
      <c r="G255" s="200">
        <f t="shared" si="169"/>
        <v>2.032597861483465E-2</v>
      </c>
    </row>
    <row r="256" spans="1:7" x14ac:dyDescent="0.2">
      <c r="A256" t="str">
        <f t="shared" si="165"/>
        <v>61 Caring personal service occupations</v>
      </c>
      <c r="B256" s="11">
        <v>0.80636391443962807</v>
      </c>
      <c r="C256" s="11">
        <v>0.56079199787172662</v>
      </c>
      <c r="D256" s="11">
        <f>C256-B256</f>
        <v>-0.24557191656790145</v>
      </c>
      <c r="E256" s="11">
        <v>0.2095384571852148</v>
      </c>
      <c r="F256" s="11">
        <f>SUM(D256:E256)</f>
        <v>-3.603345938268665E-2</v>
      </c>
      <c r="G256" s="200">
        <f t="shared" si="169"/>
        <v>1.5519014039123036E-2</v>
      </c>
    </row>
    <row r="257" spans="1:7" x14ac:dyDescent="0.2">
      <c r="A257" t="str">
        <f t="shared" si="165"/>
        <v>62 Leisure, travel and related personal service occupations</v>
      </c>
      <c r="B257" s="11">
        <v>0.92721679180446448</v>
      </c>
      <c r="C257" s="11">
        <v>0.70906796013506279</v>
      </c>
      <c r="D257" s="11">
        <f t="shared" ref="D257:D263" si="174">C257-B257</f>
        <v>-0.21814883166940169</v>
      </c>
      <c r="E257" s="11">
        <v>0.35822254123683045</v>
      </c>
      <c r="F257" s="11">
        <f t="shared" ref="F257:F258" si="175">SUM(D257:E257)</f>
        <v>0.14007370956742876</v>
      </c>
      <c r="G257" s="200">
        <f t="shared" si="169"/>
        <v>2.201676458270363E-2</v>
      </c>
    </row>
    <row r="258" spans="1:7" x14ac:dyDescent="0.2">
      <c r="A258" t="str">
        <f t="shared" si="165"/>
        <v>63 Community and civil enforcement occupations</v>
      </c>
      <c r="B258" s="11">
        <v>5.8969449182619996E-2</v>
      </c>
      <c r="C258" s="11">
        <v>4.1574590694750932E-2</v>
      </c>
      <c r="D258" s="11">
        <f t="shared" si="174"/>
        <v>-1.7394858487869064E-2</v>
      </c>
      <c r="E258" s="11">
        <v>1.8293404025549704E-2</v>
      </c>
      <c r="F258" s="11">
        <f t="shared" si="175"/>
        <v>8.9854553768064019E-4</v>
      </c>
      <c r="G258" s="200">
        <f t="shared" si="169"/>
        <v>1.8176130270073365E-2</v>
      </c>
    </row>
    <row r="259" spans="1:7" x14ac:dyDescent="0.2">
      <c r="A259" t="str">
        <f t="shared" si="165"/>
        <v>71 Sales occupations</v>
      </c>
      <c r="B259" s="11">
        <v>2.7442266834348166</v>
      </c>
      <c r="C259" s="11">
        <v>0.90320525410264763</v>
      </c>
      <c r="D259" s="11">
        <f t="shared" si="174"/>
        <v>-1.8410214293321689</v>
      </c>
      <c r="E259" s="11">
        <v>0.61218459521301727</v>
      </c>
      <c r="F259" s="11">
        <f t="shared" ref="F259:F260" si="176">SUM(D259:E259)</f>
        <v>-1.2288368341191518</v>
      </c>
      <c r="G259" s="200">
        <f t="shared" si="169"/>
        <v>1.3515385767542742E-2</v>
      </c>
    </row>
    <row r="260" spans="1:7" x14ac:dyDescent="0.2">
      <c r="A260" t="str">
        <f t="shared" si="165"/>
        <v>72 Customer service occupations</v>
      </c>
      <c r="B260" s="11">
        <v>0.48054295957753268</v>
      </c>
      <c r="C260" s="11">
        <v>0.50618222510064814</v>
      </c>
      <c r="D260" s="11">
        <f t="shared" si="174"/>
        <v>2.5639265523115462E-2</v>
      </c>
      <c r="E260" s="11">
        <v>0.1727563144664544</v>
      </c>
      <c r="F260" s="11">
        <f t="shared" si="176"/>
        <v>0.19839557998956986</v>
      </c>
      <c r="G260" s="200">
        <f t="shared" si="169"/>
        <v>2.0685622100538481E-2</v>
      </c>
    </row>
    <row r="261" spans="1:7" x14ac:dyDescent="0.2">
      <c r="A261" t="str">
        <f t="shared" si="165"/>
        <v>81 Process, plant and machine operatives</v>
      </c>
      <c r="B261" s="11">
        <v>0.90275236458927322</v>
      </c>
      <c r="C261" s="11">
        <v>0.40211527779286727</v>
      </c>
      <c r="D261" s="11">
        <f t="shared" si="174"/>
        <v>-0.50063708679640595</v>
      </c>
      <c r="E261" s="11">
        <v>0.25443166894733199</v>
      </c>
      <c r="F261" s="11">
        <f t="shared" ref="F261:F262" si="177">SUM(D261:E261)</f>
        <v>-0.24620541784907396</v>
      </c>
      <c r="G261" s="200">
        <f t="shared" si="169"/>
        <v>1.6690861368944487E-2</v>
      </c>
    </row>
    <row r="262" spans="1:7" x14ac:dyDescent="0.2">
      <c r="A262" t="str">
        <f t="shared" si="165"/>
        <v>82 Transport and mobile machine drivers and operatives</v>
      </c>
      <c r="B262" s="11">
        <v>1.6357700407463205</v>
      </c>
      <c r="C262" s="11">
        <v>1.2545793059234731</v>
      </c>
      <c r="D262" s="11">
        <f t="shared" si="174"/>
        <v>-0.38119073482284738</v>
      </c>
      <c r="E262" s="11">
        <v>0.67606106976831204</v>
      </c>
      <c r="F262" s="11">
        <f t="shared" si="177"/>
        <v>0.29487033494546466</v>
      </c>
      <c r="G262" s="200">
        <f t="shared" si="169"/>
        <v>2.3329727023090774E-2</v>
      </c>
    </row>
    <row r="263" spans="1:7" x14ac:dyDescent="0.2">
      <c r="A263" t="str">
        <f t="shared" si="165"/>
        <v>91 Elementary trades and related occupations</v>
      </c>
      <c r="B263" s="11">
        <v>0.88942347964470703</v>
      </c>
      <c r="C263" s="11">
        <v>0.54564022563500547</v>
      </c>
      <c r="D263" s="11">
        <f t="shared" si="174"/>
        <v>-0.34378325400970156</v>
      </c>
      <c r="E263" s="11">
        <v>0.23177803939442479</v>
      </c>
      <c r="F263" s="11">
        <f t="shared" ref="F263" si="178">SUM(D263:E263)</f>
        <v>-0.11200521461527677</v>
      </c>
      <c r="G263" s="200">
        <f t="shared" si="169"/>
        <v>1.5558641158346598E-2</v>
      </c>
    </row>
    <row r="264" spans="1:7" x14ac:dyDescent="0.2">
      <c r="A264" t="str">
        <f t="shared" si="165"/>
        <v>92 Elementary administration and service occupations</v>
      </c>
      <c r="B264" s="11">
        <v>5.9849578636350858</v>
      </c>
      <c r="C264" s="11">
        <v>4.5428390423594021</v>
      </c>
      <c r="D264" s="11">
        <f t="shared" ref="D264" si="179">C264-B264</f>
        <v>-1.4421188212756837</v>
      </c>
      <c r="E264" s="11">
        <v>2.2219653414686942</v>
      </c>
      <c r="F264" s="11">
        <f>SUM(D264:E264)</f>
        <v>0.77984652019301048</v>
      </c>
      <c r="G264" s="200">
        <f t="shared" ref="G264:G265" si="180">IF(B264&gt;0,(1+(E264/B264))^(1/($C$6-$B$6))-1,0)</f>
        <v>2.1271670121570718E-2</v>
      </c>
    </row>
    <row r="265" spans="1:7" x14ac:dyDescent="0.2">
      <c r="A265" t="str">
        <f t="shared" si="165"/>
        <v>All occupations</v>
      </c>
      <c r="B265" s="11">
        <f>SUM(B239:B264)</f>
        <v>29.916215416541704</v>
      </c>
      <c r="C265" s="11">
        <f t="shared" ref="C265:F265" si="181">SUM(C239:C264)</f>
        <v>19.629636466000363</v>
      </c>
      <c r="D265" s="11">
        <f t="shared" si="181"/>
        <v>-10.286578950541344</v>
      </c>
      <c r="E265" s="11">
        <f t="shared" si="181"/>
        <v>9.8388190067569194</v>
      </c>
      <c r="F265" s="11">
        <f t="shared" si="181"/>
        <v>-0.44775994378442086</v>
      </c>
      <c r="G265" s="200">
        <f t="shared" si="180"/>
        <v>1.9136522306526738E-2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0.38499037334478986</v>
      </c>
      <c r="C268" s="11">
        <v>0.49640190224123992</v>
      </c>
      <c r="D268" s="11">
        <f>C268-B268</f>
        <v>0.11141152889645006</v>
      </c>
      <c r="E268" s="11">
        <v>0.12854653342589448</v>
      </c>
      <c r="F268" s="11">
        <f>SUM(D268:E268)</f>
        <v>0.23995806232234454</v>
      </c>
      <c r="G268" s="200">
        <f>IF(B268&gt;0,(1+(E268/B268))^(1/($C$6-$B$6))-1,0)</f>
        <v>1.9392543879053425E-2</v>
      </c>
    </row>
    <row r="269" spans="1:7" x14ac:dyDescent="0.2">
      <c r="A269" t="str">
        <f t="shared" si="183"/>
        <v>12 Other managers and proprietors</v>
      </c>
      <c r="B269" s="11">
        <v>0.30470058911298298</v>
      </c>
      <c r="C269" s="11">
        <v>0.59012327050308888</v>
      </c>
      <c r="D269" s="11">
        <f t="shared" ref="D269:D284" si="184">C269-B269</f>
        <v>0.2854226813901059</v>
      </c>
      <c r="E269" s="11">
        <v>0.16088449402681498</v>
      </c>
      <c r="F269" s="11">
        <f t="shared" ref="F269:F276" si="185">SUM(D269:E269)</f>
        <v>0.44630717541692089</v>
      </c>
      <c r="G269" s="200">
        <f t="shared" ref="G269:G271" si="186">IF(B269&gt;0,(1+(E269/B269))^(1/($C$6-$B$6))-1,0)</f>
        <v>2.8667575972167292E-2</v>
      </c>
    </row>
    <row r="270" spans="1:7" x14ac:dyDescent="0.2">
      <c r="A270" t="str">
        <f t="shared" si="183"/>
        <v>21 Science, research, engineering and technology professionals</v>
      </c>
      <c r="B270" s="11">
        <v>0.23920090463060983</v>
      </c>
      <c r="C270" s="11">
        <v>0.5258144068495727</v>
      </c>
      <c r="D270" s="11">
        <f t="shared" si="184"/>
        <v>0.28661350221896287</v>
      </c>
      <c r="E270" s="11">
        <v>0.11268837084651814</v>
      </c>
      <c r="F270" s="11">
        <f t="shared" si="185"/>
        <v>0.39930187306548104</v>
      </c>
      <c r="G270" s="200">
        <f t="shared" si="186"/>
        <v>2.6068167147070831E-2</v>
      </c>
    </row>
    <row r="271" spans="1:7" x14ac:dyDescent="0.2">
      <c r="A271" t="str">
        <f t="shared" si="183"/>
        <v>22 Health professionals</v>
      </c>
      <c r="B271" s="11">
        <v>6.3804274361488056E-2</v>
      </c>
      <c r="C271" s="11">
        <v>0.23576071245720592</v>
      </c>
      <c r="D271" s="11">
        <f t="shared" si="184"/>
        <v>0.17195643809571787</v>
      </c>
      <c r="E271" s="11">
        <v>5.5348851840577147E-2</v>
      </c>
      <c r="F271" s="11">
        <f t="shared" si="185"/>
        <v>0.22730528993629501</v>
      </c>
      <c r="G271" s="200">
        <f t="shared" si="186"/>
        <v>4.2518357613849922E-2</v>
      </c>
    </row>
    <row r="272" spans="1:7" x14ac:dyDescent="0.2">
      <c r="A272" t="str">
        <f t="shared" si="183"/>
        <v>23 Teaching and other educational professionals</v>
      </c>
      <c r="B272" s="11">
        <v>5.6654214504504606E-2</v>
      </c>
      <c r="C272" s="11">
        <v>0.10064800858529674</v>
      </c>
      <c r="D272" s="11">
        <f t="shared" si="184"/>
        <v>4.3993794080792133E-2</v>
      </c>
      <c r="E272" s="11">
        <v>2.9088561766928357E-2</v>
      </c>
      <c r="F272" s="11">
        <f t="shared" si="185"/>
        <v>7.3082355847720493E-2</v>
      </c>
      <c r="G272" s="200">
        <f>IF(B272&gt;0,(1+(E272/B272))^(1/($C$6-$B$6))-1,0)</f>
        <v>2.8010825244708437E-2</v>
      </c>
    </row>
    <row r="273" spans="1:7" x14ac:dyDescent="0.2">
      <c r="A273" t="str">
        <f t="shared" si="183"/>
        <v>24 Business, media and public service professionals</v>
      </c>
      <c r="B273" s="11">
        <v>0.22190559003436239</v>
      </c>
      <c r="C273" s="11">
        <v>0.44079356286223892</v>
      </c>
      <c r="D273" s="11">
        <f t="shared" si="184"/>
        <v>0.21888797282787653</v>
      </c>
      <c r="E273" s="11">
        <v>0.10640853307897324</v>
      </c>
      <c r="F273" s="11">
        <f t="shared" si="185"/>
        <v>0.32529650590684978</v>
      </c>
      <c r="G273" s="200">
        <f t="shared" ref="G273" si="187">IF(B273&gt;0,(1+(E273/B273))^(1/($C$6-$B$6))-1,0)</f>
        <v>2.6458561650848145E-2</v>
      </c>
    </row>
    <row r="274" spans="1:7" x14ac:dyDescent="0.2">
      <c r="A274" t="str">
        <f t="shared" si="183"/>
        <v>31 Science, engineering and technology associate professionals</v>
      </c>
      <c r="B274" s="11">
        <v>0.12000681659503097</v>
      </c>
      <c r="C274" s="11">
        <v>0.27157262673297389</v>
      </c>
      <c r="D274" s="11">
        <f t="shared" si="184"/>
        <v>0.1515658101379429</v>
      </c>
      <c r="E274" s="11">
        <v>6.5199300185052877E-2</v>
      </c>
      <c r="F274" s="11">
        <f t="shared" si="185"/>
        <v>0.21676511032299578</v>
      </c>
      <c r="G274" s="200">
        <f>IF(B274&gt;0,(1+(E274/B274))^(1/($C$6-$B$6))-1,0)</f>
        <v>2.9350533712066307E-2</v>
      </c>
    </row>
    <row r="275" spans="1:7" x14ac:dyDescent="0.2">
      <c r="A275" t="str">
        <f t="shared" si="183"/>
        <v>32 Health and social care associate professionals</v>
      </c>
      <c r="B275" s="11">
        <v>3.7552943175239065E-2</v>
      </c>
      <c r="C275" s="11">
        <v>0.1082728126009726</v>
      </c>
      <c r="D275" s="11">
        <f t="shared" si="184"/>
        <v>7.0719869425733536E-2</v>
      </c>
      <c r="E275" s="11">
        <v>2.748613232945183E-2</v>
      </c>
      <c r="F275" s="11">
        <f t="shared" si="185"/>
        <v>9.8206001755185374E-2</v>
      </c>
      <c r="G275" s="200">
        <f t="shared" ref="G275:G292" si="188">IF(B275&gt;0,(1+(E275/B275))^(1/($C$6-$B$6))-1,0)</f>
        <v>3.7294380874097088E-2</v>
      </c>
    </row>
    <row r="276" spans="1:7" x14ac:dyDescent="0.2">
      <c r="A276" t="str">
        <f t="shared" si="183"/>
        <v>33 Protective service occupations</v>
      </c>
      <c r="B276" s="11">
        <v>4.5133959678678608E-2</v>
      </c>
      <c r="C276" s="11">
        <v>3.4901895777781328E-2</v>
      </c>
      <c r="D276" s="11">
        <f t="shared" si="184"/>
        <v>-1.023206390089728E-2</v>
      </c>
      <c r="E276" s="11">
        <v>7.0834372670173602E-3</v>
      </c>
      <c r="F276" s="11">
        <f t="shared" si="185"/>
        <v>-3.1486266338799198E-3</v>
      </c>
      <c r="G276" s="200">
        <f t="shared" si="188"/>
        <v>9.7660977570688257E-3</v>
      </c>
    </row>
    <row r="277" spans="1:7" x14ac:dyDescent="0.2">
      <c r="A277" t="str">
        <f t="shared" si="183"/>
        <v>34 Culture, media and sports occupations</v>
      </c>
      <c r="B277" s="11">
        <v>0.11640792140450289</v>
      </c>
      <c r="C277" s="11">
        <v>0.19281961762495298</v>
      </c>
      <c r="D277" s="11">
        <f t="shared" si="184"/>
        <v>7.641169622045009E-2</v>
      </c>
      <c r="E277" s="11">
        <v>4.5217448208186836E-2</v>
      </c>
      <c r="F277" s="11">
        <f t="shared" ref="F277:F278" si="189">SUM(D277:E277)</f>
        <v>0.12162914442863693</v>
      </c>
      <c r="G277" s="200">
        <f t="shared" si="188"/>
        <v>2.2119796385616119E-2</v>
      </c>
    </row>
    <row r="278" spans="1:7" x14ac:dyDescent="0.2">
      <c r="A278" t="str">
        <f t="shared" si="183"/>
        <v>35 Business and public service associate professionals</v>
      </c>
      <c r="B278" s="11">
        <v>0.319078417873289</v>
      </c>
      <c r="C278" s="11">
        <v>0.50225130863322021</v>
      </c>
      <c r="D278" s="11">
        <f t="shared" si="184"/>
        <v>0.18317289075993121</v>
      </c>
      <c r="E278" s="11">
        <v>0.11563362850288438</v>
      </c>
      <c r="F278" s="11">
        <f t="shared" si="189"/>
        <v>0.2988065192628156</v>
      </c>
      <c r="G278" s="200">
        <f t="shared" si="188"/>
        <v>2.0830450835564784E-2</v>
      </c>
    </row>
    <row r="279" spans="1:7" x14ac:dyDescent="0.2">
      <c r="A279" t="str">
        <f t="shared" si="183"/>
        <v>41 Administrative occupations</v>
      </c>
      <c r="B279" s="11">
        <v>0.56240037834026524</v>
      </c>
      <c r="C279" s="11">
        <v>0.40674861384390448</v>
      </c>
      <c r="D279" s="11">
        <f t="shared" si="184"/>
        <v>-0.15565176449636076</v>
      </c>
      <c r="E279" s="11">
        <v>0.12016100191818124</v>
      </c>
      <c r="F279" s="11">
        <f t="shared" ref="F279:F282" si="190">SUM(D279:E279)</f>
        <v>-3.5490762578179513E-2</v>
      </c>
      <c r="G279" s="200">
        <f t="shared" si="188"/>
        <v>1.2992913430725173E-2</v>
      </c>
    </row>
    <row r="280" spans="1:7" x14ac:dyDescent="0.2">
      <c r="A280" t="str">
        <f t="shared" si="183"/>
        <v>42 Secretarial and related occupations</v>
      </c>
      <c r="B280" s="11">
        <v>0.25025404310694821</v>
      </c>
      <c r="C280" s="11">
        <v>0.13615843498888722</v>
      </c>
      <c r="D280" s="11">
        <f t="shared" si="184"/>
        <v>-0.11409560811806099</v>
      </c>
      <c r="E280" s="11">
        <v>6.7325145710551731E-2</v>
      </c>
      <c r="F280" s="11">
        <f t="shared" si="190"/>
        <v>-4.6770462407509261E-2</v>
      </c>
      <c r="G280" s="200">
        <f t="shared" si="188"/>
        <v>1.6010186409631588E-2</v>
      </c>
    </row>
    <row r="281" spans="1:7" x14ac:dyDescent="0.2">
      <c r="A281" t="str">
        <f t="shared" si="183"/>
        <v>51 Skilled agricultural and related trades</v>
      </c>
      <c r="B281" s="11">
        <v>0.22063267439140535</v>
      </c>
      <c r="C281" s="11">
        <v>0.16629176305909063</v>
      </c>
      <c r="D281" s="11">
        <f t="shared" si="184"/>
        <v>-5.4340911332314723E-2</v>
      </c>
      <c r="E281" s="11">
        <v>6.8236623845228439E-2</v>
      </c>
      <c r="F281" s="11">
        <f t="shared" si="190"/>
        <v>1.3895712512913716E-2</v>
      </c>
      <c r="G281" s="200">
        <f t="shared" si="188"/>
        <v>1.8127349367249579E-2</v>
      </c>
    </row>
    <row r="282" spans="1:7" x14ac:dyDescent="0.2">
      <c r="A282" t="str">
        <f t="shared" si="183"/>
        <v>52 Skilled metal, electrical and electronic trades</v>
      </c>
      <c r="B282" s="11">
        <v>0.32006001930967587</v>
      </c>
      <c r="C282" s="11">
        <v>0.26849872026923161</v>
      </c>
      <c r="D282" s="11">
        <f t="shared" si="184"/>
        <v>-5.1561299040444264E-2</v>
      </c>
      <c r="E282" s="11">
        <v>0.10003730813040296</v>
      </c>
      <c r="F282" s="11">
        <f t="shared" si="190"/>
        <v>4.8476009089958694E-2</v>
      </c>
      <c r="G282" s="200">
        <f t="shared" si="188"/>
        <v>1.8297238710208719E-2</v>
      </c>
    </row>
    <row r="283" spans="1:7" x14ac:dyDescent="0.2">
      <c r="A283" t="str">
        <f t="shared" si="183"/>
        <v>53 Skilled construction and building trades</v>
      </c>
      <c r="B283" s="11">
        <v>0.49846438825786038</v>
      </c>
      <c r="C283" s="11">
        <v>0.14376181689134479</v>
      </c>
      <c r="D283" s="11">
        <f t="shared" si="184"/>
        <v>-0.35470257136651562</v>
      </c>
      <c r="E283" s="11">
        <v>9.0671829423969508E-2</v>
      </c>
      <c r="F283" s="11">
        <f t="shared" ref="F283" si="191">SUM(D283:E283)</f>
        <v>-0.26403074194254611</v>
      </c>
      <c r="G283" s="200">
        <f t="shared" si="188"/>
        <v>1.1203984884986307E-2</v>
      </c>
    </row>
    <row r="284" spans="1:7" x14ac:dyDescent="0.2">
      <c r="A284" t="str">
        <f t="shared" si="183"/>
        <v>54 Textiles, printing and other skilled trades</v>
      </c>
      <c r="B284" s="11">
        <v>0.38163937781457813</v>
      </c>
      <c r="C284" s="11">
        <v>0.21732657317924459</v>
      </c>
      <c r="D284" s="11">
        <f t="shared" si="184"/>
        <v>-0.16431280463533354</v>
      </c>
      <c r="E284" s="11">
        <v>7.5727406335033901E-2</v>
      </c>
      <c r="F284" s="11">
        <f t="shared" ref="F284" si="192">SUM(D284:E284)</f>
        <v>-8.8585398300299642E-2</v>
      </c>
      <c r="G284" s="200">
        <f t="shared" si="188"/>
        <v>1.2140405953702471E-2</v>
      </c>
    </row>
    <row r="285" spans="1:7" x14ac:dyDescent="0.2">
      <c r="A285" t="str">
        <f t="shared" si="183"/>
        <v>61 Caring personal service occupations</v>
      </c>
      <c r="B285" s="11">
        <v>0.16418681795325105</v>
      </c>
      <c r="C285" s="11">
        <v>0.26522794406983108</v>
      </c>
      <c r="D285" s="11">
        <f>C285-B285</f>
        <v>0.10104112611658003</v>
      </c>
      <c r="E285" s="11">
        <v>5.7739730805456545E-2</v>
      </c>
      <c r="F285" s="11">
        <f>SUM(D285:E285)</f>
        <v>0.15878085692203658</v>
      </c>
      <c r="G285" s="200">
        <f t="shared" si="188"/>
        <v>2.0292587671673301E-2</v>
      </c>
    </row>
    <row r="286" spans="1:7" x14ac:dyDescent="0.2">
      <c r="A286" t="str">
        <f t="shared" si="183"/>
        <v>62 Leisure, travel and related personal service occupations</v>
      </c>
      <c r="B286" s="11">
        <v>0.28661392571959105</v>
      </c>
      <c r="C286" s="11">
        <v>0.26852054663314506</v>
      </c>
      <c r="D286" s="11">
        <f t="shared" ref="D286:D292" si="193">C286-B286</f>
        <v>-1.8093379086445982E-2</v>
      </c>
      <c r="E286" s="11">
        <v>7.7817512876899239E-2</v>
      </c>
      <c r="F286" s="11">
        <f t="shared" ref="F286:F287" si="194">SUM(D286:E286)</f>
        <v>5.9724133790453257E-2</v>
      </c>
      <c r="G286" s="200">
        <f t="shared" si="188"/>
        <v>1.614239192439193E-2</v>
      </c>
    </row>
    <row r="287" spans="1:7" x14ac:dyDescent="0.2">
      <c r="A287" t="str">
        <f t="shared" si="183"/>
        <v>63 Community and civil enforcement occupations</v>
      </c>
      <c r="B287" s="11">
        <v>1.6149070670408931E-2</v>
      </c>
      <c r="C287" s="11">
        <v>7.7295648288818785E-3</v>
      </c>
      <c r="D287" s="11">
        <f t="shared" si="193"/>
        <v>-8.4195058415270536E-3</v>
      </c>
      <c r="E287" s="11">
        <v>2.2443345366507795E-3</v>
      </c>
      <c r="F287" s="11">
        <f t="shared" si="194"/>
        <v>-6.1751713048762737E-3</v>
      </c>
      <c r="G287" s="200">
        <f t="shared" si="188"/>
        <v>8.7130517979931987E-3</v>
      </c>
    </row>
    <row r="288" spans="1:7" x14ac:dyDescent="0.2">
      <c r="A288" t="str">
        <f t="shared" si="183"/>
        <v>71 Sales occupations</v>
      </c>
      <c r="B288" s="11">
        <v>0.98461202208348619</v>
      </c>
      <c r="C288" s="11">
        <v>0.68136697616770625</v>
      </c>
      <c r="D288" s="11">
        <f t="shared" si="193"/>
        <v>-0.30324504591577994</v>
      </c>
      <c r="E288" s="11">
        <v>0.19726338926249609</v>
      </c>
      <c r="F288" s="11">
        <f t="shared" ref="F288:F289" si="195">SUM(D288:E288)</f>
        <v>-0.10598165665328385</v>
      </c>
      <c r="G288" s="200">
        <f t="shared" si="188"/>
        <v>1.22484121951425E-2</v>
      </c>
    </row>
    <row r="289" spans="1:7" x14ac:dyDescent="0.2">
      <c r="A289" t="str">
        <f t="shared" si="183"/>
        <v>72 Customer service occupations</v>
      </c>
      <c r="B289" s="11">
        <v>0.1875093664377748</v>
      </c>
      <c r="C289" s="11">
        <v>0.38903787905053755</v>
      </c>
      <c r="D289" s="11">
        <f t="shared" si="193"/>
        <v>0.20152851261276275</v>
      </c>
      <c r="E289" s="11">
        <v>9.0831342517117025E-2</v>
      </c>
      <c r="F289" s="11">
        <f t="shared" si="195"/>
        <v>0.29235985512987978</v>
      </c>
      <c r="G289" s="200">
        <f t="shared" si="188"/>
        <v>2.66842920709085E-2</v>
      </c>
    </row>
    <row r="290" spans="1:7" x14ac:dyDescent="0.2">
      <c r="A290" t="str">
        <f t="shared" si="183"/>
        <v>81 Process, plant and machine operatives</v>
      </c>
      <c r="B290" s="11">
        <v>0.30291665360837816</v>
      </c>
      <c r="C290" s="11">
        <v>0.1200549573779615</v>
      </c>
      <c r="D290" s="11">
        <f t="shared" si="193"/>
        <v>-0.18286169623041665</v>
      </c>
      <c r="E290" s="11">
        <v>4.1154561400195723E-2</v>
      </c>
      <c r="F290" s="11">
        <f t="shared" ref="F290:F291" si="196">SUM(D290:E290)</f>
        <v>-0.14170713483022093</v>
      </c>
      <c r="G290" s="200">
        <f t="shared" si="188"/>
        <v>8.5288961622633774E-3</v>
      </c>
    </row>
    <row r="291" spans="1:7" x14ac:dyDescent="0.2">
      <c r="A291" t="str">
        <f t="shared" si="183"/>
        <v>82 Transport and mobile machine drivers and operatives</v>
      </c>
      <c r="B291" s="11">
        <v>0.79997589240283706</v>
      </c>
      <c r="C291" s="11">
        <v>0.68704572923968221</v>
      </c>
      <c r="D291" s="11">
        <f t="shared" si="193"/>
        <v>-0.11293016316315485</v>
      </c>
      <c r="E291" s="11">
        <v>0.30276461875767724</v>
      </c>
      <c r="F291" s="11">
        <f t="shared" si="196"/>
        <v>0.18983445559452239</v>
      </c>
      <c r="G291" s="200">
        <f t="shared" si="188"/>
        <v>2.1628724763837592E-2</v>
      </c>
    </row>
    <row r="292" spans="1:7" x14ac:dyDescent="0.2">
      <c r="A292" t="str">
        <f t="shared" si="183"/>
        <v>91 Elementary trades and related occupations</v>
      </c>
      <c r="B292" s="11">
        <v>0.40322427986987963</v>
      </c>
      <c r="C292" s="11">
        <v>0.24128775130152691</v>
      </c>
      <c r="D292" s="11">
        <f t="shared" si="193"/>
        <v>-0.16193652856835272</v>
      </c>
      <c r="E292" s="11">
        <v>8.5554853875225392E-2</v>
      </c>
      <c r="F292" s="11">
        <f t="shared" ref="F292" si="197">SUM(D292:E292)</f>
        <v>-7.638167469312733E-2</v>
      </c>
      <c r="G292" s="200">
        <f t="shared" si="188"/>
        <v>1.2910482196696993E-2</v>
      </c>
    </row>
    <row r="293" spans="1:7" x14ac:dyDescent="0.2">
      <c r="A293" t="str">
        <f t="shared" si="183"/>
        <v>92 Elementary administration and service occupations</v>
      </c>
      <c r="B293" s="11">
        <v>2.3153881649382164</v>
      </c>
      <c r="C293" s="11">
        <v>1.1586124698497893</v>
      </c>
      <c r="D293" s="11">
        <f t="shared" ref="D293" si="198">C293-B293</f>
        <v>-1.1567756950884271</v>
      </c>
      <c r="E293" s="11">
        <v>0.38522367637246163</v>
      </c>
      <c r="F293" s="11">
        <f t="shared" ref="F293" si="199">SUM(D293:E293)</f>
        <v>-0.77155201871596546</v>
      </c>
      <c r="G293" s="200">
        <f t="shared" ref="G293:G294" si="200">IF(B293&gt;0,(1+(E293/B293))^(1/($C$6-$B$6))-1,0)</f>
        <v>1.0312882157194059E-2</v>
      </c>
    </row>
    <row r="294" spans="1:7" x14ac:dyDescent="0.2">
      <c r="A294" s="24" t="str">
        <f t="shared" si="183"/>
        <v>All occupations</v>
      </c>
      <c r="B294" s="34">
        <f>SUM(B268:B293)</f>
        <v>9.6034630796200346</v>
      </c>
      <c r="C294" s="34">
        <f t="shared" ref="C294:F294" si="201">SUM(C268:C293)</f>
        <v>8.6570298656193092</v>
      </c>
      <c r="D294" s="34">
        <f t="shared" si="201"/>
        <v>-0.94643321400072566</v>
      </c>
      <c r="E294" s="34">
        <f t="shared" si="201"/>
        <v>2.6163386272458471</v>
      </c>
      <c r="F294" s="34">
        <f t="shared" si="201"/>
        <v>1.6699054132451217</v>
      </c>
      <c r="G294" s="234">
        <f t="shared" si="200"/>
        <v>1.6191955327306218E-2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Buckinghamshire Thames Valley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-0.93450253531647931</v>
      </c>
      <c r="Q7" s="11">
        <f>'Occ T1'!J16</f>
        <v>12.417605003778617</v>
      </c>
    </row>
    <row r="8" spans="1:17" x14ac:dyDescent="0.2">
      <c r="O8" t="str">
        <f>name!E11</f>
        <v>Process, plant and machine operatives</v>
      </c>
      <c r="P8" s="11">
        <f>'Occ T1'!H15</f>
        <v>1.4695408519237674</v>
      </c>
      <c r="Q8" s="11">
        <f>'Occ T1'!J15</f>
        <v>7.4843902520945633</v>
      </c>
    </row>
    <row r="9" spans="1:17" x14ac:dyDescent="0.2">
      <c r="O9" t="str">
        <f>name!E10</f>
        <v>Sales and customer service occupations</v>
      </c>
      <c r="P9" s="11">
        <f>'Occ T1'!H14</f>
        <v>-0.16747375791532093</v>
      </c>
      <c r="Q9" s="11">
        <f>'Occ T1'!J14</f>
        <v>9.9157010388417817</v>
      </c>
    </row>
    <row r="10" spans="1:17" x14ac:dyDescent="0.2">
      <c r="O10" t="str">
        <f>name!E9</f>
        <v>Caring, leisure and other service occupations</v>
      </c>
      <c r="P10" s="11">
        <f>'Occ T1'!H13</f>
        <v>2.8020634263781261</v>
      </c>
      <c r="Q10" s="11">
        <f>'Occ T1'!J13</f>
        <v>17.342391047308688</v>
      </c>
    </row>
    <row r="11" spans="1:17" x14ac:dyDescent="0.2">
      <c r="O11" t="str">
        <f>name!E8</f>
        <v>Skilled trades occupations</v>
      </c>
      <c r="P11" s="11">
        <f>'Occ T1'!H12</f>
        <v>0.73258979858987061</v>
      </c>
      <c r="Q11" s="11">
        <f>'Occ T1'!J12</f>
        <v>11.317215120376723</v>
      </c>
    </row>
    <row r="12" spans="1:17" x14ac:dyDescent="0.2">
      <c r="O12" t="str">
        <f>name!E7</f>
        <v>Administrative and secretarial occupations</v>
      </c>
      <c r="P12" s="11">
        <f>'Occ T1'!H11</f>
        <v>-4.8558078876920412</v>
      </c>
      <c r="Q12" s="11">
        <f>'Occ T1'!J11</f>
        <v>8.2970269794691021</v>
      </c>
    </row>
    <row r="13" spans="1:17" x14ac:dyDescent="0.2">
      <c r="O13" t="str">
        <f>name!E6</f>
        <v>Associate professional occupations</v>
      </c>
      <c r="P13" s="11">
        <f>'Occ T1'!H10</f>
        <v>1.5141444122782346</v>
      </c>
      <c r="Q13" s="11">
        <f>'Occ T1'!J10</f>
        <v>19.720249797284996</v>
      </c>
    </row>
    <row r="14" spans="1:17" x14ac:dyDescent="0.2">
      <c r="O14" t="str">
        <f>name!E5</f>
        <v>Professional occupations</v>
      </c>
      <c r="P14" s="11">
        <f>'Occ T1'!H9</f>
        <v>10.407646316625971</v>
      </c>
      <c r="Q14" s="11">
        <f>'Occ T1'!J9</f>
        <v>43.46048637073109</v>
      </c>
    </row>
    <row r="15" spans="1:17" x14ac:dyDescent="0.2">
      <c r="O15" t="str">
        <f>name!E4</f>
        <v>Managers, directors and senior officials</v>
      </c>
      <c r="P15" s="11">
        <f>'Occ T1'!H8</f>
        <v>5.1597993751279745</v>
      </c>
      <c r="Q15" s="11">
        <f>'Occ T1'!J8</f>
        <v>25.449962025761419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Buckinghamshire Thames Valley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0.48510966035173908</v>
      </c>
      <c r="Q37" s="11">
        <f>'Occ T2'!J8</f>
        <v>13.173958626968222</v>
      </c>
    </row>
    <row r="38" spans="1:17" x14ac:dyDescent="0.2">
      <c r="O38" s="10" t="str">
        <f>name!D5</f>
        <v>12 Other managers and proprietors</v>
      </c>
      <c r="P38" s="11">
        <f>'Occ T2'!H9</f>
        <v>4.6746897147762283</v>
      </c>
      <c r="Q38" s="11">
        <f>'Occ T2'!J9</f>
        <v>12.27600339879319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3.0266438001476992</v>
      </c>
      <c r="Q39" s="11">
        <f>'Occ T2'!J10</f>
        <v>11.436574926213931</v>
      </c>
    </row>
    <row r="40" spans="1:17" x14ac:dyDescent="0.2">
      <c r="O40" s="10" t="str">
        <f>name!D7</f>
        <v>22 Health professionals</v>
      </c>
      <c r="P40" s="11">
        <f>'Occ T2'!H11</f>
        <v>1.0469261379427355</v>
      </c>
      <c r="Q40" s="11">
        <f>'Occ T2'!J11</f>
        <v>7.1930000996498915</v>
      </c>
    </row>
    <row r="41" spans="1:17" x14ac:dyDescent="0.2">
      <c r="O41" s="10" t="str">
        <f>name!D8</f>
        <v>23 Teaching and other educational professionals</v>
      </c>
      <c r="P41" s="11">
        <f>'Occ T2'!H12</f>
        <v>1.417517987320549</v>
      </c>
      <c r="Q41" s="11">
        <f>'Occ T2'!J12</f>
        <v>8.5811035129687507</v>
      </c>
    </row>
    <row r="42" spans="1:17" x14ac:dyDescent="0.2">
      <c r="O42" s="10" t="str">
        <f>name!D9</f>
        <v>24 Business, media and public service professionals</v>
      </c>
      <c r="P42" s="11">
        <f>'Occ T2'!H13</f>
        <v>4.9165583912149806</v>
      </c>
      <c r="Q42" s="11">
        <f>'Occ T2'!J13</f>
        <v>16.249807831898512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-0.3380466870068739</v>
      </c>
      <c r="Q43" s="11">
        <f>'Occ T2'!J14</f>
        <v>1.8028122878856507</v>
      </c>
    </row>
    <row r="44" spans="1:17" x14ac:dyDescent="0.2">
      <c r="O44" s="10" t="str">
        <f>name!D11</f>
        <v>32 Health and social care associate professionals</v>
      </c>
      <c r="P44" s="11">
        <f>'Occ T2'!H15</f>
        <v>0.21967665968446326</v>
      </c>
      <c r="Q44" s="11">
        <f>'Occ T2'!J15</f>
        <v>2.953426370533311</v>
      </c>
    </row>
    <row r="45" spans="1:17" x14ac:dyDescent="0.2">
      <c r="O45" s="10" t="str">
        <f>name!D12</f>
        <v>33 Protective service occupations</v>
      </c>
      <c r="P45" s="11">
        <f>'Occ T2'!H16</f>
        <v>1.1896144579102477</v>
      </c>
      <c r="Q45" s="11">
        <f>'Occ T2'!J16</f>
        <v>2.5772265910780083</v>
      </c>
    </row>
    <row r="46" spans="1:17" x14ac:dyDescent="0.2">
      <c r="O46" s="10" t="str">
        <f>name!D13</f>
        <v>34 Culture, media and sports occupations</v>
      </c>
      <c r="P46" s="11">
        <f>'Occ T2'!H17</f>
        <v>0.42092113397274478</v>
      </c>
      <c r="Q46" s="11">
        <f>'Occ T2'!J17</f>
        <v>3.6336696623459916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2.1978847717651462E-2</v>
      </c>
      <c r="Q47" s="11">
        <f>'Occ T2'!J18</f>
        <v>8.7531148854420344</v>
      </c>
    </row>
    <row r="48" spans="1:17" x14ac:dyDescent="0.2">
      <c r="O48" s="10" t="str">
        <f>name!D15</f>
        <v>41 Administrative occupations</v>
      </c>
      <c r="P48" s="11">
        <f>'Occ T2'!H19</f>
        <v>-3.6732765780546082</v>
      </c>
      <c r="Q48" s="11">
        <f>'Occ T2'!J19</f>
        <v>6.4897149591737815</v>
      </c>
    </row>
    <row r="49" spans="15:17" x14ac:dyDescent="0.2">
      <c r="O49" s="10" t="str">
        <f>name!D16</f>
        <v>42 Secretarial and related occupations</v>
      </c>
      <c r="P49" s="11">
        <f>'Occ T2'!H20</f>
        <v>-1.1825313096374357</v>
      </c>
      <c r="Q49" s="11">
        <f>'Occ T2'!J20</f>
        <v>1.8073120202953179</v>
      </c>
    </row>
    <row r="50" spans="15:17" x14ac:dyDescent="0.2">
      <c r="O50" s="10" t="str">
        <f>name!D17</f>
        <v>51 Skilled agricultural and related trades</v>
      </c>
      <c r="P50" s="11">
        <f>'Occ T2'!H21</f>
        <v>0.56802249160051232</v>
      </c>
      <c r="Q50" s="11">
        <f>'Occ T2'!J21</f>
        <v>2.0650887313392796</v>
      </c>
    </row>
    <row r="51" spans="15:17" x14ac:dyDescent="0.2">
      <c r="O51" s="10" t="str">
        <f>name!D18</f>
        <v>52 Skilled metal, electrical and electronic trades</v>
      </c>
      <c r="P51" s="11">
        <f>'Occ T2'!H22</f>
        <v>-7.2664120800965293E-2</v>
      </c>
      <c r="Q51" s="11">
        <f>'Occ T2'!J22</f>
        <v>3.3192116003731154</v>
      </c>
    </row>
    <row r="52" spans="15:17" x14ac:dyDescent="0.2">
      <c r="O52" s="10" t="str">
        <f>name!D19</f>
        <v>53 Skilled construction and building trades</v>
      </c>
      <c r="P52" s="11">
        <f>'Occ T2'!H23</f>
        <v>-4.812232227901081E-2</v>
      </c>
      <c r="Q52" s="11">
        <f>'Occ T2'!J23</f>
        <v>3.2808098503282461</v>
      </c>
    </row>
    <row r="53" spans="15:17" x14ac:dyDescent="0.2">
      <c r="O53" s="10" t="str">
        <f>name!D20</f>
        <v>54 Textiles, printing and other skilled trades</v>
      </c>
      <c r="P53" s="11">
        <f>'Occ T2'!H24</f>
        <v>0.28535375006933528</v>
      </c>
      <c r="Q53" s="11">
        <f>'Occ T2'!J24</f>
        <v>2.6521049383360813</v>
      </c>
    </row>
    <row r="54" spans="15:17" x14ac:dyDescent="0.2">
      <c r="O54" s="10" t="str">
        <f>name!D21</f>
        <v>61 Caring personal service occupations</v>
      </c>
      <c r="P54" s="11">
        <f>'Occ T2'!H25</f>
        <v>2.6214152537395421</v>
      </c>
      <c r="Q54" s="11">
        <f>'Occ T2'!J25</f>
        <v>13.718852068252334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0.22740382431354433</v>
      </c>
      <c r="Q55" s="11">
        <f>'Occ T2'!J26</f>
        <v>3.5463645032136482</v>
      </c>
    </row>
    <row r="56" spans="15:17" x14ac:dyDescent="0.2">
      <c r="O56" s="10" t="str">
        <f>name!D23</f>
        <v>63 Community and civil enforcement occupations</v>
      </c>
      <c r="P56" s="11">
        <f>'Occ T2'!H27</f>
        <v>-4.6755651674961318E-2</v>
      </c>
      <c r="Q56" s="11">
        <f>'Occ T2'!J27</f>
        <v>7.7174475842703538E-2</v>
      </c>
    </row>
    <row r="57" spans="15:17" x14ac:dyDescent="0.2">
      <c r="O57" s="10" t="str">
        <f>name!D24</f>
        <v>71 Sales occupations</v>
      </c>
      <c r="P57" s="11">
        <f>'Occ T2'!H28</f>
        <v>-2.1613607160682093</v>
      </c>
      <c r="Q57" s="11">
        <f>'Occ T2'!J28</f>
        <v>5.2471997238123009</v>
      </c>
    </row>
    <row r="58" spans="15:17" x14ac:dyDescent="0.2">
      <c r="O58" s="10" t="str">
        <f>name!D25</f>
        <v>72 Customer service occupations</v>
      </c>
      <c r="P58" s="11">
        <f>'Occ T2'!H29</f>
        <v>1.9938869581528857</v>
      </c>
      <c r="Q58" s="11">
        <f>'Occ T2'!J29</f>
        <v>4.6685013150294781</v>
      </c>
    </row>
    <row r="59" spans="15:17" x14ac:dyDescent="0.2">
      <c r="O59" s="10" t="str">
        <f>name!D26</f>
        <v>81 Process, plant and machine operatives</v>
      </c>
      <c r="P59" s="11">
        <f>'Occ T2'!H30</f>
        <v>0.81474988573841145</v>
      </c>
      <c r="Q59" s="11">
        <f>'Occ T2'!J30</f>
        <v>2.6415680002967865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0.65479096618535593</v>
      </c>
      <c r="Q60" s="11">
        <f>'Occ T2'!J31</f>
        <v>4.8428222517977773</v>
      </c>
    </row>
    <row r="61" spans="15:17" x14ac:dyDescent="0.2">
      <c r="O61" s="10" t="str">
        <f>name!D28</f>
        <v>91 Elementary trades and related occupations</v>
      </c>
      <c r="P61" s="11">
        <f>'Occ T2'!H32</f>
        <v>-0.5542172412222266</v>
      </c>
      <c r="Q61" s="11">
        <f>'Occ T2'!J32</f>
        <v>0.43455287056787095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-0.38028529409425005</v>
      </c>
      <c r="Q62" s="11">
        <f>'Occ T2'!J33</f>
        <v>11.983052133210748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16.128000000000213</v>
      </c>
      <c r="Q64" s="11">
        <f>'Occ T2'!J35</f>
        <v>155.40502763564695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Buckinghamshire Thames Valley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282.68699999999995</v>
      </c>
      <c r="C8" s="305">
        <f>SUM(C9:C17)</f>
        <v>289.45600000000007</v>
      </c>
      <c r="D8" s="305">
        <f>SUM(D9:D17)</f>
        <v>298.81500000000005</v>
      </c>
      <c r="E8" s="304"/>
      <c r="F8" s="305">
        <f>SUM(F9:F17)</f>
        <v>4.8924320971252069</v>
      </c>
      <c r="G8" s="305">
        <f>SUM(G9:G17)</f>
        <v>5.6201784549143037</v>
      </c>
      <c r="H8" s="305">
        <f>SUM(H9:H17)</f>
        <v>7.1003045937484845</v>
      </c>
      <c r="I8" s="304"/>
      <c r="J8" s="305">
        <f>SUM(J9:J17)</f>
        <v>35.316002888932893</v>
      </c>
      <c r="K8" s="305">
        <f>SUM(K9:K17)</f>
        <v>40.763727398954686</v>
      </c>
      <c r="L8" s="305">
        <f>SUM(L9:L17)</f>
        <v>51.61985842918957</v>
      </c>
      <c r="M8" s="304"/>
      <c r="N8" s="305">
        <f>SUM(N9:N17)</f>
        <v>62.385637117353909</v>
      </c>
      <c r="O8" s="305">
        <f>SUM(O9:O17)</f>
        <v>66.408728433521617</v>
      </c>
      <c r="P8" s="305">
        <f>SUM(P9:P17)</f>
        <v>75.700505932642798</v>
      </c>
      <c r="Q8" s="306"/>
      <c r="R8" s="305">
        <f>SUM(R9:R17)</f>
        <v>16.776621162190185</v>
      </c>
      <c r="S8" s="305">
        <f>SUM(S9:S17)</f>
        <v>16.853975822233863</v>
      </c>
      <c r="T8" s="305">
        <f>SUM(T9:T17)</f>
        <v>18.786345314425279</v>
      </c>
      <c r="U8" s="306"/>
      <c r="V8" s="305">
        <f>SUM(V9:V17)</f>
        <v>17.682806448533235</v>
      </c>
      <c r="W8" s="305">
        <f>SUM(W9:W17)</f>
        <v>18.135361864910397</v>
      </c>
      <c r="X8" s="305">
        <f>SUM(X9:X17)</f>
        <v>20.544883106742361</v>
      </c>
      <c r="Y8" s="306"/>
      <c r="Z8" s="305">
        <f>SUM(Z9:Z17)</f>
        <v>56.998986670943609</v>
      </c>
      <c r="AA8" s="305">
        <f>SUM(AA9:AA17)</f>
        <v>55.921379606812174</v>
      </c>
      <c r="AB8" s="305">
        <f>SUM(AB9:AB17)</f>
        <v>55.874124831389267</v>
      </c>
      <c r="AC8" s="306"/>
      <c r="AD8" s="305">
        <f>SUM(AD9:AD17)</f>
        <v>49.114835118759174</v>
      </c>
      <c r="AE8" s="305">
        <f>SUM(AE9:AE17)</f>
        <v>48.105674107014295</v>
      </c>
      <c r="AF8" s="305">
        <f>SUM(AF9:AF17)</f>
        <v>40.902311460242593</v>
      </c>
      <c r="AG8" s="306"/>
      <c r="AH8" s="305">
        <f>SUM(AH9:AH17)</f>
        <v>29.9162154165417</v>
      </c>
      <c r="AI8" s="305">
        <f>SUM(AI9:AI17)</f>
        <v>28.475955304580637</v>
      </c>
      <c r="AJ8" s="305">
        <f>SUM(AJ9:AJ17)</f>
        <v>19.629636466000363</v>
      </c>
      <c r="AK8" s="306"/>
      <c r="AL8" s="305">
        <f>SUM(AL9:AL17)</f>
        <v>9.6034630796200364</v>
      </c>
      <c r="AM8" s="305">
        <f>SUM(AM9:AM17)</f>
        <v>9.1710190070580602</v>
      </c>
      <c r="AN8" s="305">
        <f>SUM(AN9:AN17)</f>
        <v>8.6570298656193074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36.003237250793639</v>
      </c>
      <c r="C9" s="304">
        <f t="shared" ref="B9:D17" si="0">SUM(C21,C33,C51,C63,C75,C93)</f>
        <v>37.071298376919586</v>
      </c>
      <c r="D9" s="304">
        <f t="shared" si="0"/>
        <v>41.163036625921627</v>
      </c>
      <c r="E9" s="304"/>
      <c r="F9" s="304">
        <f t="shared" ref="F9:H17" si="1">SUM(F21,F33,F51,F63,F75,F93)</f>
        <v>0.57623159954464853</v>
      </c>
      <c r="G9" s="304">
        <f t="shared" si="1"/>
        <v>0.65471728919588834</v>
      </c>
      <c r="H9" s="304">
        <f t="shared" si="1"/>
        <v>0.86974712509194896</v>
      </c>
      <c r="I9" s="304"/>
      <c r="J9" s="304">
        <f t="shared" ref="J9:L17" si="2">SUM(J21,J33,J51,J63,J75,J93)</f>
        <v>4.8466456756638694</v>
      </c>
      <c r="K9" s="304">
        <f t="shared" si="2"/>
        <v>5.4715820979990575</v>
      </c>
      <c r="L9" s="304">
        <f t="shared" si="2"/>
        <v>7.28929292157554</v>
      </c>
      <c r="M9" s="304"/>
      <c r="N9" s="304">
        <f t="shared" ref="N9:P17" si="3">SUM(N21,N33,N51,N63,N75,N93)</f>
        <v>10.004814964515511</v>
      </c>
      <c r="O9" s="304">
        <f t="shared" si="3"/>
        <v>10.40908058752837</v>
      </c>
      <c r="P9" s="304">
        <f t="shared" si="3"/>
        <v>12.18752505981173</v>
      </c>
      <c r="Q9" s="306"/>
      <c r="R9" s="304">
        <f t="shared" ref="R9:T9" si="4">SUM(R21,R33,R51,R63,R75,R93)</f>
        <v>2.215789732019787</v>
      </c>
      <c r="S9" s="304">
        <f t="shared" si="4"/>
        <v>2.2695149316350132</v>
      </c>
      <c r="T9" s="304">
        <f t="shared" si="4"/>
        <v>2.6225389029279143</v>
      </c>
      <c r="U9" s="306"/>
      <c r="V9" s="304">
        <f t="shared" ref="V9:X9" si="5">SUM(V21,V33,V51,V63,V75,V93)</f>
        <v>3.0644170404738005</v>
      </c>
      <c r="W9" s="304">
        <f t="shared" si="5"/>
        <v>3.0591972779465868</v>
      </c>
      <c r="X9" s="304">
        <f t="shared" si="5"/>
        <v>3.496886088536431</v>
      </c>
      <c r="Y9" s="306"/>
      <c r="Z9" s="304">
        <f t="shared" ref="Z9:AB9" si="6">SUM(Z21,Z33,Z51,Z63,Z75,Z93)</f>
        <v>6.4298312473401813</v>
      </c>
      <c r="AA9" s="304">
        <f t="shared" si="6"/>
        <v>6.1054454662936593</v>
      </c>
      <c r="AB9" s="304">
        <f t="shared" si="6"/>
        <v>6.5374995095181889</v>
      </c>
      <c r="AC9" s="306"/>
      <c r="AD9" s="304">
        <f>SUM(AD21,AD33,AD51,AD63,AD75,AD93)</f>
        <v>5.0634785871495334</v>
      </c>
      <c r="AE9" s="304">
        <f t="shared" ref="AE9:AF9" si="7">SUM(AE21,AE33,AE51,AE63,AE75,AE93)</f>
        <v>5.0480184496096276</v>
      </c>
      <c r="AF9" s="304">
        <f t="shared" si="7"/>
        <v>4.5229779987172973</v>
      </c>
      <c r="AG9" s="306"/>
      <c r="AH9" s="304">
        <f t="shared" ref="AH9:AJ9" si="8">SUM(AH21,AH33,AH51,AH63,AH75,AH93)</f>
        <v>3.1123374416285277</v>
      </c>
      <c r="AI9" s="304">
        <f t="shared" si="8"/>
        <v>3.2114477459482069</v>
      </c>
      <c r="AJ9" s="304">
        <f t="shared" si="8"/>
        <v>2.5500438469982476</v>
      </c>
      <c r="AK9" s="306"/>
      <c r="AL9" s="304">
        <f t="shared" ref="AL9:AN9" si="9">SUM(AL21,AL33,AL51,AL63,AL75,AL93)</f>
        <v>0.68969096245777295</v>
      </c>
      <c r="AM9" s="304">
        <f t="shared" si="9"/>
        <v>0.84229453076316951</v>
      </c>
      <c r="AN9" s="304">
        <f t="shared" si="9"/>
        <v>1.0865251727443288</v>
      </c>
    </row>
    <row r="10" spans="1:40" x14ac:dyDescent="0.2">
      <c r="A10" s="13" t="str">
        <f>name!E5</f>
        <v>Professional occupations</v>
      </c>
      <c r="B10" s="304">
        <f t="shared" si="0"/>
        <v>65.850248218796366</v>
      </c>
      <c r="C10" s="304">
        <f t="shared" si="0"/>
        <v>70.296409863024309</v>
      </c>
      <c r="D10" s="304">
        <f t="shared" si="0"/>
        <v>76.257894535422324</v>
      </c>
      <c r="E10" s="304"/>
      <c r="F10" s="304">
        <f t="shared" si="1"/>
        <v>3.3694441624368157</v>
      </c>
      <c r="G10" s="304">
        <f t="shared" si="1"/>
        <v>3.8682807228043763</v>
      </c>
      <c r="H10" s="304">
        <f t="shared" si="1"/>
        <v>4.7399130369141869</v>
      </c>
      <c r="I10" s="304"/>
      <c r="J10" s="304">
        <f t="shared" si="2"/>
        <v>18.718132622118258</v>
      </c>
      <c r="K10" s="304">
        <f t="shared" si="2"/>
        <v>21.601628504834505</v>
      </c>
      <c r="L10" s="304">
        <f t="shared" si="2"/>
        <v>26.375669997099848</v>
      </c>
      <c r="M10" s="304"/>
      <c r="N10" s="304">
        <f t="shared" si="3"/>
        <v>22.705010080520186</v>
      </c>
      <c r="O10" s="304">
        <f t="shared" si="3"/>
        <v>23.735739598945095</v>
      </c>
      <c r="P10" s="304">
        <f t="shared" si="3"/>
        <v>24.846185077217438</v>
      </c>
      <c r="Q10" s="306"/>
      <c r="R10" s="304">
        <f t="shared" ref="R10:T10" si="10">SUM(R22,R34,R52,R64,R76,R94)</f>
        <v>3.1335086478888634</v>
      </c>
      <c r="S10" s="304">
        <f t="shared" si="10"/>
        <v>2.573924809042782</v>
      </c>
      <c r="T10" s="304">
        <f t="shared" si="10"/>
        <v>2.2855003306555282</v>
      </c>
      <c r="U10" s="306"/>
      <c r="V10" s="304">
        <f t="shared" ref="V10:X10" si="11">SUM(V22,V34,V52,V64,V76,V94)</f>
        <v>3.5151138217600013</v>
      </c>
      <c r="W10" s="304">
        <f t="shared" si="11"/>
        <v>3.4957753230148709</v>
      </c>
      <c r="X10" s="304">
        <f t="shared" si="11"/>
        <v>3.6342062679445748</v>
      </c>
      <c r="Y10" s="306"/>
      <c r="Z10" s="304">
        <f t="shared" ref="Z10:AB10" si="12">SUM(Z22,Z34,Z52,Z64,Z76,Z94)</f>
        <v>6.7620370649849084</v>
      </c>
      <c r="AA10" s="304">
        <f t="shared" si="12"/>
        <v>6.8751237853663589</v>
      </c>
      <c r="AB10" s="304">
        <f t="shared" si="12"/>
        <v>7.2192644430187674</v>
      </c>
      <c r="AC10" s="306"/>
      <c r="AD10" s="304">
        <f t="shared" ref="AD10:AF10" si="13">SUM(AD22,AD34,AD52,AD64,AD76,AD94)</f>
        <v>4.4564042985072616</v>
      </c>
      <c r="AE10" s="304">
        <f t="shared" si="13"/>
        <v>4.5065068002742361</v>
      </c>
      <c r="AF10" s="304">
        <f t="shared" si="13"/>
        <v>3.8996032782857153</v>
      </c>
      <c r="AG10" s="306"/>
      <c r="AH10" s="304">
        <f t="shared" ref="AH10:AJ10" si="14">SUM(AH22,AH34,AH52,AH64,AH76,AH94)</f>
        <v>2.6090325370490968</v>
      </c>
      <c r="AI10" s="304">
        <f t="shared" si="14"/>
        <v>2.7980421124352306</v>
      </c>
      <c r="AJ10" s="304">
        <f t="shared" si="14"/>
        <v>1.9545354135319579</v>
      </c>
      <c r="AK10" s="306"/>
      <c r="AL10" s="304">
        <f t="shared" ref="AL10:AN10" si="15">SUM(AL22,AL34,AL52,AL64,AL76,AL94)</f>
        <v>0.58156498353096475</v>
      </c>
      <c r="AM10" s="304">
        <f t="shared" si="15"/>
        <v>0.84138820630685573</v>
      </c>
      <c r="AN10" s="304">
        <f t="shared" si="15"/>
        <v>1.3030166907543141</v>
      </c>
    </row>
    <row r="11" spans="1:40" x14ac:dyDescent="0.2">
      <c r="A11" s="13" t="str">
        <f>name!E6</f>
        <v>Associate professional occupations</v>
      </c>
      <c r="B11" s="304">
        <f>SUM(B23,B35,B53,B65,B77,B95)</f>
        <v>39.915735361684867</v>
      </c>
      <c r="C11" s="304">
        <f t="shared" si="0"/>
        <v>39.049754550589654</v>
      </c>
      <c r="D11" s="304">
        <f>SUM(D23,D35,D53,D65,D77,D95)</f>
        <v>41.429879773963115</v>
      </c>
      <c r="E11" s="304"/>
      <c r="F11" s="304">
        <f t="shared" si="1"/>
        <v>0.57327115565605191</v>
      </c>
      <c r="G11" s="304">
        <f t="shared" si="1"/>
        <v>0.64211798053298552</v>
      </c>
      <c r="H11" s="304">
        <f t="shared" si="1"/>
        <v>0.86274663166976662</v>
      </c>
      <c r="I11" s="304"/>
      <c r="J11" s="304">
        <f t="shared" si="2"/>
        <v>5.9570537583814431</v>
      </c>
      <c r="K11" s="304">
        <f t="shared" si="2"/>
        <v>6.5170677861426114</v>
      </c>
      <c r="L11" s="304">
        <f t="shared" si="2"/>
        <v>8.2606782658198501</v>
      </c>
      <c r="M11" s="304"/>
      <c r="N11" s="304">
        <f t="shared" si="3"/>
        <v>12.03960998076839</v>
      </c>
      <c r="O11" s="304">
        <f t="shared" si="3"/>
        <v>12.12520974818524</v>
      </c>
      <c r="P11" s="304">
        <f t="shared" si="3"/>
        <v>13.495170562649951</v>
      </c>
      <c r="Q11" s="306"/>
      <c r="R11" s="304">
        <f t="shared" ref="R11:T11" si="16">SUM(R23,R35,R53,R65,R77,R95)</f>
        <v>3.0768102285922829</v>
      </c>
      <c r="S11" s="304">
        <f t="shared" si="16"/>
        <v>2.8875436750524162</v>
      </c>
      <c r="T11" s="304">
        <f t="shared" si="16"/>
        <v>3.0953927305996127</v>
      </c>
      <c r="U11" s="306"/>
      <c r="V11" s="304">
        <f t="shared" ref="V11:X11" si="17">SUM(V23,V35,V53,V65,V77,V95)</f>
        <v>2.8303080667000691</v>
      </c>
      <c r="W11" s="304">
        <f t="shared" si="17"/>
        <v>2.6330040697942074</v>
      </c>
      <c r="X11" s="304">
        <f t="shared" si="17"/>
        <v>2.7908222249921422</v>
      </c>
      <c r="Y11" s="306"/>
      <c r="Z11" s="304">
        <f t="shared" ref="Z11:AB11" si="18">SUM(Z23,Z35,Z53,Z65,Z77,Z95)</f>
        <v>6.9433157352397128</v>
      </c>
      <c r="AA11" s="304">
        <f t="shared" si="18"/>
        <v>6.2755567351849333</v>
      </c>
      <c r="AB11" s="304">
        <f t="shared" si="18"/>
        <v>6.1556546365488192</v>
      </c>
      <c r="AC11" s="306"/>
      <c r="AD11" s="304">
        <f t="shared" ref="AD11:AF11" si="19">SUM(AD23,AD35,AD53,AD65,AD77,AD95)</f>
        <v>4.9816647254636512</v>
      </c>
      <c r="AE11" s="304">
        <f t="shared" si="19"/>
        <v>4.5760285633156936</v>
      </c>
      <c r="AF11" s="304">
        <f t="shared" si="19"/>
        <v>3.825325294915896</v>
      </c>
      <c r="AG11" s="306"/>
      <c r="AH11" s="304">
        <f t="shared" ref="AH11:AJ11" si="20">SUM(AH23,AH35,AH53,AH65,AH77,AH95)</f>
        <v>2.875521652156519</v>
      </c>
      <c r="AI11" s="304">
        <f t="shared" si="20"/>
        <v>2.6602212530277538</v>
      </c>
      <c r="AJ11" s="304">
        <f t="shared" si="20"/>
        <v>1.8342711653971775</v>
      </c>
      <c r="AK11" s="306"/>
      <c r="AL11" s="304">
        <f t="shared" ref="AL11:AN11" si="21">SUM(AL23,AL35,AL53,AL65,AL77,AL95)</f>
        <v>0.63818005872674066</v>
      </c>
      <c r="AM11" s="304">
        <f t="shared" si="21"/>
        <v>0.73300473935381349</v>
      </c>
      <c r="AN11" s="304">
        <f t="shared" si="21"/>
        <v>1.109818261369901</v>
      </c>
    </row>
    <row r="12" spans="1:40" x14ac:dyDescent="0.2">
      <c r="A12" s="13" t="str">
        <f>name!E7</f>
        <v>Administrative and secretarial occupations</v>
      </c>
      <c r="B12" s="304">
        <f t="shared" si="0"/>
        <v>28.716623294759078</v>
      </c>
      <c r="C12" s="304">
        <f t="shared" si="0"/>
        <v>26.761876850583395</v>
      </c>
      <c r="D12" s="304">
        <f t="shared" si="0"/>
        <v>23.860815407067051</v>
      </c>
      <c r="E12" s="304"/>
      <c r="F12" s="304">
        <f t="shared" si="1"/>
        <v>0.1712424405090629</v>
      </c>
      <c r="G12" s="304">
        <f t="shared" si="1"/>
        <v>0.20165959633339642</v>
      </c>
      <c r="H12" s="304">
        <f t="shared" si="1"/>
        <v>0.28731485831370562</v>
      </c>
      <c r="I12" s="304"/>
      <c r="J12" s="304">
        <f t="shared" si="2"/>
        <v>2.0047793923595267</v>
      </c>
      <c r="K12" s="304">
        <f t="shared" si="2"/>
        <v>2.3661268949606402</v>
      </c>
      <c r="L12" s="304">
        <f t="shared" si="2"/>
        <v>2.9982338956320622</v>
      </c>
      <c r="M12" s="304"/>
      <c r="N12" s="304">
        <f t="shared" si="3"/>
        <v>5.8450078302814283</v>
      </c>
      <c r="O12" s="304">
        <f t="shared" si="3"/>
        <v>6.3642730736782465</v>
      </c>
      <c r="P12" s="304">
        <f t="shared" si="3"/>
        <v>7.7992058473820958</v>
      </c>
      <c r="Q12" s="306"/>
      <c r="R12" s="304">
        <f t="shared" ref="R12:T12" si="22">SUM(R24,R36,R54,R66,R78,R96)</f>
        <v>2.3568753168378866</v>
      </c>
      <c r="S12" s="304">
        <f t="shared" si="22"/>
        <v>2.5245735626440298</v>
      </c>
      <c r="T12" s="304">
        <f t="shared" si="22"/>
        <v>2.9042263953861811</v>
      </c>
      <c r="U12" s="306"/>
      <c r="V12" s="304">
        <f t="shared" ref="V12:X12" si="23">SUM(V24,V36,V54,V66,V78,V96)</f>
        <v>2.0998912873444757</v>
      </c>
      <c r="W12" s="304">
        <f t="shared" si="23"/>
        <v>2.1451800750111318</v>
      </c>
      <c r="X12" s="304">
        <f t="shared" si="23"/>
        <v>2.4113714797541181</v>
      </c>
      <c r="Y12" s="306"/>
      <c r="Z12" s="304">
        <f t="shared" ref="Z12:AA12" si="24">SUM(Z24,Z36,Z54,Z66,Z78,Z96)</f>
        <v>5.9399920913387314</v>
      </c>
      <c r="AA12" s="304">
        <f t="shared" si="24"/>
        <v>5.2211659054314907</v>
      </c>
      <c r="AB12" s="304">
        <f>SUM(AB24,AB36,AB54,AB66,AB78,AB96)</f>
        <v>3.2829756392577054</v>
      </c>
      <c r="AC12" s="306"/>
      <c r="AD12" s="304">
        <f t="shared" ref="AD12:AE12" si="25">SUM(AD24,AD36,AD54,AD66,AD78,AD96)</f>
        <v>6.1133814313839645</v>
      </c>
      <c r="AE12" s="304">
        <f t="shared" si="25"/>
        <v>5.1127634982501826</v>
      </c>
      <c r="AF12" s="304">
        <f>SUM(AF24,AF36,AF54,AF66,AF78,AF96)</f>
        <v>2.9593824697902233</v>
      </c>
      <c r="AG12" s="306"/>
      <c r="AH12" s="304">
        <f t="shared" ref="AH12:AI12" si="26">SUM(AH24,AH36,AH54,AH66,AH78,AH96)</f>
        <v>3.3727990832567896</v>
      </c>
      <c r="AI12" s="304">
        <f t="shared" si="26"/>
        <v>2.1691103616169336</v>
      </c>
      <c r="AJ12" s="304">
        <f>SUM(AJ24,AJ36,AJ54,AJ66,AJ78,AJ96)</f>
        <v>0.67519777271816861</v>
      </c>
      <c r="AK12" s="306"/>
      <c r="AL12" s="304">
        <f t="shared" ref="AL12:AM12" si="27">SUM(AL24,AL36,AL54,AL66,AL78,AL96)</f>
        <v>0.81265442144721323</v>
      </c>
      <c r="AM12" s="304">
        <f t="shared" si="27"/>
        <v>0.65702388265734202</v>
      </c>
      <c r="AN12" s="304">
        <f>SUM(AN24,AN36,AN54,AN66,AN78,AN96)</f>
        <v>0.54290704883279151</v>
      </c>
    </row>
    <row r="13" spans="1:40" x14ac:dyDescent="0.2">
      <c r="A13" s="13" t="str">
        <f>name!E8</f>
        <v>Skilled trades occupations</v>
      </c>
      <c r="B13" s="304">
        <f t="shared" si="0"/>
        <v>24.059342813164569</v>
      </c>
      <c r="C13" s="304">
        <f t="shared" si="0"/>
        <v>25.095345537749871</v>
      </c>
      <c r="D13" s="304">
        <f t="shared" si="0"/>
        <v>24.791932611754447</v>
      </c>
      <c r="E13" s="304"/>
      <c r="F13" s="304">
        <f t="shared" si="1"/>
        <v>4.5255667867379869E-2</v>
      </c>
      <c r="G13" s="304">
        <f t="shared" si="1"/>
        <v>5.5470954381457258E-2</v>
      </c>
      <c r="H13" s="304">
        <f t="shared" si="1"/>
        <v>7.3347890515823244E-2</v>
      </c>
      <c r="I13" s="304"/>
      <c r="J13" s="304">
        <f t="shared" si="2"/>
        <v>0.59536870701846678</v>
      </c>
      <c r="K13" s="304">
        <f t="shared" si="2"/>
        <v>0.76725928053990466</v>
      </c>
      <c r="L13" s="304">
        <f t="shared" si="2"/>
        <v>1.115404588614179</v>
      </c>
      <c r="M13" s="304"/>
      <c r="N13" s="304">
        <f t="shared" si="3"/>
        <v>1.8208893562834907</v>
      </c>
      <c r="O13" s="304">
        <f t="shared" si="3"/>
        <v>2.1699138502163735</v>
      </c>
      <c r="P13" s="304">
        <f t="shared" si="3"/>
        <v>2.7862110438297876</v>
      </c>
      <c r="Q13" s="306"/>
      <c r="R13" s="304">
        <f t="shared" ref="R13:T13" si="28">SUM(R25,R37,R55,R67,R79,R97)</f>
        <v>0.78844644617410342</v>
      </c>
      <c r="S13" s="304">
        <f t="shared" si="28"/>
        <v>0.86653218801874732</v>
      </c>
      <c r="T13" s="304">
        <f t="shared" si="28"/>
        <v>1.0644313108917356</v>
      </c>
      <c r="U13" s="306"/>
      <c r="V13" s="304">
        <f t="shared" ref="V13:X13" si="29">SUM(V25,V37,V55,V67,V79,V97)</f>
        <v>1.6222191749101984</v>
      </c>
      <c r="W13" s="304">
        <f t="shared" si="29"/>
        <v>1.7668805504422396</v>
      </c>
      <c r="X13" s="304">
        <f t="shared" si="29"/>
        <v>2.1304631635004405</v>
      </c>
      <c r="Y13" s="306"/>
      <c r="Z13" s="304">
        <f t="shared" ref="Z13:AB13" si="30">SUM(Z25,Z37,Z55,Z67,Z79,Z97)</f>
        <v>8.1135891306005483</v>
      </c>
      <c r="AA13" s="304">
        <f t="shared" si="30"/>
        <v>8.1696083241458322</v>
      </c>
      <c r="AB13" s="304">
        <f t="shared" si="30"/>
        <v>7.8860619147842659</v>
      </c>
      <c r="AC13" s="306"/>
      <c r="AD13" s="304">
        <f t="shared" ref="AD13:AF13" si="31">SUM(AD25,AD37,AD55,AD67,AD79,AD97)</f>
        <v>6.1364767151405406</v>
      </c>
      <c r="AE13" s="304">
        <f t="shared" si="31"/>
        <v>6.231055684216221</v>
      </c>
      <c r="AF13" s="304">
        <f t="shared" si="31"/>
        <v>5.7905414384800782</v>
      </c>
      <c r="AG13" s="306"/>
      <c r="AH13" s="304">
        <f t="shared" ref="AH13:AJ13" si="32">SUM(AH25,AH37,AH55,AH67,AH79,AH97)</f>
        <v>3.5163011553963202</v>
      </c>
      <c r="AI13" s="304">
        <f t="shared" si="32"/>
        <v>3.6996727758063961</v>
      </c>
      <c r="AJ13" s="304">
        <f t="shared" si="32"/>
        <v>3.1495923877392262</v>
      </c>
      <c r="AK13" s="306"/>
      <c r="AL13" s="304">
        <f t="shared" ref="AL13:AN13" si="33">SUM(AL25,AL37,AL55,AL67,AL79,AL97)</f>
        <v>1.4207964597735196</v>
      </c>
      <c r="AM13" s="304">
        <f t="shared" si="33"/>
        <v>1.3689519299826993</v>
      </c>
      <c r="AN13" s="304">
        <f t="shared" si="33"/>
        <v>0.79587887339891183</v>
      </c>
    </row>
    <row r="14" spans="1:40" x14ac:dyDescent="0.2">
      <c r="A14" s="13" t="str">
        <f>name!E9</f>
        <v>Caring, leisure and other service occupations</v>
      </c>
      <c r="B14" s="304">
        <f t="shared" si="0"/>
        <v>25.272205674031824</v>
      </c>
      <c r="C14" s="304">
        <f t="shared" si="0"/>
        <v>26.559733830448721</v>
      </c>
      <c r="D14" s="304">
        <f t="shared" si="0"/>
        <v>28.074269100409921</v>
      </c>
      <c r="E14" s="304"/>
      <c r="F14" s="304">
        <f t="shared" si="1"/>
        <v>3.3312840929798609E-2</v>
      </c>
      <c r="G14" s="304">
        <f t="shared" si="1"/>
        <v>4.2643608728380238E-2</v>
      </c>
      <c r="H14" s="304">
        <f t="shared" si="1"/>
        <v>5.7998283742059412E-2</v>
      </c>
      <c r="I14" s="304"/>
      <c r="J14" s="304">
        <f t="shared" si="2"/>
        <v>1.1657205346910386</v>
      </c>
      <c r="K14" s="304">
        <f t="shared" si="2"/>
        <v>1.5018478410195559</v>
      </c>
      <c r="L14" s="304">
        <f t="shared" si="2"/>
        <v>2.0108928475841128</v>
      </c>
      <c r="M14" s="304"/>
      <c r="N14" s="304">
        <f t="shared" si="3"/>
        <v>3.4150769189576602</v>
      </c>
      <c r="O14" s="304">
        <f t="shared" si="3"/>
        <v>4.0672897252681546</v>
      </c>
      <c r="P14" s="304">
        <f t="shared" si="3"/>
        <v>4.9564177873584505</v>
      </c>
      <c r="Q14" s="306"/>
      <c r="R14" s="304">
        <f>SUM(R26,R38,R56,R68,R80,R98)</f>
        <v>2.5317756379315997</v>
      </c>
      <c r="S14" s="304">
        <f t="shared" ref="S14:T14" si="34">SUM(S26,S38,S56,S68,S80,S98)</f>
        <v>2.6964817419238738</v>
      </c>
      <c r="T14" s="304">
        <f t="shared" si="34"/>
        <v>2.9655174304967185</v>
      </c>
      <c r="U14" s="306"/>
      <c r="V14" s="304">
        <f t="shared" ref="V14:X14" si="35">SUM(V26,V38,V56,V68,V80,V98)</f>
        <v>1.8234975148815913</v>
      </c>
      <c r="W14" s="304">
        <f t="shared" si="35"/>
        <v>1.9908887521908807</v>
      </c>
      <c r="X14" s="304">
        <f t="shared" si="35"/>
        <v>2.3434573898585533</v>
      </c>
      <c r="Y14" s="306"/>
      <c r="Z14" s="304">
        <f t="shared" ref="Z14:AB14" si="36">SUM(Z26,Z38,Z56,Z68,Z80,Z98)</f>
        <v>8.364874707838645</v>
      </c>
      <c r="AA14" s="304">
        <f t="shared" si="36"/>
        <v>8.6294265092171898</v>
      </c>
      <c r="AB14" s="304">
        <f t="shared" si="36"/>
        <v>9.3808927790848831</v>
      </c>
      <c r="AC14" s="306"/>
      <c r="AD14" s="304">
        <f t="shared" ref="AD14:AF14" si="37">SUM(AD26,AD38,AD56,AD68,AD80,AD98)</f>
        <v>5.678447549031528</v>
      </c>
      <c r="AE14" s="304">
        <f t="shared" si="37"/>
        <v>5.4996460772726881</v>
      </c>
      <c r="AF14" s="304">
        <f t="shared" si="37"/>
        <v>4.5061799780517475</v>
      </c>
      <c r="AG14" s="306"/>
      <c r="AH14" s="304">
        <f t="shared" ref="AH14:AJ14" si="38">SUM(AH26,AH38,AH56,AH68,AH80,AH98)</f>
        <v>1.7925501554267123</v>
      </c>
      <c r="AI14" s="304">
        <f t="shared" si="38"/>
        <v>1.6505945385361518</v>
      </c>
      <c r="AJ14" s="304">
        <f t="shared" si="38"/>
        <v>1.3114345487015404</v>
      </c>
      <c r="AK14" s="306"/>
      <c r="AL14" s="304">
        <f t="shared" ref="AL14:AN14" si="39">SUM(AL26,AL38,AL56,AL68,AL80,AL98)</f>
        <v>0.46694981434325111</v>
      </c>
      <c r="AM14" s="304">
        <f t="shared" si="39"/>
        <v>0.48091503629184335</v>
      </c>
      <c r="AN14" s="304">
        <f t="shared" si="39"/>
        <v>0.54147805553185779</v>
      </c>
    </row>
    <row r="15" spans="1:40" x14ac:dyDescent="0.2">
      <c r="A15" s="13" t="str">
        <f>name!E10</f>
        <v>Sales and customer service occupations</v>
      </c>
      <c r="B15" s="304">
        <f t="shared" si="0"/>
        <v>22.826742346938037</v>
      </c>
      <c r="C15" s="304">
        <f t="shared" si="0"/>
        <v>22.785043187364884</v>
      </c>
      <c r="D15" s="304">
        <f t="shared" si="0"/>
        <v>22.65926858902268</v>
      </c>
      <c r="E15" s="304"/>
      <c r="F15" s="304">
        <f t="shared" si="1"/>
        <v>6.8282904178263534E-2</v>
      </c>
      <c r="G15" s="304">
        <f t="shared" si="1"/>
        <v>8.2008316810728121E-2</v>
      </c>
      <c r="H15" s="304">
        <f t="shared" si="1"/>
        <v>0.10711342987499084</v>
      </c>
      <c r="I15" s="304"/>
      <c r="J15" s="304">
        <f t="shared" si="2"/>
        <v>0.99955189594951344</v>
      </c>
      <c r="K15" s="304">
        <f t="shared" si="2"/>
        <v>1.2152412182888852</v>
      </c>
      <c r="L15" s="304">
        <f t="shared" si="2"/>
        <v>1.689410911752995</v>
      </c>
      <c r="M15" s="304"/>
      <c r="N15" s="304">
        <f t="shared" si="3"/>
        <v>3.5651872101999937</v>
      </c>
      <c r="O15" s="304">
        <f t="shared" si="3"/>
        <v>4.0186978098580033</v>
      </c>
      <c r="P15" s="304">
        <f t="shared" si="3"/>
        <v>5.0707342281175398</v>
      </c>
      <c r="Q15" s="306"/>
      <c r="R15" s="304">
        <f t="shared" ref="R15:T15" si="40">SUM(R27,R39,R57,R69,R81,R99)</f>
        <v>1.1116153490663723</v>
      </c>
      <c r="S15" s="304">
        <f t="shared" si="40"/>
        <v>1.2092373452546512</v>
      </c>
      <c r="T15" s="304">
        <f t="shared" si="40"/>
        <v>1.4498536913281417</v>
      </c>
      <c r="U15" s="306"/>
      <c r="V15" s="304">
        <f t="shared" ref="V15:X15" si="41">SUM(V27,V39,V57,V69,V81,V99)</f>
        <v>0.99831685430295847</v>
      </c>
      <c r="W15" s="304">
        <f t="shared" si="41"/>
        <v>1.0557902008495388</v>
      </c>
      <c r="X15" s="304">
        <f t="shared" si="41"/>
        <v>1.227472180300051</v>
      </c>
      <c r="Y15" s="306"/>
      <c r="Z15" s="304">
        <f t="shared" ref="Z15:AB15" si="42">SUM(Z27,Z39,Z57,Z69,Z81,Z99)</f>
        <v>6.2789789393675832</v>
      </c>
      <c r="AA15" s="304">
        <f t="shared" si="42"/>
        <v>6.1359371815685302</v>
      </c>
      <c r="AB15" s="304">
        <f t="shared" si="42"/>
        <v>6.4060489718988576</v>
      </c>
      <c r="AC15" s="306"/>
      <c r="AD15" s="304">
        <f t="shared" ref="AD15:AF15" si="43">SUM(AD27,AD39,AD57,AD69,AD81,AD99)</f>
        <v>5.4079181623397448</v>
      </c>
      <c r="AE15" s="304">
        <f t="shared" si="43"/>
        <v>5.1170340722603109</v>
      </c>
      <c r="AF15" s="304">
        <f t="shared" si="43"/>
        <v>4.2288428413285644</v>
      </c>
      <c r="AG15" s="306"/>
      <c r="AH15" s="304">
        <f t="shared" ref="AH15:AJ15" si="44">SUM(AH27,AH39,AH57,AH69,AH81,AH99)</f>
        <v>3.2247696430123489</v>
      </c>
      <c r="AI15" s="304">
        <f t="shared" si="44"/>
        <v>2.7853648566092284</v>
      </c>
      <c r="AJ15" s="304">
        <f t="shared" si="44"/>
        <v>1.4093874792032961</v>
      </c>
      <c r="AK15" s="306"/>
      <c r="AL15" s="304">
        <f t="shared" ref="AL15:AN15" si="45">SUM(AL27,AL39,AL57,AL69,AL81,AL99)</f>
        <v>1.1721213885212609</v>
      </c>
      <c r="AM15" s="304">
        <f t="shared" si="45"/>
        <v>1.165732185865012</v>
      </c>
      <c r="AN15" s="304">
        <f t="shared" si="45"/>
        <v>1.0704048552182441</v>
      </c>
    </row>
    <row r="16" spans="1:40" x14ac:dyDescent="0.2">
      <c r="A16" s="13" t="str">
        <f>name!E11</f>
        <v>Process, plant and machine operatives</v>
      </c>
      <c r="B16" s="304">
        <f t="shared" si="0"/>
        <v>11.51186029439571</v>
      </c>
      <c r="C16" s="304">
        <f t="shared" si="0"/>
        <v>12.99574086567635</v>
      </c>
      <c r="D16" s="304">
        <f t="shared" si="0"/>
        <v>12.98140114631949</v>
      </c>
      <c r="E16" s="304"/>
      <c r="F16" s="304">
        <f t="shared" si="1"/>
        <v>3.2107053755041769E-2</v>
      </c>
      <c r="G16" s="304">
        <f t="shared" si="1"/>
        <v>4.4804884010512282E-2</v>
      </c>
      <c r="H16" s="304">
        <f t="shared" si="1"/>
        <v>6.5377991514052811E-2</v>
      </c>
      <c r="I16" s="304"/>
      <c r="J16" s="304">
        <f t="shared" si="2"/>
        <v>0.26732456170049662</v>
      </c>
      <c r="K16" s="304">
        <f t="shared" si="2"/>
        <v>0.35065866967891174</v>
      </c>
      <c r="L16" s="304">
        <f t="shared" si="2"/>
        <v>0.51397436292270182</v>
      </c>
      <c r="M16" s="304"/>
      <c r="N16" s="304">
        <f t="shared" si="3"/>
        <v>0.62366127719058306</v>
      </c>
      <c r="O16" s="304">
        <f t="shared" si="3"/>
        <v>0.76945204196925099</v>
      </c>
      <c r="P16" s="304">
        <f t="shared" si="3"/>
        <v>1.0530628924439995</v>
      </c>
      <c r="Q16" s="306"/>
      <c r="R16" s="304">
        <f t="shared" ref="R16:T16" si="46">SUM(R28,R40,R58,R70,R82,R100)</f>
        <v>0.29013547263093481</v>
      </c>
      <c r="S16" s="304">
        <f t="shared" si="46"/>
        <v>0.36599567512647629</v>
      </c>
      <c r="T16" s="304">
        <f t="shared" si="46"/>
        <v>0.49010161424925835</v>
      </c>
      <c r="U16" s="306"/>
      <c r="V16" s="304">
        <f t="shared" ref="V16:X16" si="47">SUM(V28,V40,V58,V70,V82,V100)</f>
        <v>0.55605446327937158</v>
      </c>
      <c r="W16" s="304">
        <f t="shared" si="47"/>
        <v>0.6744952694387859</v>
      </c>
      <c r="X16" s="304">
        <f t="shared" si="47"/>
        <v>0.83789011446888395</v>
      </c>
      <c r="Y16" s="306"/>
      <c r="Z16" s="304">
        <f t="shared" ref="Z16:AB16" si="48">SUM(Z28,Z40,Z58,Z70,Z82,Z100)</f>
        <v>2.7264721036944097</v>
      </c>
      <c r="AA16" s="304">
        <f t="shared" si="48"/>
        <v>3.2169659773517849</v>
      </c>
      <c r="AB16" s="304">
        <f t="shared" si="48"/>
        <v>3.6948545269613682</v>
      </c>
      <c r="AC16" s="306"/>
      <c r="AD16" s="304">
        <f t="shared" ref="AD16:AF16" si="49">SUM(AD28,AD40,AD58,AD70,AD82,AD100)</f>
        <v>3.3746904107980642</v>
      </c>
      <c r="AE16" s="304">
        <f t="shared" si="49"/>
        <v>3.9099372674303687</v>
      </c>
      <c r="AF16" s="304">
        <f t="shared" si="49"/>
        <v>3.8623443734252381</v>
      </c>
      <c r="AG16" s="306"/>
      <c r="AH16" s="304">
        <f t="shared" ref="AH16:AJ16" si="50">SUM(AH28,AH40,AH58,AH70,AH82,AH100)</f>
        <v>2.538522405335593</v>
      </c>
      <c r="AI16" s="304">
        <f t="shared" si="50"/>
        <v>2.5884744550518248</v>
      </c>
      <c r="AJ16" s="304">
        <f t="shared" si="50"/>
        <v>1.6566945837163409</v>
      </c>
      <c r="AK16" s="306"/>
      <c r="AL16" s="304">
        <f t="shared" ref="AL16:AN16" si="51">SUM(AL28,AL40,AL58,AL70,AL82,AL100)</f>
        <v>1.1028925460112162</v>
      </c>
      <c r="AM16" s="304">
        <f t="shared" si="51"/>
        <v>1.0749566256184337</v>
      </c>
      <c r="AN16" s="304">
        <f t="shared" si="51"/>
        <v>0.80710068661764378</v>
      </c>
    </row>
    <row r="17" spans="1:40" x14ac:dyDescent="0.2">
      <c r="A17" s="13" t="str">
        <f>name!E12</f>
        <v>Elementary occupations</v>
      </c>
      <c r="B17" s="304">
        <f t="shared" si="0"/>
        <v>28.531004745435862</v>
      </c>
      <c r="C17" s="304">
        <f t="shared" si="0"/>
        <v>28.840796937643269</v>
      </c>
      <c r="D17" s="304">
        <f t="shared" si="0"/>
        <v>27.596502210119368</v>
      </c>
      <c r="E17" s="304"/>
      <c r="F17" s="304">
        <f t="shared" si="1"/>
        <v>2.3284272248143695E-2</v>
      </c>
      <c r="G17" s="304">
        <f t="shared" si="1"/>
        <v>2.8475102116579516E-2</v>
      </c>
      <c r="H17" s="304">
        <f t="shared" si="1"/>
        <v>3.6745346111950544E-2</v>
      </c>
      <c r="I17" s="304"/>
      <c r="J17" s="304">
        <f t="shared" si="2"/>
        <v>0.76142574105027316</v>
      </c>
      <c r="K17" s="304">
        <f t="shared" si="2"/>
        <v>0.97231510549060518</v>
      </c>
      <c r="L17" s="304">
        <f t="shared" si="2"/>
        <v>1.3663006381882949</v>
      </c>
      <c r="M17" s="304"/>
      <c r="N17" s="304">
        <f t="shared" si="3"/>
        <v>2.3663794986366637</v>
      </c>
      <c r="O17" s="304">
        <f t="shared" si="3"/>
        <v>2.7490719978728819</v>
      </c>
      <c r="P17" s="304">
        <f t="shared" si="3"/>
        <v>3.5059934338317924</v>
      </c>
      <c r="Q17" s="306"/>
      <c r="R17" s="304">
        <f t="shared" ref="R17:T17" si="52">SUM(R29,R41,R59,R71,R83,R101)</f>
        <v>1.2716643310483595</v>
      </c>
      <c r="S17" s="304">
        <f t="shared" si="52"/>
        <v>1.4601718935358743</v>
      </c>
      <c r="T17" s="304">
        <f t="shared" si="52"/>
        <v>1.9087829078901872</v>
      </c>
      <c r="U17" s="306"/>
      <c r="V17" s="304">
        <f t="shared" ref="V17:X17" si="53">SUM(V29,V41,V59,V71,V83,V101)</f>
        <v>1.1729882248807704</v>
      </c>
      <c r="W17" s="304">
        <f t="shared" si="53"/>
        <v>1.3141503462221571</v>
      </c>
      <c r="X17" s="304">
        <f t="shared" si="53"/>
        <v>1.6723141973871647</v>
      </c>
      <c r="Y17" s="306"/>
      <c r="Z17" s="304">
        <f t="shared" ref="Z17:AB17" si="54">SUM(Z29,Z41,Z59,Z71,Z83,Z101)</f>
        <v>5.4398956505388849</v>
      </c>
      <c r="AA17" s="304">
        <f t="shared" si="54"/>
        <v>5.2921497222523941</v>
      </c>
      <c r="AB17" s="304">
        <f t="shared" si="54"/>
        <v>5.3108724103164198</v>
      </c>
      <c r="AC17" s="306"/>
      <c r="AD17" s="304">
        <f t="shared" ref="AD17:AF17" si="55">SUM(AD29,AD41,AD59,AD71,AD83,AD101)</f>
        <v>7.9023732389448789</v>
      </c>
      <c r="AE17" s="304">
        <f t="shared" si="55"/>
        <v>8.104683694384974</v>
      </c>
      <c r="AF17" s="304">
        <f t="shared" si="55"/>
        <v>7.3071137872478342</v>
      </c>
      <c r="AG17" s="306"/>
      <c r="AH17" s="304">
        <f t="shared" ref="AH17:AJ17" si="56">SUM(AH29,AH41,AH59,AH71,AH83,AH101)</f>
        <v>6.8743813432797891</v>
      </c>
      <c r="AI17" s="304">
        <f t="shared" si="56"/>
        <v>6.9130272055489144</v>
      </c>
      <c r="AJ17" s="304">
        <f t="shared" si="56"/>
        <v>5.0884792679944066</v>
      </c>
      <c r="AK17" s="306"/>
      <c r="AL17" s="304">
        <f t="shared" ref="AL17:AN17" si="57">SUM(AL29,AL41,AL59,AL71,AL83,AL101)</f>
        <v>2.7186124448080964</v>
      </c>
      <c r="AM17" s="304">
        <f t="shared" si="57"/>
        <v>2.0067518702188898</v>
      </c>
      <c r="AN17" s="304">
        <f t="shared" si="57"/>
        <v>1.3999002211513163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4.8460000000000045</v>
      </c>
      <c r="C20" s="305">
        <f>SUM(C21:C29)</f>
        <v>5.0570000000000004</v>
      </c>
      <c r="D20" s="305">
        <f>SUM(D21:D29)</f>
        <v>5.3719999999999954</v>
      </c>
      <c r="E20" s="304"/>
      <c r="F20" s="305">
        <f>SUM(F21:F29)</f>
        <v>7.7903942877113802E-2</v>
      </c>
      <c r="G20" s="305">
        <f>SUM(G21:G29)</f>
        <v>9.2316214879621883E-2</v>
      </c>
      <c r="H20" s="305">
        <f>SUM(H21:H29)</f>
        <v>0.12534351979504205</v>
      </c>
      <c r="I20" s="304"/>
      <c r="J20" s="305">
        <f>SUM(J21:J29)</f>
        <v>0.4105163508019517</v>
      </c>
      <c r="K20" s="305">
        <f>SUM(K21:K29)</f>
        <v>0.46172966749646244</v>
      </c>
      <c r="L20" s="305">
        <f>SUM(L21:L29)</f>
        <v>0.59803665975001707</v>
      </c>
      <c r="M20" s="304"/>
      <c r="N20" s="305">
        <f>SUM(N21:N29)</f>
        <v>0.90862138341178433</v>
      </c>
      <c r="O20" s="305">
        <f>SUM(O21:O29)</f>
        <v>0.96755268905422276</v>
      </c>
      <c r="P20" s="305">
        <f>SUM(P21:P29)</f>
        <v>1.1461338995459811</v>
      </c>
      <c r="Q20" s="306"/>
      <c r="R20" s="305">
        <f>SUM(R21:R29)</f>
        <v>0.18163667405108036</v>
      </c>
      <c r="S20" s="305">
        <f>SUM(S21:S29)</f>
        <v>0.19098569582083486</v>
      </c>
      <c r="T20" s="305">
        <f>SUM(T21:T29)</f>
        <v>0.2242061714586506</v>
      </c>
      <c r="U20" s="306"/>
      <c r="V20" s="305">
        <f>SUM(V21:V29)</f>
        <v>0.48311720263026303</v>
      </c>
      <c r="W20" s="305">
        <f>SUM(W21:W29)</f>
        <v>0.51988212487009522</v>
      </c>
      <c r="X20" s="305">
        <f>SUM(X21:X29)</f>
        <v>0.63554681248777023</v>
      </c>
      <c r="Y20" s="306"/>
      <c r="Z20" s="305">
        <f>SUM(Z21:Z29)</f>
        <v>0.89173787542191607</v>
      </c>
      <c r="AA20" s="305">
        <f>SUM(AA21:AA29)</f>
        <v>0.88578935210445164</v>
      </c>
      <c r="AB20" s="305">
        <f>SUM(AB21:AB29)</f>
        <v>0.91222244381651707</v>
      </c>
      <c r="AC20" s="306"/>
      <c r="AD20" s="305">
        <f>SUM(AD21:AD29)</f>
        <v>0.93668671797828895</v>
      </c>
      <c r="AE20" s="305">
        <f>SUM(AE21:AE29)</f>
        <v>0.94718820480187871</v>
      </c>
      <c r="AF20" s="305">
        <f>SUM(AF21:AF29)</f>
        <v>0.87946468330462468</v>
      </c>
      <c r="AG20" s="306"/>
      <c r="AH20" s="305">
        <f>SUM(AH21:AH29)</f>
        <v>0.63007378560014926</v>
      </c>
      <c r="AI20" s="305">
        <f>SUM(AI21:AI29)</f>
        <v>0.58636865667462534</v>
      </c>
      <c r="AJ20" s="305">
        <f>SUM(AJ21:AJ29)</f>
        <v>0.42774597007871429</v>
      </c>
      <c r="AK20" s="306"/>
      <c r="AL20" s="305">
        <f>SUM(AL21:AL29)</f>
        <v>0.32570606722745743</v>
      </c>
      <c r="AM20" s="305">
        <f>SUM(AM21:AM29)</f>
        <v>0.40518739429780692</v>
      </c>
      <c r="AN20" s="305">
        <f>SUM(AN21:AN29)</f>
        <v>0.42329983976267876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0.61470780400226177</v>
      </c>
      <c r="C21" s="304">
        <f t="shared" ref="C21:D21" si="59">SUM(G21,K21,O21,S21,W21,AA21,AE21,AI21,AM21)</f>
        <v>0.67752422217360053</v>
      </c>
      <c r="D21" s="304">
        <f t="shared" si="59"/>
        <v>0.75676515783889098</v>
      </c>
      <c r="E21" s="304"/>
      <c r="F21" s="304">
        <v>2.3110197199714303E-2</v>
      </c>
      <c r="G21" s="304">
        <v>2.6680366081351395E-2</v>
      </c>
      <c r="H21" s="304">
        <v>3.4274776584109795E-2</v>
      </c>
      <c r="I21" s="304"/>
      <c r="J21" s="304">
        <v>0.12118375950549146</v>
      </c>
      <c r="K21" s="304">
        <v>0.12968148378907352</v>
      </c>
      <c r="L21" s="304">
        <v>0.15612253784590499</v>
      </c>
      <c r="M21" s="304"/>
      <c r="N21" s="304">
        <v>0.15164571594517842</v>
      </c>
      <c r="O21" s="304">
        <v>0.1553947042314221</v>
      </c>
      <c r="P21" s="304">
        <v>0.17580329943155379</v>
      </c>
      <c r="Q21" s="306"/>
      <c r="R21" s="304">
        <v>1.7178341511576177E-2</v>
      </c>
      <c r="S21" s="304">
        <v>1.9435315581995141E-2</v>
      </c>
      <c r="T21" s="304">
        <v>2.1145851758975227E-2</v>
      </c>
      <c r="U21" s="306"/>
      <c r="V21" s="304">
        <v>3.537856341300339E-2</v>
      </c>
      <c r="W21" s="304">
        <v>3.2959717607005286E-2</v>
      </c>
      <c r="X21" s="304">
        <v>3.375246326549592E-2</v>
      </c>
      <c r="Y21" s="306"/>
      <c r="Z21" s="304">
        <v>8.7692304849478778E-2</v>
      </c>
      <c r="AA21" s="304">
        <v>0.1052553891375205</v>
      </c>
      <c r="AB21" s="304">
        <v>0.13207217057008411</v>
      </c>
      <c r="AC21" s="306"/>
      <c r="AD21" s="304">
        <v>8.6977949340185656E-2</v>
      </c>
      <c r="AE21" s="304">
        <v>9.4367602206559417E-2</v>
      </c>
      <c r="AF21" s="304">
        <v>7.9968081254779749E-2</v>
      </c>
      <c r="AG21" s="306"/>
      <c r="AH21" s="304">
        <v>5.1933801401683771E-2</v>
      </c>
      <c r="AI21" s="304">
        <v>5.2625177496509766E-2</v>
      </c>
      <c r="AJ21" s="304">
        <v>4.0397180887826803E-2</v>
      </c>
      <c r="AK21" s="306"/>
      <c r="AL21" s="304">
        <v>3.9607170835949876E-2</v>
      </c>
      <c r="AM21" s="304">
        <v>6.1124466042163456E-2</v>
      </c>
      <c r="AN21" s="304">
        <v>8.3228796240160649E-2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0.69438318617933337</v>
      </c>
      <c r="C22" s="304">
        <f t="shared" ref="C22:C29" si="61">SUM(G22,K22,O22,S22,W22,AA22,AE22,AI22,AM22)</f>
        <v>0.7848313806328866</v>
      </c>
      <c r="D22" s="304">
        <f t="shared" ref="D22:D29" si="62">SUM(H22,L22,P22,T22,X22,AB22,AF22,AJ22,AN22)</f>
        <v>0.92257513867287322</v>
      </c>
      <c r="E22" s="304"/>
      <c r="F22" s="304">
        <v>3.2280329804452022E-2</v>
      </c>
      <c r="G22" s="304">
        <v>3.9100155037205722E-2</v>
      </c>
      <c r="H22" s="304">
        <v>5.4194523773014425E-2</v>
      </c>
      <c r="I22" s="304"/>
      <c r="J22" s="304">
        <v>0.1412852903856501</v>
      </c>
      <c r="K22" s="304">
        <v>0.17134921780900442</v>
      </c>
      <c r="L22" s="304">
        <v>0.22674866716505451</v>
      </c>
      <c r="M22" s="304"/>
      <c r="N22" s="304">
        <v>0.21419635314811858</v>
      </c>
      <c r="O22" s="304">
        <v>0.22451637951611919</v>
      </c>
      <c r="P22" s="304">
        <v>0.23597842478964798</v>
      </c>
      <c r="Q22" s="306"/>
      <c r="R22" s="304">
        <v>2.2033105769423036E-2</v>
      </c>
      <c r="S22" s="304">
        <v>2.3120650313941744E-2</v>
      </c>
      <c r="T22" s="304">
        <v>2.5939170538750334E-2</v>
      </c>
      <c r="U22" s="306"/>
      <c r="V22" s="304">
        <v>0.10905923542813764</v>
      </c>
      <c r="W22" s="304">
        <v>0.12075442778706394</v>
      </c>
      <c r="X22" s="304">
        <v>0.14460773450637562</v>
      </c>
      <c r="Y22" s="306"/>
      <c r="Z22" s="304">
        <v>5.3089132101704281E-2</v>
      </c>
      <c r="AA22" s="304">
        <v>5.1233108664058877E-2</v>
      </c>
      <c r="AB22" s="304">
        <v>4.5247082288325295E-2</v>
      </c>
      <c r="AC22" s="306"/>
      <c r="AD22" s="304">
        <v>6.0580770043942668E-2</v>
      </c>
      <c r="AE22" s="304">
        <v>7.0531876642685301E-2</v>
      </c>
      <c r="AF22" s="304">
        <v>8.3696011935585346E-2</v>
      </c>
      <c r="AG22" s="306"/>
      <c r="AH22" s="304">
        <v>3.9158536473117012E-2</v>
      </c>
      <c r="AI22" s="304">
        <v>4.6670656252273741E-2</v>
      </c>
      <c r="AJ22" s="304">
        <v>4.4053785080796909E-2</v>
      </c>
      <c r="AK22" s="306"/>
      <c r="AL22" s="304">
        <v>2.2700433024788032E-2</v>
      </c>
      <c r="AM22" s="304">
        <v>3.7554908610533622E-2</v>
      </c>
      <c r="AN22" s="304">
        <v>6.2109738595322567E-2</v>
      </c>
    </row>
    <row r="23" spans="1:40" x14ac:dyDescent="0.2">
      <c r="A23" s="13" t="str">
        <f t="shared" si="58"/>
        <v>Associate professional occupations</v>
      </c>
      <c r="B23" s="304">
        <f t="shared" si="60"/>
        <v>0.52787988701933508</v>
      </c>
      <c r="C23" s="304">
        <f t="shared" si="61"/>
        <v>0.53305877146714231</v>
      </c>
      <c r="D23" s="304">
        <f t="shared" si="62"/>
        <v>0.61265557800236126</v>
      </c>
      <c r="E23" s="304"/>
      <c r="F23" s="304">
        <v>1.0513869054616539E-2</v>
      </c>
      <c r="G23" s="304">
        <v>1.2710954634122045E-2</v>
      </c>
      <c r="H23" s="304">
        <v>1.9392818084663057E-2</v>
      </c>
      <c r="I23" s="304"/>
      <c r="J23" s="304">
        <v>6.2827797029579829E-2</v>
      </c>
      <c r="K23" s="304">
        <v>6.7468844849643939E-2</v>
      </c>
      <c r="L23" s="304">
        <v>8.3727116976722457E-2</v>
      </c>
      <c r="M23" s="304"/>
      <c r="N23" s="304">
        <v>0.14800408798256773</v>
      </c>
      <c r="O23" s="304">
        <v>0.14616679715385095</v>
      </c>
      <c r="P23" s="304">
        <v>0.16556910293230853</v>
      </c>
      <c r="Q23" s="306"/>
      <c r="R23" s="304">
        <v>1.7605054206248801E-2</v>
      </c>
      <c r="S23" s="304">
        <v>1.7224349365082662E-2</v>
      </c>
      <c r="T23" s="304">
        <v>2.0660575915974377E-2</v>
      </c>
      <c r="U23" s="306"/>
      <c r="V23" s="304">
        <v>8.6818890080732333E-2</v>
      </c>
      <c r="W23" s="304">
        <v>9.1773113706335799E-2</v>
      </c>
      <c r="X23" s="304">
        <v>0.11439538409354005</v>
      </c>
      <c r="Y23" s="306"/>
      <c r="Z23" s="304">
        <v>8.3857240389490662E-2</v>
      </c>
      <c r="AA23" s="304">
        <v>7.0214998990543218E-2</v>
      </c>
      <c r="AB23" s="304">
        <v>6.7092926572653061E-2</v>
      </c>
      <c r="AC23" s="306"/>
      <c r="AD23" s="304">
        <v>5.0945115085940032E-2</v>
      </c>
      <c r="AE23" s="304">
        <v>4.3864159620070647E-2</v>
      </c>
      <c r="AF23" s="304">
        <v>3.8302671890491399E-2</v>
      </c>
      <c r="AG23" s="306"/>
      <c r="AH23" s="304">
        <v>4.9009713163062643E-2</v>
      </c>
      <c r="AI23" s="304">
        <v>5.2283071352605605E-2</v>
      </c>
      <c r="AJ23" s="304">
        <v>4.6440668368046889E-2</v>
      </c>
      <c r="AK23" s="306"/>
      <c r="AL23" s="304">
        <v>1.8298120027096493E-2</v>
      </c>
      <c r="AM23" s="304">
        <v>3.1352481794887511E-2</v>
      </c>
      <c r="AN23" s="304">
        <v>5.7074313167961389E-2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0.34519120476498183</v>
      </c>
      <c r="C24" s="304">
        <f t="shared" si="61"/>
        <v>0.30562816795498704</v>
      </c>
      <c r="D24" s="304">
        <f t="shared" si="62"/>
        <v>0.26120675156486511</v>
      </c>
      <c r="E24" s="304"/>
      <c r="F24" s="304">
        <v>9.3780433945947158E-4</v>
      </c>
      <c r="G24" s="304">
        <v>9.6004782060838702E-4</v>
      </c>
      <c r="H24" s="304">
        <v>1.6724503406752569E-3</v>
      </c>
      <c r="I24" s="304"/>
      <c r="J24" s="304">
        <v>2.6128371800076725E-2</v>
      </c>
      <c r="K24" s="304">
        <v>2.801464748024424E-2</v>
      </c>
      <c r="L24" s="304">
        <v>4.1500384471738906E-2</v>
      </c>
      <c r="M24" s="304"/>
      <c r="N24" s="304">
        <v>6.4678430055869457E-2</v>
      </c>
      <c r="O24" s="304">
        <v>6.1857837410180729E-2</v>
      </c>
      <c r="P24" s="304">
        <v>6.6907610266041292E-2</v>
      </c>
      <c r="Q24" s="306"/>
      <c r="R24" s="304">
        <v>1.2595016551969594E-2</v>
      </c>
      <c r="S24" s="304">
        <v>1.0646371280901311E-2</v>
      </c>
      <c r="T24" s="304">
        <v>1.0270623499278079E-2</v>
      </c>
      <c r="U24" s="306"/>
      <c r="V24" s="304">
        <v>3.2320713364012023E-2</v>
      </c>
      <c r="W24" s="304">
        <v>3.2228644886312101E-2</v>
      </c>
      <c r="X24" s="304">
        <v>3.5125617508530098E-2</v>
      </c>
      <c r="Y24" s="306"/>
      <c r="Z24" s="304">
        <v>7.3818049674230224E-2</v>
      </c>
      <c r="AA24" s="304">
        <v>6.0041129448429389E-2</v>
      </c>
      <c r="AB24" s="304">
        <v>3.7056790933600987E-2</v>
      </c>
      <c r="AC24" s="306"/>
      <c r="AD24" s="304">
        <v>5.7474993955056966E-2</v>
      </c>
      <c r="AE24" s="304">
        <v>4.3466089985398249E-2</v>
      </c>
      <c r="AF24" s="304">
        <v>2.3991327439958285E-2</v>
      </c>
      <c r="AG24" s="306"/>
      <c r="AH24" s="304">
        <v>5.3419982878515855E-2</v>
      </c>
      <c r="AI24" s="304">
        <v>4.0289651103641667E-2</v>
      </c>
      <c r="AJ24" s="304">
        <v>1.9011130145110224E-2</v>
      </c>
      <c r="AK24" s="306"/>
      <c r="AL24" s="304">
        <v>2.3817842145791506E-2</v>
      </c>
      <c r="AM24" s="304">
        <v>2.8123748539270951E-2</v>
      </c>
      <c r="AN24" s="304">
        <v>2.5670816959932001E-2</v>
      </c>
    </row>
    <row r="25" spans="1:40" x14ac:dyDescent="0.2">
      <c r="A25" s="13" t="str">
        <f t="shared" si="58"/>
        <v>Skilled trades occupations</v>
      </c>
      <c r="B25" s="304">
        <f t="shared" si="60"/>
        <v>1.24092549387613</v>
      </c>
      <c r="C25" s="304">
        <f t="shared" si="61"/>
        <v>1.2864022710191807</v>
      </c>
      <c r="D25" s="304">
        <f t="shared" si="62"/>
        <v>1.325564402092652</v>
      </c>
      <c r="E25" s="304"/>
      <c r="F25" s="304">
        <v>7.1786255408725083E-3</v>
      </c>
      <c r="G25" s="304">
        <v>8.9206615465241956E-3</v>
      </c>
      <c r="H25" s="304">
        <v>1.089217412607738E-2</v>
      </c>
      <c r="I25" s="304"/>
      <c r="J25" s="304">
        <v>2.7777282157775602E-2</v>
      </c>
      <c r="K25" s="304">
        <v>3.0980092870647822E-2</v>
      </c>
      <c r="L25" s="304">
        <v>4.9247159069865015E-2</v>
      </c>
      <c r="M25" s="304"/>
      <c r="N25" s="304">
        <v>0.21949905365357711</v>
      </c>
      <c r="O25" s="304">
        <v>0.25594485073509426</v>
      </c>
      <c r="P25" s="304">
        <v>0.35598715828360022</v>
      </c>
      <c r="Q25" s="306"/>
      <c r="R25" s="304">
        <v>5.652109883746468E-2</v>
      </c>
      <c r="S25" s="304">
        <v>6.0899628919686442E-2</v>
      </c>
      <c r="T25" s="304">
        <v>7.5073697740152628E-2</v>
      </c>
      <c r="U25" s="306"/>
      <c r="V25" s="304">
        <v>0.14226832119903285</v>
      </c>
      <c r="W25" s="304">
        <v>0.1579496019743831</v>
      </c>
      <c r="X25" s="304">
        <v>0.2136878959643925</v>
      </c>
      <c r="Y25" s="306"/>
      <c r="Z25" s="304">
        <v>0.25966200700248049</v>
      </c>
      <c r="AA25" s="304">
        <v>0.24262185309178858</v>
      </c>
      <c r="AB25" s="304">
        <v>0.21618526421035872</v>
      </c>
      <c r="AC25" s="306"/>
      <c r="AD25" s="304">
        <v>0.27298533041583872</v>
      </c>
      <c r="AE25" s="304">
        <v>0.27962804026399385</v>
      </c>
      <c r="AF25" s="304">
        <v>0.26851205015614971</v>
      </c>
      <c r="AG25" s="306"/>
      <c r="AH25" s="304">
        <v>0.15798506879706969</v>
      </c>
      <c r="AI25" s="304">
        <v>0.1449236461803739</v>
      </c>
      <c r="AJ25" s="304">
        <v>9.448380109939844E-2</v>
      </c>
      <c r="AK25" s="306"/>
      <c r="AL25" s="304">
        <v>9.7048706272018448E-2</v>
      </c>
      <c r="AM25" s="304">
        <v>0.10453389543668826</v>
      </c>
      <c r="AN25" s="304">
        <v>4.1495201442657177E-2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0.15989563836803075</v>
      </c>
      <c r="C26" s="304">
        <f t="shared" si="61"/>
        <v>0.16760041736266826</v>
      </c>
      <c r="D26" s="304">
        <f t="shared" si="62"/>
        <v>0.17448541238274407</v>
      </c>
      <c r="E26" s="304"/>
      <c r="F26" s="304">
        <v>8.8280215221567758E-4</v>
      </c>
      <c r="G26" s="304">
        <v>1.0515748474118122E-3</v>
      </c>
      <c r="H26" s="304">
        <v>1.2812824549357634E-3</v>
      </c>
      <c r="I26" s="304"/>
      <c r="J26" s="304">
        <v>6.9316718768365317E-3</v>
      </c>
      <c r="K26" s="304">
        <v>8.0148475737183492E-3</v>
      </c>
      <c r="L26" s="304">
        <v>8.9729759479350753E-3</v>
      </c>
      <c r="M26" s="304"/>
      <c r="N26" s="304">
        <v>4.4776325911700748E-2</v>
      </c>
      <c r="O26" s="304">
        <v>4.5555726483294486E-2</v>
      </c>
      <c r="P26" s="304">
        <v>4.352149363196612E-2</v>
      </c>
      <c r="Q26" s="306"/>
      <c r="R26" s="304">
        <v>1.2912148031101064E-2</v>
      </c>
      <c r="S26" s="304">
        <v>1.599775879092135E-2</v>
      </c>
      <c r="T26" s="304">
        <v>2.1009447660650684E-2</v>
      </c>
      <c r="U26" s="306"/>
      <c r="V26" s="304">
        <v>8.1758673484942507E-3</v>
      </c>
      <c r="W26" s="304">
        <v>8.5814829878967588E-3</v>
      </c>
      <c r="X26" s="304">
        <v>8.7226718470501761E-3</v>
      </c>
      <c r="Y26" s="306"/>
      <c r="Z26" s="304">
        <v>2.0213370911411437E-2</v>
      </c>
      <c r="AA26" s="304">
        <v>2.1191432616752368E-2</v>
      </c>
      <c r="AB26" s="304">
        <v>2.6160461487499908E-2</v>
      </c>
      <c r="AC26" s="306"/>
      <c r="AD26" s="304">
        <v>2.2047522552284229E-2</v>
      </c>
      <c r="AE26" s="304">
        <v>1.9868640318506586E-2</v>
      </c>
      <c r="AF26" s="304">
        <v>1.6781633796224434E-2</v>
      </c>
      <c r="AG26" s="306"/>
      <c r="AH26" s="304">
        <v>3.0996640945331593E-2</v>
      </c>
      <c r="AI26" s="304">
        <v>3.2826122049347047E-2</v>
      </c>
      <c r="AJ26" s="304">
        <v>3.222736629555157E-2</v>
      </c>
      <c r="AK26" s="306"/>
      <c r="AL26" s="304">
        <v>1.295928863865523E-2</v>
      </c>
      <c r="AM26" s="304">
        <v>1.4512831694819504E-2</v>
      </c>
      <c r="AN26" s="304">
        <v>1.5808079260930332E-2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0.17658738671401189</v>
      </c>
      <c r="C27" s="304">
        <f t="shared" si="61"/>
        <v>0.18135878622785653</v>
      </c>
      <c r="D27" s="304">
        <f t="shared" si="62"/>
        <v>0.19585425364862474</v>
      </c>
      <c r="E27" s="304"/>
      <c r="F27" s="304">
        <v>2.8713069776752872E-3</v>
      </c>
      <c r="G27" s="304">
        <v>2.7196079227474112E-3</v>
      </c>
      <c r="H27" s="304">
        <v>3.3717039648066215E-3</v>
      </c>
      <c r="I27" s="304"/>
      <c r="J27" s="304">
        <v>1.0732786634054704E-2</v>
      </c>
      <c r="K27" s="304">
        <v>1.1324683318953969E-2</v>
      </c>
      <c r="L27" s="304">
        <v>1.302073889782965E-2</v>
      </c>
      <c r="M27" s="304"/>
      <c r="N27" s="304">
        <v>2.505585748467638E-2</v>
      </c>
      <c r="O27" s="304">
        <v>2.821205686690223E-2</v>
      </c>
      <c r="P27" s="304">
        <v>3.8683617089791261E-2</v>
      </c>
      <c r="Q27" s="306"/>
      <c r="R27" s="304">
        <v>1.6600854525277018E-2</v>
      </c>
      <c r="S27" s="304">
        <v>1.5913404434198301E-2</v>
      </c>
      <c r="T27" s="304">
        <v>1.9357758067104481E-2</v>
      </c>
      <c r="U27" s="306"/>
      <c r="V27" s="304">
        <v>1.6707086028677976E-2</v>
      </c>
      <c r="W27" s="304">
        <v>1.7690679123705873E-2</v>
      </c>
      <c r="X27" s="304">
        <v>1.9448621476757556E-2</v>
      </c>
      <c r="Y27" s="306"/>
      <c r="Z27" s="304">
        <v>3.8017652161485754E-2</v>
      </c>
      <c r="AA27" s="304">
        <v>3.9588970857230614E-2</v>
      </c>
      <c r="AB27" s="304">
        <v>4.4538165582900469E-2</v>
      </c>
      <c r="AC27" s="306"/>
      <c r="AD27" s="304">
        <v>2.7431277430405757E-2</v>
      </c>
      <c r="AE27" s="304">
        <v>2.9396173859304531E-2</v>
      </c>
      <c r="AF27" s="304">
        <v>2.8254961883945721E-2</v>
      </c>
      <c r="AG27" s="306"/>
      <c r="AH27" s="304">
        <v>2.9355976684777078E-2</v>
      </c>
      <c r="AI27" s="304">
        <v>2.4724615266685252E-2</v>
      </c>
      <c r="AJ27" s="304">
        <v>1.5434140802041885E-2</v>
      </c>
      <c r="AK27" s="306"/>
      <c r="AL27" s="304">
        <v>9.8145887869819544E-3</v>
      </c>
      <c r="AM27" s="304">
        <v>1.1788594578128333E-2</v>
      </c>
      <c r="AN27" s="304">
        <v>1.3744545883447081E-2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0.4964180494397743</v>
      </c>
      <c r="C28" s="304">
        <f t="shared" si="61"/>
        <v>0.56203873846688723</v>
      </c>
      <c r="D28" s="304">
        <f t="shared" si="62"/>
        <v>0.6254635146445584</v>
      </c>
      <c r="E28" s="304"/>
      <c r="F28" s="304">
        <v>1.0850078079546362E-4</v>
      </c>
      <c r="G28" s="304">
        <v>1.5210592396668095E-4</v>
      </c>
      <c r="H28" s="304">
        <v>2.3953805704137561E-4</v>
      </c>
      <c r="I28" s="304"/>
      <c r="J28" s="304">
        <v>8.1812029527967567E-3</v>
      </c>
      <c r="K28" s="304">
        <v>9.2556708629075637E-3</v>
      </c>
      <c r="L28" s="304">
        <v>1.2185211117738017E-2</v>
      </c>
      <c r="M28" s="304"/>
      <c r="N28" s="304">
        <v>2.5335545947995679E-2</v>
      </c>
      <c r="O28" s="304">
        <v>3.3676802202066113E-2</v>
      </c>
      <c r="P28" s="304">
        <v>4.6036024565505783E-2</v>
      </c>
      <c r="Q28" s="306"/>
      <c r="R28" s="304">
        <v>9.079310435991042E-3</v>
      </c>
      <c r="S28" s="304">
        <v>1.0926602086033374E-2</v>
      </c>
      <c r="T28" s="304">
        <v>1.4497998679835285E-2</v>
      </c>
      <c r="U28" s="306"/>
      <c r="V28" s="304">
        <v>1.7310928649455312E-2</v>
      </c>
      <c r="W28" s="304">
        <v>2.1603474617969909E-2</v>
      </c>
      <c r="X28" s="304">
        <v>2.6455364969492714E-2</v>
      </c>
      <c r="Y28" s="306"/>
      <c r="Z28" s="304">
        <v>0.15282089807917351</v>
      </c>
      <c r="AA28" s="304">
        <v>0.18148047496976999</v>
      </c>
      <c r="AB28" s="304">
        <v>0.24489167319023022</v>
      </c>
      <c r="AC28" s="306"/>
      <c r="AD28" s="304">
        <v>0.1626624440444159</v>
      </c>
      <c r="AE28" s="304">
        <v>0.17944221529114679</v>
      </c>
      <c r="AF28" s="304">
        <v>0.18589230654823358</v>
      </c>
      <c r="AG28" s="306"/>
      <c r="AH28" s="304">
        <v>6.1796165060991476E-2</v>
      </c>
      <c r="AI28" s="304">
        <v>5.5629806525318737E-2</v>
      </c>
      <c r="AJ28" s="304">
        <v>2.8483369590029069E-2</v>
      </c>
      <c r="AK28" s="306"/>
      <c r="AL28" s="304">
        <v>5.9123053488159175E-2</v>
      </c>
      <c r="AM28" s="304">
        <v>6.9871585987708054E-2</v>
      </c>
      <c r="AN28" s="304">
        <v>6.6782027926452422E-2</v>
      </c>
    </row>
    <row r="29" spans="1:40" x14ac:dyDescent="0.2">
      <c r="A29" s="13" t="str">
        <f t="shared" si="58"/>
        <v>Elementary occupations</v>
      </c>
      <c r="B29" s="304">
        <f t="shared" si="60"/>
        <v>0.59001134963614577</v>
      </c>
      <c r="C29" s="304">
        <f t="shared" si="61"/>
        <v>0.55855724469479118</v>
      </c>
      <c r="D29" s="304">
        <f t="shared" si="62"/>
        <v>0.49742979115242658</v>
      </c>
      <c r="E29" s="304"/>
      <c r="F29" s="304">
        <v>2.0507027312516671E-5</v>
      </c>
      <c r="G29" s="304">
        <v>2.0741065684239728E-5</v>
      </c>
      <c r="H29" s="304">
        <v>2.4252409718367324E-5</v>
      </c>
      <c r="I29" s="304"/>
      <c r="J29" s="304">
        <v>5.4681884596901251E-3</v>
      </c>
      <c r="K29" s="304">
        <v>5.6401789422686113E-3</v>
      </c>
      <c r="L29" s="304">
        <v>6.5118682572284084E-3</v>
      </c>
      <c r="M29" s="304"/>
      <c r="N29" s="304">
        <v>1.5430013282100098E-2</v>
      </c>
      <c r="O29" s="304">
        <v>1.6227534455292777E-2</v>
      </c>
      <c r="P29" s="304">
        <v>1.7647168555566205E-2</v>
      </c>
      <c r="Q29" s="306"/>
      <c r="R29" s="304">
        <v>1.7111744182028935E-2</v>
      </c>
      <c r="S29" s="304">
        <v>1.6821615048074494E-2</v>
      </c>
      <c r="T29" s="304">
        <v>1.6251047597929471E-2</v>
      </c>
      <c r="U29" s="306"/>
      <c r="V29" s="304">
        <v>3.5077597118717253E-2</v>
      </c>
      <c r="W29" s="304">
        <v>3.6340982179422485E-2</v>
      </c>
      <c r="X29" s="304">
        <v>3.935105885613556E-2</v>
      </c>
      <c r="Y29" s="306"/>
      <c r="Z29" s="304">
        <v>0.12256722025246089</v>
      </c>
      <c r="AA29" s="304">
        <v>0.11416199432835812</v>
      </c>
      <c r="AB29" s="304">
        <v>9.8977908980864365E-2</v>
      </c>
      <c r="AC29" s="306"/>
      <c r="AD29" s="304">
        <v>0.19558131511021906</v>
      </c>
      <c r="AE29" s="304">
        <v>0.18662340661421348</v>
      </c>
      <c r="AF29" s="304">
        <v>0.15406563839925652</v>
      </c>
      <c r="AG29" s="306"/>
      <c r="AH29" s="304">
        <v>0.15641790019560015</v>
      </c>
      <c r="AI29" s="304">
        <v>0.13639591044786964</v>
      </c>
      <c r="AJ29" s="304">
        <v>0.1072145278099125</v>
      </c>
      <c r="AK29" s="306"/>
      <c r="AL29" s="304">
        <v>4.2336864008016714E-2</v>
      </c>
      <c r="AM29" s="304">
        <v>4.6324881613607323E-2</v>
      </c>
      <c r="AN29" s="304">
        <v>5.7386320285815133E-2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19.608000000000025</v>
      </c>
      <c r="C32" s="305">
        <f>SUM(C33:C41)</f>
        <v>18.529999999999983</v>
      </c>
      <c r="D32" s="305">
        <f>SUM(D33:D41)</f>
        <v>16.443000000000037</v>
      </c>
      <c r="E32" s="304"/>
      <c r="F32" s="305">
        <f>SUM(F33:F41)</f>
        <v>0.33025152013899783</v>
      </c>
      <c r="G32" s="305">
        <f>SUM(G33:G41)</f>
        <v>0.33510292858812696</v>
      </c>
      <c r="H32" s="305">
        <f>SUM(H33:H41)</f>
        <v>0.36074854686567215</v>
      </c>
      <c r="I32" s="304"/>
      <c r="J32" s="305">
        <f>SUM(J33:J41)</f>
        <v>1.8008436859286852</v>
      </c>
      <c r="K32" s="305">
        <f>SUM(K33:K41)</f>
        <v>1.9101951104092201</v>
      </c>
      <c r="L32" s="305">
        <f>SUM(L33:L41)</f>
        <v>2.1713498353330909</v>
      </c>
      <c r="M32" s="304"/>
      <c r="N32" s="305">
        <f>SUM(N33:N41)</f>
        <v>3.8679206188170538</v>
      </c>
      <c r="O32" s="305">
        <f>SUM(O33:O41)</f>
        <v>3.7461944516942243</v>
      </c>
      <c r="P32" s="305">
        <f>SUM(P33:P41)</f>
        <v>3.6679152232804486</v>
      </c>
      <c r="Q32" s="306"/>
      <c r="R32" s="305">
        <f>SUM(R33:R41)</f>
        <v>0.90325906136181211</v>
      </c>
      <c r="S32" s="305">
        <f>SUM(S33:S41)</f>
        <v>0.89736085989331082</v>
      </c>
      <c r="T32" s="305">
        <f>SUM(T33:T41)</f>
        <v>0.93592472251317327</v>
      </c>
      <c r="U32" s="306"/>
      <c r="V32" s="305">
        <f>SUM(V33:V41)</f>
        <v>1.9703883811856915</v>
      </c>
      <c r="W32" s="305">
        <f>SUM(W33:W41)</f>
        <v>1.8413660740402602</v>
      </c>
      <c r="X32" s="305">
        <f>SUM(X33:X41)</f>
        <v>1.7373987730316847</v>
      </c>
      <c r="Y32" s="306"/>
      <c r="Z32" s="305">
        <f>SUM(Z33:Z41)</f>
        <v>4.3792495961551534</v>
      </c>
      <c r="AA32" s="305">
        <f>SUM(AA33:AA41)</f>
        <v>4.0747263591911711</v>
      </c>
      <c r="AB32" s="305">
        <f>SUM(AB33:AB41)</f>
        <v>3.4937637924797937</v>
      </c>
      <c r="AC32" s="306"/>
      <c r="AD32" s="305">
        <f>SUM(AD33:AD41)</f>
        <v>3.4179420469738702</v>
      </c>
      <c r="AE32" s="305">
        <f>SUM(AE33:AE41)</f>
        <v>3.1456867195588227</v>
      </c>
      <c r="AF32" s="305">
        <f>SUM(AF33:AF41)</f>
        <v>2.3185360800566217</v>
      </c>
      <c r="AG32" s="306"/>
      <c r="AH32" s="305">
        <f>SUM(AH33:AH41)</f>
        <v>2.2448467216443149</v>
      </c>
      <c r="AI32" s="305">
        <f>SUM(AI33:AI41)</f>
        <v>1.9757090858464521</v>
      </c>
      <c r="AJ32" s="305">
        <f>SUM(AJ33:AJ41)</f>
        <v>1.1724099396950263</v>
      </c>
      <c r="AK32" s="306"/>
      <c r="AL32" s="305">
        <f>SUM(AL33:AL41)</f>
        <v>0.69329836779444465</v>
      </c>
      <c r="AM32" s="305">
        <f>SUM(AM33:AM41)</f>
        <v>0.60365841077839266</v>
      </c>
      <c r="AN32" s="305">
        <f>SUM(AN33:AN41)</f>
        <v>0.58495308674452651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3.3799369771884136</v>
      </c>
      <c r="C33" s="304">
        <f t="shared" ref="C33:C41" si="64">SUM(G33,K33,O33,S33,W33,AA33,AE33,AI33,AM33)</f>
        <v>3.1081233212959019</v>
      </c>
      <c r="D33" s="304">
        <f t="shared" ref="D33:D40" si="65">SUM(H33,L33,P33,T33,X33,AB33,AF33,AJ33,AN33)</f>
        <v>2.9046540543685109</v>
      </c>
      <c r="E33" s="304"/>
      <c r="F33" s="304">
        <v>5.3097344130944704E-2</v>
      </c>
      <c r="G33" s="304">
        <v>4.7790830298764922E-2</v>
      </c>
      <c r="H33" s="304">
        <v>4.5208534652437675E-2</v>
      </c>
      <c r="I33" s="304"/>
      <c r="J33" s="304">
        <v>0.40418873285372331</v>
      </c>
      <c r="K33" s="304">
        <v>0.40693362218612722</v>
      </c>
      <c r="L33" s="304">
        <v>0.44659456615649867</v>
      </c>
      <c r="M33" s="304"/>
      <c r="N33" s="304">
        <v>0.96553246356325795</v>
      </c>
      <c r="O33" s="304">
        <v>0.90928355083995072</v>
      </c>
      <c r="P33" s="304">
        <v>0.89697340182760432</v>
      </c>
      <c r="Q33" s="306"/>
      <c r="R33" s="304">
        <v>0.20188747845762434</v>
      </c>
      <c r="S33" s="304">
        <v>0.1885608800761337</v>
      </c>
      <c r="T33" s="304">
        <v>0.19480294800307671</v>
      </c>
      <c r="U33" s="306"/>
      <c r="V33" s="304">
        <v>0.46593910531842397</v>
      </c>
      <c r="W33" s="304">
        <v>0.42173217710735811</v>
      </c>
      <c r="X33" s="304">
        <v>0.40753490025113082</v>
      </c>
      <c r="Y33" s="306"/>
      <c r="Z33" s="304">
        <v>0.56332877521710478</v>
      </c>
      <c r="AA33" s="304">
        <v>0.48252517983824272</v>
      </c>
      <c r="AB33" s="304">
        <v>0.39393697468213362</v>
      </c>
      <c r="AC33" s="306"/>
      <c r="AD33" s="304">
        <v>0.4247495510985802</v>
      </c>
      <c r="AE33" s="304">
        <v>0.37183011219287682</v>
      </c>
      <c r="AF33" s="304">
        <v>0.28425168857749561</v>
      </c>
      <c r="AG33" s="306"/>
      <c r="AH33" s="304">
        <v>0.23483690323736842</v>
      </c>
      <c r="AI33" s="304">
        <v>0.19684077483128373</v>
      </c>
      <c r="AJ33" s="304">
        <v>0.11633143052814215</v>
      </c>
      <c r="AK33" s="306"/>
      <c r="AL33" s="304">
        <v>6.6376623311385871E-2</v>
      </c>
      <c r="AM33" s="304">
        <v>8.2626193925163779E-2</v>
      </c>
      <c r="AN33" s="304">
        <v>0.11901960968999112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4.4179293752276951</v>
      </c>
      <c r="C34" s="304">
        <f t="shared" si="64"/>
        <v>4.32236273662574</v>
      </c>
      <c r="D34" s="304">
        <f t="shared" si="65"/>
        <v>3.9575851267133264</v>
      </c>
      <c r="E34" s="304"/>
      <c r="F34" s="304">
        <v>0.20409562244607682</v>
      </c>
      <c r="G34" s="304">
        <v>0.21484271247888959</v>
      </c>
      <c r="H34" s="304">
        <v>0.2374186087609868</v>
      </c>
      <c r="I34" s="304"/>
      <c r="J34" s="304">
        <v>0.76394611000005219</v>
      </c>
      <c r="K34" s="304">
        <v>0.82095486189668809</v>
      </c>
      <c r="L34" s="304">
        <v>0.91372133142984358</v>
      </c>
      <c r="M34" s="304"/>
      <c r="N34" s="304">
        <v>1.3021533576744071</v>
      </c>
      <c r="O34" s="304">
        <v>1.2469000512559245</v>
      </c>
      <c r="P34" s="304">
        <v>1.1308124207287422</v>
      </c>
      <c r="Q34" s="306"/>
      <c r="R34" s="304">
        <v>0.14228515478939702</v>
      </c>
      <c r="S34" s="304">
        <v>0.1389438875677704</v>
      </c>
      <c r="T34" s="304">
        <v>0.13811770546249375</v>
      </c>
      <c r="U34" s="306"/>
      <c r="V34" s="304">
        <v>0.58614276575270163</v>
      </c>
      <c r="W34" s="304">
        <v>0.54709110108171566</v>
      </c>
      <c r="X34" s="304">
        <v>0.48921291905951231</v>
      </c>
      <c r="Y34" s="306"/>
      <c r="Z34" s="304">
        <v>0.75344426206085557</v>
      </c>
      <c r="AA34" s="304">
        <v>0.70861688536754686</v>
      </c>
      <c r="AB34" s="304">
        <v>0.56099047260930379</v>
      </c>
      <c r="AC34" s="306"/>
      <c r="AD34" s="304">
        <v>0.3807720819431975</v>
      </c>
      <c r="AE34" s="304">
        <v>0.34337190292364311</v>
      </c>
      <c r="AF34" s="304">
        <v>0.22175000646381343</v>
      </c>
      <c r="AG34" s="306"/>
      <c r="AH34" s="304">
        <v>0.23226620128013337</v>
      </c>
      <c r="AI34" s="304">
        <v>0.23037111377899919</v>
      </c>
      <c r="AJ34" s="304">
        <v>0.1805023539451196</v>
      </c>
      <c r="AK34" s="306"/>
      <c r="AL34" s="304">
        <v>5.2823819280874151E-2</v>
      </c>
      <c r="AM34" s="304">
        <v>7.1270220274561993E-2</v>
      </c>
      <c r="AN34" s="304">
        <v>8.5059308253510907E-2</v>
      </c>
    </row>
    <row r="35" spans="1:40" x14ac:dyDescent="0.2">
      <c r="A35" s="13" t="str">
        <f t="shared" si="63"/>
        <v>Associate professional occupations</v>
      </c>
      <c r="B35" s="304">
        <f t="shared" si="66"/>
        <v>3.1309620385618988</v>
      </c>
      <c r="C35" s="304">
        <f t="shared" si="64"/>
        <v>2.7903508688022147</v>
      </c>
      <c r="D35" s="304">
        <f t="shared" si="65"/>
        <v>2.5556459887386147</v>
      </c>
      <c r="E35" s="304"/>
      <c r="F35" s="304">
        <v>4.5533005616457324E-2</v>
      </c>
      <c r="G35" s="304">
        <v>4.3520550552696442E-2</v>
      </c>
      <c r="H35" s="304">
        <v>4.702969696772763E-2</v>
      </c>
      <c r="I35" s="304"/>
      <c r="J35" s="304">
        <v>0.34975596941813886</v>
      </c>
      <c r="K35" s="304">
        <v>0.34320411584406874</v>
      </c>
      <c r="L35" s="304">
        <v>0.37139975885652121</v>
      </c>
      <c r="M35" s="304"/>
      <c r="N35" s="304">
        <v>0.80555203931978392</v>
      </c>
      <c r="O35" s="304">
        <v>0.74989243117259208</v>
      </c>
      <c r="P35" s="304">
        <v>0.72755918373544481</v>
      </c>
      <c r="Q35" s="306"/>
      <c r="R35" s="304">
        <v>0.23436409570024141</v>
      </c>
      <c r="S35" s="304">
        <v>0.22930841840876137</v>
      </c>
      <c r="T35" s="304">
        <v>0.24036215948288697</v>
      </c>
      <c r="U35" s="306"/>
      <c r="V35" s="304">
        <v>0.33605979066611813</v>
      </c>
      <c r="W35" s="304">
        <v>0.28243884944140701</v>
      </c>
      <c r="X35" s="304">
        <v>0.25142977320348597</v>
      </c>
      <c r="Y35" s="306"/>
      <c r="Z35" s="304">
        <v>0.68986354958483653</v>
      </c>
      <c r="AA35" s="304">
        <v>0.59133087022443731</v>
      </c>
      <c r="AB35" s="304">
        <v>0.50473050116113771</v>
      </c>
      <c r="AC35" s="306"/>
      <c r="AD35" s="304">
        <v>0.42875180424797976</v>
      </c>
      <c r="AE35" s="304">
        <v>0.36057573077999688</v>
      </c>
      <c r="AF35" s="304">
        <v>0.26621730847494179</v>
      </c>
      <c r="AG35" s="306"/>
      <c r="AH35" s="304">
        <v>0.20626310551045743</v>
      </c>
      <c r="AI35" s="304">
        <v>0.15209771662791241</v>
      </c>
      <c r="AJ35" s="304">
        <v>0.10293350064186513</v>
      </c>
      <c r="AK35" s="306"/>
      <c r="AL35" s="304">
        <v>3.4818678497884809E-2</v>
      </c>
      <c r="AM35" s="304">
        <v>3.798218575034238E-2</v>
      </c>
      <c r="AN35" s="304">
        <v>4.3984106214603413E-2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1.7225598708264385</v>
      </c>
      <c r="C36" s="304">
        <f t="shared" si="64"/>
        <v>1.4969485429791674</v>
      </c>
      <c r="D36" s="304">
        <f t="shared" si="65"/>
        <v>1.2361136363549068</v>
      </c>
      <c r="E36" s="304"/>
      <c r="F36" s="304">
        <v>6.2932144468985565E-3</v>
      </c>
      <c r="G36" s="304">
        <v>6.1195540767747291E-3</v>
      </c>
      <c r="H36" s="304">
        <v>6.3465011450112374E-3</v>
      </c>
      <c r="I36" s="304"/>
      <c r="J36" s="304">
        <v>8.7642501626954458E-2</v>
      </c>
      <c r="K36" s="304">
        <v>9.1895285993409626E-2</v>
      </c>
      <c r="L36" s="304">
        <v>0.10810442062866188</v>
      </c>
      <c r="M36" s="304"/>
      <c r="N36" s="304">
        <v>0.30134774671195613</v>
      </c>
      <c r="O36" s="304">
        <v>0.29222815752554593</v>
      </c>
      <c r="P36" s="304">
        <v>0.2985551521769127</v>
      </c>
      <c r="Q36" s="306"/>
      <c r="R36" s="304">
        <v>0.11358618482960935</v>
      </c>
      <c r="S36" s="304">
        <v>0.11322102505219479</v>
      </c>
      <c r="T36" s="304">
        <v>0.12305683930108435</v>
      </c>
      <c r="U36" s="306"/>
      <c r="V36" s="304">
        <v>0.13706444008056787</v>
      </c>
      <c r="W36" s="304">
        <v>0.12984608066426687</v>
      </c>
      <c r="X36" s="304">
        <v>0.13400224059875573</v>
      </c>
      <c r="Y36" s="306"/>
      <c r="Z36" s="304">
        <v>0.39242330331238073</v>
      </c>
      <c r="AA36" s="304">
        <v>0.34260528548045494</v>
      </c>
      <c r="AB36" s="304">
        <v>0.28929796357377019</v>
      </c>
      <c r="AC36" s="306"/>
      <c r="AD36" s="304">
        <v>0.46079723720760846</v>
      </c>
      <c r="AE36" s="304">
        <v>0.37299504556558427</v>
      </c>
      <c r="AF36" s="304">
        <v>0.24136642851350049</v>
      </c>
      <c r="AG36" s="306"/>
      <c r="AH36" s="304">
        <v>0.18783233047844827</v>
      </c>
      <c r="AI36" s="304">
        <v>0.11571098764205583</v>
      </c>
      <c r="AJ36" s="304">
        <v>2.0286777867615093E-2</v>
      </c>
      <c r="AK36" s="306"/>
      <c r="AL36" s="304">
        <v>3.5572912132014453E-2</v>
      </c>
      <c r="AM36" s="304">
        <v>3.2327120978880207E-2</v>
      </c>
      <c r="AN36" s="304">
        <v>1.5097312549595145E-2</v>
      </c>
    </row>
    <row r="37" spans="1:40" x14ac:dyDescent="0.2">
      <c r="A37" s="13" t="str">
        <f t="shared" si="63"/>
        <v>Skilled trades occupations</v>
      </c>
      <c r="B37" s="304">
        <f t="shared" si="66"/>
        <v>3.0298057011143289</v>
      </c>
      <c r="C37" s="304">
        <f t="shared" si="64"/>
        <v>2.8357537568042392</v>
      </c>
      <c r="D37" s="304">
        <f t="shared" si="65"/>
        <v>2.2595673519412762</v>
      </c>
      <c r="E37" s="304"/>
      <c r="F37" s="304">
        <v>5.325992107383418E-3</v>
      </c>
      <c r="G37" s="304">
        <v>6.2153621604019256E-3</v>
      </c>
      <c r="H37" s="304">
        <v>7.894601056892948E-3</v>
      </c>
      <c r="I37" s="304"/>
      <c r="J37" s="304">
        <v>9.3500145026702577E-2</v>
      </c>
      <c r="K37" s="304">
        <v>0.12170528392076918</v>
      </c>
      <c r="L37" s="304">
        <v>0.17192875017632928</v>
      </c>
      <c r="M37" s="304"/>
      <c r="N37" s="304">
        <v>0.19726332403240349</v>
      </c>
      <c r="O37" s="304">
        <v>0.22459176901812228</v>
      </c>
      <c r="P37" s="304">
        <v>0.26430074821637145</v>
      </c>
      <c r="Q37" s="306"/>
      <c r="R37" s="304">
        <v>8.4578481701322039E-2</v>
      </c>
      <c r="S37" s="304">
        <v>8.9889630960192285E-2</v>
      </c>
      <c r="T37" s="304">
        <v>8.9715688661705401E-2</v>
      </c>
      <c r="U37" s="306"/>
      <c r="V37" s="304">
        <v>0.25820182038840905</v>
      </c>
      <c r="W37" s="304">
        <v>0.24371630634147634</v>
      </c>
      <c r="X37" s="304">
        <v>0.22301562416482684</v>
      </c>
      <c r="Y37" s="306"/>
      <c r="Z37" s="304">
        <v>1.1273737855701498</v>
      </c>
      <c r="AA37" s="304">
        <v>1.0330601506364241</v>
      </c>
      <c r="AB37" s="304">
        <v>0.8304346108702535</v>
      </c>
      <c r="AC37" s="306"/>
      <c r="AD37" s="304">
        <v>0.68672451637646426</v>
      </c>
      <c r="AE37" s="304">
        <v>0.61653355582011682</v>
      </c>
      <c r="AF37" s="304">
        <v>0.3803187484301101</v>
      </c>
      <c r="AG37" s="306"/>
      <c r="AH37" s="304">
        <v>0.42557147452435173</v>
      </c>
      <c r="AI37" s="304">
        <v>0.38427786976255429</v>
      </c>
      <c r="AJ37" s="304">
        <v>0.21255341714929427</v>
      </c>
      <c r="AK37" s="306"/>
      <c r="AL37" s="304">
        <v>0.15126616138714238</v>
      </c>
      <c r="AM37" s="304">
        <v>0.11576382818418179</v>
      </c>
      <c r="AN37" s="304">
        <v>7.9405163215492541E-2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0.30915044451975693</v>
      </c>
      <c r="C38" s="304">
        <f t="shared" si="64"/>
        <v>0.32207610486214339</v>
      </c>
      <c r="D38" s="304">
        <f t="shared" si="65"/>
        <v>0.31067396791055923</v>
      </c>
      <c r="E38" s="304"/>
      <c r="F38" s="304">
        <v>7.3253909330713383E-3</v>
      </c>
      <c r="G38" s="304">
        <v>7.7476469306276882E-3</v>
      </c>
      <c r="H38" s="304">
        <v>8.0265834851170666E-3</v>
      </c>
      <c r="I38" s="304"/>
      <c r="J38" s="304">
        <v>6.2805788518497663E-3</v>
      </c>
      <c r="K38" s="304">
        <v>6.8004800899383756E-3</v>
      </c>
      <c r="L38" s="304">
        <v>6.900862007125615E-3</v>
      </c>
      <c r="M38" s="304"/>
      <c r="N38" s="304">
        <v>3.4990632263091112E-2</v>
      </c>
      <c r="O38" s="304">
        <v>3.4437157611095989E-2</v>
      </c>
      <c r="P38" s="304">
        <v>3.1038227525020175E-2</v>
      </c>
      <c r="Q38" s="306"/>
      <c r="R38" s="304">
        <v>8.9203554555887746E-3</v>
      </c>
      <c r="S38" s="304">
        <v>8.1063219770885798E-3</v>
      </c>
      <c r="T38" s="304">
        <v>7.5452945800497228E-3</v>
      </c>
      <c r="U38" s="306"/>
      <c r="V38" s="304">
        <v>2.681401025837497E-2</v>
      </c>
      <c r="W38" s="304">
        <v>2.7806102066397078E-2</v>
      </c>
      <c r="X38" s="304">
        <v>2.577334276537608E-2</v>
      </c>
      <c r="Y38" s="306"/>
      <c r="Z38" s="304">
        <v>4.4537835231832454E-2</v>
      </c>
      <c r="AA38" s="304">
        <v>3.9721439635973479E-2</v>
      </c>
      <c r="AB38" s="304">
        <v>3.3869248339180952E-2</v>
      </c>
      <c r="AC38" s="306"/>
      <c r="AD38" s="304">
        <v>5.2308435237005693E-2</v>
      </c>
      <c r="AE38" s="304">
        <v>4.8874417735366472E-2</v>
      </c>
      <c r="AF38" s="304">
        <v>3.7398721894822413E-2</v>
      </c>
      <c r="AG38" s="306"/>
      <c r="AH38" s="304">
        <v>0.1079183411962524</v>
      </c>
      <c r="AI38" s="304">
        <v>0.12024803511615234</v>
      </c>
      <c r="AJ38" s="304">
        <v>0.11743342727046717</v>
      </c>
      <c r="AK38" s="306"/>
      <c r="AL38" s="304">
        <v>2.0054865092690374E-2</v>
      </c>
      <c r="AM38" s="304">
        <v>2.8334503699503338E-2</v>
      </c>
      <c r="AN38" s="304">
        <v>4.2688260043400011E-2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0.68515496067612391</v>
      </c>
      <c r="C39" s="304">
        <f t="shared" si="64"/>
        <v>0.6880740054008978</v>
      </c>
      <c r="D39" s="304">
        <f t="shared" si="65"/>
        <v>0.6587345866942006</v>
      </c>
      <c r="E39" s="304"/>
      <c r="F39" s="304">
        <v>4.7218709156731358E-3</v>
      </c>
      <c r="G39" s="304">
        <v>4.6225274496545137E-3</v>
      </c>
      <c r="H39" s="304">
        <v>4.194450029418653E-3</v>
      </c>
      <c r="I39" s="304"/>
      <c r="J39" s="304">
        <v>5.1704319922544588E-2</v>
      </c>
      <c r="K39" s="304">
        <v>5.7326170510614512E-2</v>
      </c>
      <c r="L39" s="304">
        <v>6.7252486732950228E-2</v>
      </c>
      <c r="M39" s="304"/>
      <c r="N39" s="304">
        <v>0.13710937435382173</v>
      </c>
      <c r="O39" s="304">
        <v>0.14514114297988373</v>
      </c>
      <c r="P39" s="304">
        <v>0.14610403707838771</v>
      </c>
      <c r="Q39" s="306"/>
      <c r="R39" s="304">
        <v>4.2429700164782834E-2</v>
      </c>
      <c r="S39" s="304">
        <v>4.6221822824555017E-2</v>
      </c>
      <c r="T39" s="304">
        <v>4.6768170117642324E-2</v>
      </c>
      <c r="U39" s="306"/>
      <c r="V39" s="304">
        <v>4.7880864092160635E-2</v>
      </c>
      <c r="W39" s="304">
        <v>5.2322891201473112E-2</v>
      </c>
      <c r="X39" s="304">
        <v>5.2478885615412689E-2</v>
      </c>
      <c r="Y39" s="306"/>
      <c r="Z39" s="304">
        <v>0.15949456238893403</v>
      </c>
      <c r="AA39" s="304">
        <v>0.15279774201154001</v>
      </c>
      <c r="AB39" s="304">
        <v>0.14872035971986086</v>
      </c>
      <c r="AC39" s="306"/>
      <c r="AD39" s="304">
        <v>0.12680642867017555</v>
      </c>
      <c r="AE39" s="304">
        <v>0.12304711674576504</v>
      </c>
      <c r="AF39" s="304">
        <v>0.1113145516333993</v>
      </c>
      <c r="AG39" s="306"/>
      <c r="AH39" s="304">
        <v>7.2187857246198694E-2</v>
      </c>
      <c r="AI39" s="304">
        <v>5.422155274358427E-2</v>
      </c>
      <c r="AJ39" s="304">
        <v>1.7945690195494211E-2</v>
      </c>
      <c r="AK39" s="306"/>
      <c r="AL39" s="304">
        <v>4.2819982921832728E-2</v>
      </c>
      <c r="AM39" s="304">
        <v>5.2373038933827588E-2</v>
      </c>
      <c r="AN39" s="304">
        <v>6.3955955571634665E-2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1.9322649228226292</v>
      </c>
      <c r="C40" s="304">
        <f t="shared" si="64"/>
        <v>2.09728671068493</v>
      </c>
      <c r="D40" s="304">
        <f t="shared" si="65"/>
        <v>1.8298187357144597</v>
      </c>
      <c r="E40" s="304"/>
      <c r="F40" s="304">
        <v>7.5687087923550383E-4</v>
      </c>
      <c r="G40" s="304">
        <v>8.2590941399896781E-4</v>
      </c>
      <c r="H40" s="304">
        <v>8.2352628200006923E-4</v>
      </c>
      <c r="I40" s="304"/>
      <c r="J40" s="304">
        <v>2.9010835932207414E-2</v>
      </c>
      <c r="K40" s="304">
        <v>4.5588714009195168E-2</v>
      </c>
      <c r="L40" s="304">
        <v>6.7559478183505425E-2</v>
      </c>
      <c r="M40" s="304"/>
      <c r="N40" s="304">
        <v>7.0674901569323725E-2</v>
      </c>
      <c r="O40" s="304">
        <v>9.0297626560024755E-2</v>
      </c>
      <c r="P40" s="304">
        <v>0.11201201217637023</v>
      </c>
      <c r="Q40" s="306"/>
      <c r="R40" s="305">
        <v>4.3674418595950469E-2</v>
      </c>
      <c r="S40" s="305">
        <v>5.3034775669388433E-2</v>
      </c>
      <c r="T40" s="305">
        <v>5.9561417597693303E-2</v>
      </c>
      <c r="U40" s="306"/>
      <c r="V40" s="305">
        <v>8.3843975689610994E-2</v>
      </c>
      <c r="W40" s="305">
        <v>0.10803009138612525</v>
      </c>
      <c r="X40" s="305">
        <v>0.12363445295278294</v>
      </c>
      <c r="Y40" s="306"/>
      <c r="Z40" s="305">
        <v>0.49186577875358062</v>
      </c>
      <c r="AA40" s="305">
        <v>0.59076920831567692</v>
      </c>
      <c r="AB40" s="305">
        <v>0.60672906453767661</v>
      </c>
      <c r="AC40" s="306"/>
      <c r="AD40" s="305">
        <v>0.60362130588003349</v>
      </c>
      <c r="AE40" s="305">
        <v>0.69321548754373041</v>
      </c>
      <c r="AF40" s="305">
        <v>0.60438559792708735</v>
      </c>
      <c r="AG40" s="306"/>
      <c r="AH40" s="305">
        <v>0.43812417486680744</v>
      </c>
      <c r="AI40" s="305">
        <v>0.41749969927726954</v>
      </c>
      <c r="AJ40" s="305">
        <v>0.17529741206985447</v>
      </c>
      <c r="AK40" s="306"/>
      <c r="AL40" s="305">
        <v>0.17069266065587932</v>
      </c>
      <c r="AM40" s="305">
        <v>9.8025198509520572E-2</v>
      </c>
      <c r="AN40" s="305">
        <v>7.9815773987489153E-2</v>
      </c>
    </row>
    <row r="41" spans="1:40" x14ac:dyDescent="0.2">
      <c r="A41" s="39" t="str">
        <f t="shared" si="63"/>
        <v>Elementary occupations</v>
      </c>
      <c r="B41" s="307">
        <f t="shared" si="66"/>
        <v>1.0002357090627396</v>
      </c>
      <c r="C41" s="307">
        <f t="shared" si="64"/>
        <v>0.86902395254474762</v>
      </c>
      <c r="D41" s="307">
        <f>SUM(H41,L41,P41,T41,X41,AB41,AF41,AJ41,AN41)</f>
        <v>0.73020655156418346</v>
      </c>
      <c r="E41" s="307"/>
      <c r="F41" s="307">
        <v>3.1022086632570708E-3</v>
      </c>
      <c r="G41" s="307">
        <v>3.4178352263182035E-3</v>
      </c>
      <c r="H41" s="307">
        <v>3.806044486080057E-3</v>
      </c>
      <c r="I41" s="307"/>
      <c r="J41" s="307">
        <v>1.481449229651184E-2</v>
      </c>
      <c r="K41" s="307">
        <v>1.578657595840928E-2</v>
      </c>
      <c r="L41" s="307">
        <v>1.7888181161655022E-2</v>
      </c>
      <c r="M41" s="307"/>
      <c r="N41" s="307">
        <v>5.3296779329008531E-2</v>
      </c>
      <c r="O41" s="307">
        <v>5.3422564731083935E-2</v>
      </c>
      <c r="P41" s="307">
        <v>6.0560039815594997E-2</v>
      </c>
      <c r="Q41" s="308"/>
      <c r="R41" s="307">
        <v>3.1533191667295964E-2</v>
      </c>
      <c r="S41" s="307">
        <v>3.0074097357226229E-2</v>
      </c>
      <c r="T41" s="307">
        <v>3.5994499306540702E-2</v>
      </c>
      <c r="U41" s="308"/>
      <c r="V41" s="307">
        <v>2.8441608939324139E-2</v>
      </c>
      <c r="W41" s="307">
        <v>2.8382474750040704E-2</v>
      </c>
      <c r="X41" s="307">
        <v>3.0316634420401421E-2</v>
      </c>
      <c r="Y41" s="308"/>
      <c r="Z41" s="307">
        <v>0.15691774403547867</v>
      </c>
      <c r="AA41" s="307">
        <v>0.13329959768087477</v>
      </c>
      <c r="AB41" s="307">
        <v>0.12505459698647645</v>
      </c>
      <c r="AC41" s="308"/>
      <c r="AD41" s="307">
        <v>0.25341068631282604</v>
      </c>
      <c r="AE41" s="307">
        <v>0.21524335025174302</v>
      </c>
      <c r="AF41" s="307">
        <v>0.17153302814145102</v>
      </c>
      <c r="AG41" s="308"/>
      <c r="AH41" s="307">
        <v>0.33984633330429692</v>
      </c>
      <c r="AI41" s="307">
        <v>0.30444133606664042</v>
      </c>
      <c r="AJ41" s="307">
        <v>0.22912593002717421</v>
      </c>
      <c r="AK41" s="308"/>
      <c r="AL41" s="307">
        <v>0.11887266451474054</v>
      </c>
      <c r="AM41" s="307">
        <v>8.4956120522410972E-2</v>
      </c>
      <c r="AN41" s="307">
        <v>5.5927597218809529E-2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Buckinghamshire Thames Valley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23.745999999999956</v>
      </c>
      <c r="C50" s="305">
        <f>SUM(C51:C59)</f>
        <v>25.427000000000067</v>
      </c>
      <c r="D50" s="305">
        <f>SUM(D51:D59)</f>
        <v>27.569999999999993</v>
      </c>
      <c r="E50" s="304"/>
      <c r="F50" s="305">
        <f>SUM(F51:F59)</f>
        <v>9.8129199176091975E-2</v>
      </c>
      <c r="G50" s="305">
        <f>SUM(G51:G59)</f>
        <v>0.12213644755560643</v>
      </c>
      <c r="H50" s="305">
        <f>SUM(H51:H59)</f>
        <v>0.18623245418471646</v>
      </c>
      <c r="I50" s="304"/>
      <c r="J50" s="305">
        <f>SUM(J51:J59)</f>
        <v>1.5159397272626627</v>
      </c>
      <c r="K50" s="305">
        <f>SUM(K51:K59)</f>
        <v>1.8996952298193153</v>
      </c>
      <c r="L50" s="305">
        <f>SUM(L51:L59)</f>
        <v>2.7892146393008233</v>
      </c>
      <c r="M50" s="304"/>
      <c r="N50" s="305">
        <f>SUM(N51:N59)</f>
        <v>2.601568001276644</v>
      </c>
      <c r="O50" s="305">
        <f>SUM(O51:O59)</f>
        <v>2.8416070201821739</v>
      </c>
      <c r="P50" s="305">
        <f>SUM(P51:P59)</f>
        <v>3.4678904357843119</v>
      </c>
      <c r="Q50" s="304"/>
      <c r="R50" s="305">
        <f>SUM(R51:R59)</f>
        <v>0.92173166815289642</v>
      </c>
      <c r="S50" s="305">
        <f>SUM(S51:S59)</f>
        <v>0.99306628865130497</v>
      </c>
      <c r="T50" s="305">
        <f>SUM(T51:T59)</f>
        <v>1.265910290625367</v>
      </c>
      <c r="U50" s="304"/>
      <c r="V50" s="305">
        <f>SUM(V51:V59)</f>
        <v>1.9144470616430567</v>
      </c>
      <c r="W50" s="305">
        <f>SUM(W51:W59)</f>
        <v>1.9874432883786657</v>
      </c>
      <c r="X50" s="305">
        <f>SUM(X51:X59)</f>
        <v>2.3596164898280461</v>
      </c>
      <c r="Y50" s="304"/>
      <c r="Z50" s="305">
        <f>SUM(Z51:Z59)</f>
        <v>7.0266202996099176</v>
      </c>
      <c r="AA50" s="305">
        <f>SUM(AA51:AA59)</f>
        <v>7.3376890800566068</v>
      </c>
      <c r="AB50" s="305">
        <f>SUM(AB51:AB59)</f>
        <v>7.9059000179368448</v>
      </c>
      <c r="AC50" s="304"/>
      <c r="AD50" s="305">
        <f>SUM(AD51:AD59)</f>
        <v>5.4036541088589862</v>
      </c>
      <c r="AE50" s="305">
        <f>SUM(AE51:AE59)</f>
        <v>5.8575025213882386</v>
      </c>
      <c r="AF50" s="305">
        <f>SUM(AF51:AF59)</f>
        <v>6.0140393503596412</v>
      </c>
      <c r="AG50" s="304"/>
      <c r="AH50" s="305">
        <f>SUM(AH51:AH59)</f>
        <v>3.2319118685823938</v>
      </c>
      <c r="AI50" s="305">
        <f>SUM(AI51:AI59)</f>
        <v>3.4966590563104907</v>
      </c>
      <c r="AJ50" s="305">
        <f>SUM(AJ51:AJ59)</f>
        <v>3.0386150375048704</v>
      </c>
      <c r="AK50" s="304"/>
      <c r="AL50" s="305">
        <f>SUM(AL51:AL59)</f>
        <v>1.0319980654373115</v>
      </c>
      <c r="AM50" s="305">
        <f>SUM(AM51:AM59)</f>
        <v>0.89120106765766904</v>
      </c>
      <c r="AN50" s="305">
        <f>SUM(AN51:AN59)</f>
        <v>0.54258128447536913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3.6082164997776149</v>
      </c>
      <c r="C51" s="304">
        <f t="shared" ref="C51:D51" si="68">SUM(G51,K51,O51,S51,W51,AA51,AE51,AI51,AM51)</f>
        <v>3.6338138053855427</v>
      </c>
      <c r="D51" s="304">
        <f t="shared" si="68"/>
        <v>4.2881021992100417</v>
      </c>
      <c r="E51" s="304"/>
      <c r="F51" s="304">
        <v>2.1406294244580563E-2</v>
      </c>
      <c r="G51" s="304">
        <v>2.7377620945137272E-2</v>
      </c>
      <c r="H51" s="304">
        <v>4.2766538576895302E-2</v>
      </c>
      <c r="I51" s="304"/>
      <c r="J51" s="304">
        <v>0.42769824897227648</v>
      </c>
      <c r="K51" s="304">
        <v>0.51181893167047965</v>
      </c>
      <c r="L51" s="304">
        <v>0.78071868025008762</v>
      </c>
      <c r="M51" s="304"/>
      <c r="N51" s="304">
        <v>0.67341327100866133</v>
      </c>
      <c r="O51" s="304">
        <v>0.68254381862386471</v>
      </c>
      <c r="P51" s="304">
        <v>0.80259485386102059</v>
      </c>
      <c r="Q51" s="304"/>
      <c r="R51" s="304">
        <v>0.17821274449723878</v>
      </c>
      <c r="S51" s="304">
        <v>0.16394512137520356</v>
      </c>
      <c r="T51" s="304">
        <v>0.17816356573414432</v>
      </c>
      <c r="U51" s="304"/>
      <c r="V51" s="304">
        <v>0.4423325001126025</v>
      </c>
      <c r="W51" s="304">
        <v>0.42261901349604553</v>
      </c>
      <c r="X51" s="304">
        <v>0.50449494540282069</v>
      </c>
      <c r="Y51" s="304"/>
      <c r="Z51" s="304">
        <v>0.90577481867645671</v>
      </c>
      <c r="AA51" s="304">
        <v>0.85542769215386982</v>
      </c>
      <c r="AB51" s="304">
        <v>1.025559528846647</v>
      </c>
      <c r="AC51" s="304"/>
      <c r="AD51" s="304">
        <v>0.54160414605719653</v>
      </c>
      <c r="AE51" s="304">
        <v>0.51890444019963089</v>
      </c>
      <c r="AF51" s="304">
        <v>0.52155945224411293</v>
      </c>
      <c r="AG51" s="304"/>
      <c r="AH51" s="304">
        <v>0.30819291014303524</v>
      </c>
      <c r="AI51" s="304">
        <v>0.30819035124261202</v>
      </c>
      <c r="AJ51" s="304">
        <v>0.25769993606481501</v>
      </c>
      <c r="AK51" s="304"/>
      <c r="AL51" s="304">
        <v>0.1095815660655669</v>
      </c>
      <c r="AM51" s="304">
        <v>0.14298681567869945</v>
      </c>
      <c r="AN51" s="304">
        <v>0.17454469822949847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3.3618719270719475</v>
      </c>
      <c r="C52" s="304">
        <f t="shared" ref="C52:C59" si="70">SUM(G52,K52,O52,S52,W52,AA52,AE52,AI52,AM52)</f>
        <v>3.765379523889735</v>
      </c>
      <c r="D52" s="304">
        <f t="shared" ref="D52:D59" si="71">SUM(H52,L52,P52,T52,X52,AB52,AF52,AJ52,AN52)</f>
        <v>4.5502461533478398</v>
      </c>
      <c r="E52" s="304"/>
      <c r="F52" s="304">
        <v>3.9430436001867498E-2</v>
      </c>
      <c r="G52" s="304">
        <v>4.5459700671679475E-2</v>
      </c>
      <c r="H52" s="304">
        <v>6.1218491688892637E-2</v>
      </c>
      <c r="I52" s="304"/>
      <c r="J52" s="304">
        <v>0.61094808562660263</v>
      </c>
      <c r="K52" s="304">
        <v>0.79388387175666297</v>
      </c>
      <c r="L52" s="304">
        <v>1.1573664846077818</v>
      </c>
      <c r="M52" s="304"/>
      <c r="N52" s="304">
        <v>0.77370893846528821</v>
      </c>
      <c r="O52" s="304">
        <v>0.80683059983783478</v>
      </c>
      <c r="P52" s="304">
        <v>0.892246206751521</v>
      </c>
      <c r="Q52" s="304"/>
      <c r="R52" s="304">
        <v>0.10545083738171379</v>
      </c>
      <c r="S52" s="304">
        <v>9.4435845007963912E-2</v>
      </c>
      <c r="T52" s="304">
        <v>0.11727077563855556</v>
      </c>
      <c r="U52" s="304"/>
      <c r="V52" s="304">
        <v>0.30208573346430823</v>
      </c>
      <c r="W52" s="304">
        <v>0.25866466727926379</v>
      </c>
      <c r="X52" s="304">
        <v>0.19595957042653417</v>
      </c>
      <c r="Y52" s="304"/>
      <c r="Z52" s="304">
        <v>0.84896408591689654</v>
      </c>
      <c r="AA52" s="304">
        <v>0.98376904448849833</v>
      </c>
      <c r="AB52" s="304">
        <v>1.3054457565074733</v>
      </c>
      <c r="AC52" s="304"/>
      <c r="AD52" s="304">
        <v>0.44711317248319027</v>
      </c>
      <c r="AE52" s="304">
        <v>0.50317400689351843</v>
      </c>
      <c r="AF52" s="304">
        <v>0.55362737775105986</v>
      </c>
      <c r="AG52" s="304"/>
      <c r="AH52" s="304">
        <v>0.17466759286120495</v>
      </c>
      <c r="AI52" s="304">
        <v>0.20118474351053756</v>
      </c>
      <c r="AJ52" s="304">
        <v>0.18162075646698672</v>
      </c>
      <c r="AK52" s="304"/>
      <c r="AL52" s="304">
        <v>5.9503044870875668E-2</v>
      </c>
      <c r="AM52" s="304">
        <v>7.7977044443775526E-2</v>
      </c>
      <c r="AN52" s="304">
        <v>8.5490733509034786E-2</v>
      </c>
    </row>
    <row r="53" spans="1:40" x14ac:dyDescent="0.2">
      <c r="A53" s="13" t="str">
        <f t="shared" si="67"/>
        <v>Associate professional occupations</v>
      </c>
      <c r="B53" s="304">
        <f t="shared" si="69"/>
        <v>1.8565532637339943</v>
      </c>
      <c r="C53" s="304">
        <f t="shared" si="70"/>
        <v>1.8357669374238834</v>
      </c>
      <c r="D53" s="304">
        <f t="shared" si="71"/>
        <v>2.1146486164827119</v>
      </c>
      <c r="E53" s="304"/>
      <c r="F53" s="304">
        <v>5.7889286926120524E-3</v>
      </c>
      <c r="G53" s="304">
        <v>6.6096612782487419E-3</v>
      </c>
      <c r="H53" s="304">
        <v>1.0495108252111958E-2</v>
      </c>
      <c r="I53" s="304"/>
      <c r="J53" s="304">
        <v>0.187558461024598</v>
      </c>
      <c r="K53" s="304">
        <v>0.21430386568376034</v>
      </c>
      <c r="L53" s="304">
        <v>0.31068052846936767</v>
      </c>
      <c r="M53" s="304"/>
      <c r="N53" s="304">
        <v>0.32407566390825615</v>
      </c>
      <c r="O53" s="304">
        <v>0.32307529690815234</v>
      </c>
      <c r="P53" s="304">
        <v>0.37620155847043463</v>
      </c>
      <c r="Q53" s="304"/>
      <c r="R53" s="304">
        <v>0.15317557000464824</v>
      </c>
      <c r="S53" s="304">
        <v>0.16655111607704262</v>
      </c>
      <c r="T53" s="304">
        <v>0.21360763456807627</v>
      </c>
      <c r="U53" s="304"/>
      <c r="V53" s="304">
        <v>0.27141967415357615</v>
      </c>
      <c r="W53" s="304">
        <v>0.24597204966288189</v>
      </c>
      <c r="X53" s="304">
        <v>0.27775154957757353</v>
      </c>
      <c r="Y53" s="304"/>
      <c r="Z53" s="304">
        <v>0.36611797449740446</v>
      </c>
      <c r="AA53" s="304">
        <v>0.3123076478563277</v>
      </c>
      <c r="AB53" s="304">
        <v>0.31582919908486534</v>
      </c>
      <c r="AC53" s="304"/>
      <c r="AD53" s="304">
        <v>0.30905199777293935</v>
      </c>
      <c r="AE53" s="304">
        <v>0.31247209294511885</v>
      </c>
      <c r="AF53" s="304">
        <v>0.34002179491999995</v>
      </c>
      <c r="AG53" s="304"/>
      <c r="AH53" s="304">
        <v>0.20472523146472085</v>
      </c>
      <c r="AI53" s="304">
        <v>0.2216222583591449</v>
      </c>
      <c r="AJ53" s="304">
        <v>0.21034020023015187</v>
      </c>
      <c r="AK53" s="304"/>
      <c r="AL53" s="304">
        <v>3.4639762215239116E-2</v>
      </c>
      <c r="AM53" s="304">
        <v>3.2852948653206059E-2</v>
      </c>
      <c r="AN53" s="304">
        <v>5.9721042910130667E-2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2.1378819528195097</v>
      </c>
      <c r="C54" s="304">
        <f t="shared" si="70"/>
        <v>2.1566019293285117</v>
      </c>
      <c r="D54" s="304">
        <f t="shared" si="71"/>
        <v>2.1015619701060455</v>
      </c>
      <c r="E54" s="304"/>
      <c r="F54" s="304">
        <v>2.1696646900717556E-2</v>
      </c>
      <c r="G54" s="304">
        <v>2.8367350514455141E-2</v>
      </c>
      <c r="H54" s="304">
        <v>4.9547245820084566E-2</v>
      </c>
      <c r="I54" s="304"/>
      <c r="J54" s="304">
        <v>0.11458769594838139</v>
      </c>
      <c r="K54" s="304">
        <v>0.15449820543933004</v>
      </c>
      <c r="L54" s="304">
        <v>0.20596134273148778</v>
      </c>
      <c r="M54" s="304"/>
      <c r="N54" s="304">
        <v>0.35059770736186624</v>
      </c>
      <c r="O54" s="304">
        <v>0.43570133240925663</v>
      </c>
      <c r="P54" s="304">
        <v>0.62907097855521976</v>
      </c>
      <c r="Q54" s="304"/>
      <c r="R54" s="304">
        <v>0.20872240479192661</v>
      </c>
      <c r="S54" s="304">
        <v>0.23344727615809169</v>
      </c>
      <c r="T54" s="304">
        <v>0.31824224804613116</v>
      </c>
      <c r="U54" s="304"/>
      <c r="V54" s="304">
        <v>0.15032785364947349</v>
      </c>
      <c r="W54" s="304">
        <v>0.17649030683283357</v>
      </c>
      <c r="X54" s="304">
        <v>0.25504104613289308</v>
      </c>
      <c r="Y54" s="304"/>
      <c r="Z54" s="304">
        <v>0.38547022532437497</v>
      </c>
      <c r="AA54" s="304">
        <v>0.33693433601311029</v>
      </c>
      <c r="AB54" s="304">
        <v>0.16882010831511385</v>
      </c>
      <c r="AC54" s="304"/>
      <c r="AD54" s="304">
        <v>0.33625473574824738</v>
      </c>
      <c r="AE54" s="304">
        <v>0.2766721323753667</v>
      </c>
      <c r="AF54" s="304">
        <v>0.12872674051830815</v>
      </c>
      <c r="AG54" s="304"/>
      <c r="AH54" s="304">
        <v>0.47694596322766969</v>
      </c>
      <c r="AI54" s="304">
        <v>0.50211643027589625</v>
      </c>
      <c r="AJ54" s="304">
        <v>0.34348164988456759</v>
      </c>
      <c r="AK54" s="304"/>
      <c r="AL54" s="304">
        <v>9.3278719866851892E-2</v>
      </c>
      <c r="AM54" s="304">
        <v>1.23745593101713E-2</v>
      </c>
      <c r="AN54" s="304">
        <v>2.6706101022396047E-3</v>
      </c>
    </row>
    <row r="55" spans="1:40" x14ac:dyDescent="0.2">
      <c r="A55" s="13" t="str">
        <f t="shared" si="67"/>
        <v>Skilled trades occupations</v>
      </c>
      <c r="B55" s="304">
        <f t="shared" si="69"/>
        <v>9.2243990115927836</v>
      </c>
      <c r="C55" s="304">
        <f t="shared" si="70"/>
        <v>9.9907674879900199</v>
      </c>
      <c r="D55" s="304">
        <f t="shared" si="71"/>
        <v>10.12497497200688</v>
      </c>
      <c r="E55" s="304"/>
      <c r="F55" s="304">
        <v>1.862016053122424E-3</v>
      </c>
      <c r="G55" s="304">
        <v>2.1750921323424777E-3</v>
      </c>
      <c r="H55" s="304">
        <v>2.8341008810831682E-3</v>
      </c>
      <c r="I55" s="304"/>
      <c r="J55" s="304">
        <v>0.10065555380015141</v>
      </c>
      <c r="K55" s="304">
        <v>0.12876522274106728</v>
      </c>
      <c r="L55" s="304">
        <v>0.19090998693372829</v>
      </c>
      <c r="M55" s="304"/>
      <c r="N55" s="304">
        <v>0.32956928000538677</v>
      </c>
      <c r="O55" s="304">
        <v>0.40980828620959409</v>
      </c>
      <c r="P55" s="304">
        <v>0.53131786102823719</v>
      </c>
      <c r="Q55" s="304"/>
      <c r="R55" s="304">
        <v>0.20551278480742721</v>
      </c>
      <c r="S55" s="304">
        <v>0.24284124349476829</v>
      </c>
      <c r="T55" s="304">
        <v>0.30823930997671656</v>
      </c>
      <c r="U55" s="304"/>
      <c r="V55" s="304">
        <v>0.55388920107579021</v>
      </c>
      <c r="W55" s="304">
        <v>0.64399081891365384</v>
      </c>
      <c r="X55" s="304">
        <v>0.82541196610136924</v>
      </c>
      <c r="Y55" s="304"/>
      <c r="Z55" s="304">
        <v>3.5044525227366994</v>
      </c>
      <c r="AA55" s="304">
        <v>3.6061687003900613</v>
      </c>
      <c r="AB55" s="304">
        <v>3.4693901178007494</v>
      </c>
      <c r="AC55" s="304"/>
      <c r="AD55" s="304">
        <v>2.7684754143661801</v>
      </c>
      <c r="AE55" s="304">
        <v>3.0639677389050828</v>
      </c>
      <c r="AF55" s="304">
        <v>3.1786108610828694</v>
      </c>
      <c r="AG55" s="304"/>
      <c r="AH55" s="304">
        <v>1.2762416527147264</v>
      </c>
      <c r="AI55" s="304">
        <v>1.454050082815515</v>
      </c>
      <c r="AJ55" s="304">
        <v>1.5130914698637874</v>
      </c>
      <c r="AK55" s="304"/>
      <c r="AL55" s="304">
        <v>0.48374058603329967</v>
      </c>
      <c r="AM55" s="304">
        <v>0.43900030238793541</v>
      </c>
      <c r="AN55" s="304">
        <v>0.10516929833833896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8.9604505994501871E-2</v>
      </c>
      <c r="C56" s="304">
        <f t="shared" si="70"/>
        <v>9.5156860157935175E-2</v>
      </c>
      <c r="D56" s="304">
        <f t="shared" si="71"/>
        <v>0.10666814617358447</v>
      </c>
      <c r="E56" s="304"/>
      <c r="F56" s="304">
        <v>1.0502424246552067E-4</v>
      </c>
      <c r="G56" s="304">
        <v>9.1012765218226826E-5</v>
      </c>
      <c r="H56" s="304">
        <v>1.2005199504052855E-4</v>
      </c>
      <c r="I56" s="304"/>
      <c r="J56" s="304">
        <v>2.9467554352519462E-3</v>
      </c>
      <c r="K56" s="304">
        <v>3.5445207475524208E-3</v>
      </c>
      <c r="L56" s="304">
        <v>4.3863956790939343E-3</v>
      </c>
      <c r="M56" s="304"/>
      <c r="N56" s="304">
        <v>4.1299010119745204E-3</v>
      </c>
      <c r="O56" s="304">
        <v>4.2096275719113452E-3</v>
      </c>
      <c r="P56" s="304">
        <v>4.6920527532217085E-3</v>
      </c>
      <c r="Q56" s="304"/>
      <c r="R56" s="304">
        <v>7.6133473993392773E-4</v>
      </c>
      <c r="S56" s="304">
        <v>8.8651779916984258E-4</v>
      </c>
      <c r="T56" s="304">
        <v>1.0630562515059857E-3</v>
      </c>
      <c r="U56" s="304"/>
      <c r="V56" s="304">
        <v>2.9286382288781841E-3</v>
      </c>
      <c r="W56" s="304">
        <v>2.9901851896625194E-3</v>
      </c>
      <c r="X56" s="304">
        <v>3.486780663390979E-3</v>
      </c>
      <c r="Y56" s="304"/>
      <c r="Z56" s="304">
        <v>2.6654147319717107E-2</v>
      </c>
      <c r="AA56" s="304">
        <v>3.1753687224882012E-2</v>
      </c>
      <c r="AB56" s="304">
        <v>4.0352985237686032E-2</v>
      </c>
      <c r="AC56" s="304"/>
      <c r="AD56" s="304">
        <v>5.3965374883981525E-3</v>
      </c>
      <c r="AE56" s="304">
        <v>5.2776217040950814E-3</v>
      </c>
      <c r="AF56" s="304">
        <v>5.9508599529395191E-3</v>
      </c>
      <c r="AG56" s="304"/>
      <c r="AH56" s="304">
        <v>2.619758206799928E-2</v>
      </c>
      <c r="AI56" s="304">
        <v>2.3953518512556827E-2</v>
      </c>
      <c r="AJ56" s="304">
        <v>2.4422878273455951E-2</v>
      </c>
      <c r="AK56" s="304"/>
      <c r="AL56" s="304">
        <v>2.0484585459883225E-2</v>
      </c>
      <c r="AM56" s="304">
        <v>2.2450168642886903E-2</v>
      </c>
      <c r="AN56" s="304">
        <v>2.2193085367249833E-2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0.40220641026795334</v>
      </c>
      <c r="C57" s="304">
        <f t="shared" si="70"/>
        <v>0.47155149549916731</v>
      </c>
      <c r="D57" s="304">
        <f t="shared" si="71"/>
        <v>0.51525140319960339</v>
      </c>
      <c r="E57" s="304"/>
      <c r="F57" s="304">
        <v>1.4430838350645728E-3</v>
      </c>
      <c r="G57" s="304">
        <v>2.1247154728274015E-3</v>
      </c>
      <c r="H57" s="304">
        <v>3.3163867331497481E-3</v>
      </c>
      <c r="I57" s="304"/>
      <c r="J57" s="304">
        <v>2.9242962172770507E-2</v>
      </c>
      <c r="K57" s="304">
        <v>3.2615017338194878E-2</v>
      </c>
      <c r="L57" s="304">
        <v>3.9056342414862555E-2</v>
      </c>
      <c r="M57" s="304"/>
      <c r="N57" s="304">
        <v>7.5069285927413548E-2</v>
      </c>
      <c r="O57" s="304">
        <v>9.324769421767494E-2</v>
      </c>
      <c r="P57" s="304">
        <v>0.11532082531056539</v>
      </c>
      <c r="Q57" s="304"/>
      <c r="R57" s="304">
        <v>1.9345133763625712E-2</v>
      </c>
      <c r="S57" s="304">
        <v>2.4963102830423849E-2</v>
      </c>
      <c r="T57" s="304">
        <v>3.1469383076264491E-2</v>
      </c>
      <c r="U57" s="304"/>
      <c r="V57" s="304">
        <v>2.4117922206462684E-2</v>
      </c>
      <c r="W57" s="304">
        <v>2.9614259926757459E-2</v>
      </c>
      <c r="X57" s="304">
        <v>3.6650736019888636E-2</v>
      </c>
      <c r="Y57" s="304"/>
      <c r="Z57" s="304">
        <v>0.15367456191339685</v>
      </c>
      <c r="AA57" s="304">
        <v>0.17450187692933122</v>
      </c>
      <c r="AB57" s="304">
        <v>0.20997746318204116</v>
      </c>
      <c r="AC57" s="304"/>
      <c r="AD57" s="304">
        <v>2.3371989074753401E-2</v>
      </c>
      <c r="AE57" s="304">
        <v>1.8602565716818044E-2</v>
      </c>
      <c r="AF57" s="304">
        <v>1.1636440889265545E-2</v>
      </c>
      <c r="AG57" s="304"/>
      <c r="AH57" s="304">
        <v>4.1858625610618094E-2</v>
      </c>
      <c r="AI57" s="304">
        <v>4.9240750107797285E-2</v>
      </c>
      <c r="AJ57" s="304">
        <v>9.7375027758125586E-3</v>
      </c>
      <c r="AK57" s="304"/>
      <c r="AL57" s="304">
        <v>3.4082845763847951E-2</v>
      </c>
      <c r="AM57" s="304">
        <v>4.6641512959342185E-2</v>
      </c>
      <c r="AN57" s="304">
        <v>5.8086322797753394E-2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1.7937926960096726</v>
      </c>
      <c r="C58" s="304">
        <f t="shared" si="70"/>
        <v>2.1990581148776847</v>
      </c>
      <c r="D58" s="304">
        <f t="shared" si="71"/>
        <v>2.3749549978886404</v>
      </c>
      <c r="E58" s="304"/>
      <c r="F58" s="304">
        <v>6.247156553936848E-3</v>
      </c>
      <c r="G58" s="304">
        <v>9.7121868760868136E-3</v>
      </c>
      <c r="H58" s="304">
        <v>1.5649563161831314E-2</v>
      </c>
      <c r="I58" s="304"/>
      <c r="J58" s="304">
        <v>2.4028421285740571E-2</v>
      </c>
      <c r="K58" s="304">
        <v>3.6438576637819443E-2</v>
      </c>
      <c r="L58" s="304">
        <v>6.3070136609954031E-2</v>
      </c>
      <c r="M58" s="304"/>
      <c r="N58" s="304">
        <v>3.6524224138422191E-2</v>
      </c>
      <c r="O58" s="304">
        <v>4.8832977827093449E-2</v>
      </c>
      <c r="P58" s="304">
        <v>7.5918384645670633E-2</v>
      </c>
      <c r="Q58" s="304"/>
      <c r="R58" s="304">
        <v>4.2603346679395228E-2</v>
      </c>
      <c r="S58" s="304">
        <v>5.7762180273650918E-2</v>
      </c>
      <c r="T58" s="304">
        <v>8.9705515900580637E-2</v>
      </c>
      <c r="U58" s="304"/>
      <c r="V58" s="304">
        <v>9.9793464175782623E-2</v>
      </c>
      <c r="W58" s="304">
        <v>0.12839490680157484</v>
      </c>
      <c r="X58" s="304">
        <v>0.16648852499319952</v>
      </c>
      <c r="Y58" s="304"/>
      <c r="Z58" s="304">
        <v>0.49487502683381251</v>
      </c>
      <c r="AA58" s="304">
        <v>0.63800235572797726</v>
      </c>
      <c r="AB58" s="304">
        <v>0.81253327843527878</v>
      </c>
      <c r="AC58" s="304"/>
      <c r="AD58" s="304">
        <v>0.60908063909877153</v>
      </c>
      <c r="AE58" s="304">
        <v>0.7797330677994162</v>
      </c>
      <c r="AF58" s="304">
        <v>0.87040796536727894</v>
      </c>
      <c r="AG58" s="304"/>
      <c r="AH58" s="304">
        <v>0.39018048960316093</v>
      </c>
      <c r="AI58" s="304">
        <v>0.41159272034751632</v>
      </c>
      <c r="AJ58" s="304">
        <v>0.25639105234548681</v>
      </c>
      <c r="AK58" s="304"/>
      <c r="AL58" s="304">
        <v>9.0459927640650056E-2</v>
      </c>
      <c r="AM58" s="304">
        <v>8.8589142586549458E-2</v>
      </c>
      <c r="AN58" s="304">
        <v>2.4790576429359501E-2</v>
      </c>
    </row>
    <row r="59" spans="1:40" x14ac:dyDescent="0.2">
      <c r="A59" s="13" t="str">
        <f t="shared" si="67"/>
        <v>Elementary occupations</v>
      </c>
      <c r="B59" s="304">
        <f t="shared" si="69"/>
        <v>1.2714737327319818</v>
      </c>
      <c r="C59" s="304">
        <f t="shared" si="70"/>
        <v>1.2789038454475918</v>
      </c>
      <c r="D59" s="304">
        <f t="shared" si="71"/>
        <v>1.3935915415846447</v>
      </c>
      <c r="E59" s="304"/>
      <c r="F59" s="304">
        <v>1.4961265172495536E-4</v>
      </c>
      <c r="G59" s="304">
        <v>2.1910689961088408E-4</v>
      </c>
      <c r="H59" s="304">
        <v>2.8496707562724504E-4</v>
      </c>
      <c r="I59" s="304"/>
      <c r="J59" s="304">
        <v>1.8273542996889391E-2</v>
      </c>
      <c r="K59" s="304">
        <v>2.3827017804448139E-2</v>
      </c>
      <c r="L59" s="304">
        <v>3.7064741604459668E-2</v>
      </c>
      <c r="M59" s="304"/>
      <c r="N59" s="304">
        <v>3.4479729449375433E-2</v>
      </c>
      <c r="O59" s="304">
        <v>3.7357386576791864E-2</v>
      </c>
      <c r="P59" s="304">
        <v>4.0527714408421338E-2</v>
      </c>
      <c r="Q59" s="304"/>
      <c r="R59" s="304">
        <v>7.9475114869869707E-3</v>
      </c>
      <c r="S59" s="304">
        <v>8.2338856349903414E-3</v>
      </c>
      <c r="T59" s="304">
        <v>8.1488014333918422E-3</v>
      </c>
      <c r="U59" s="304"/>
      <c r="V59" s="304">
        <v>6.7552074576182577E-2</v>
      </c>
      <c r="W59" s="304">
        <v>7.8707080275992242E-2</v>
      </c>
      <c r="X59" s="304">
        <v>9.4331370510376489E-2</v>
      </c>
      <c r="Y59" s="304"/>
      <c r="Z59" s="304">
        <v>0.34063693639115833</v>
      </c>
      <c r="AA59" s="304">
        <v>0.39882373927254888</v>
      </c>
      <c r="AB59" s="304">
        <v>0.55799158052699049</v>
      </c>
      <c r="AC59" s="304"/>
      <c r="AD59" s="304">
        <v>0.36330547676930908</v>
      </c>
      <c r="AE59" s="304">
        <v>0.37869885484919225</v>
      </c>
      <c r="AF59" s="304">
        <v>0.40349785763380758</v>
      </c>
      <c r="AG59" s="304"/>
      <c r="AH59" s="304">
        <v>0.33290182088925785</v>
      </c>
      <c r="AI59" s="304">
        <v>0.32470820113891441</v>
      </c>
      <c r="AJ59" s="304">
        <v>0.24182959159980635</v>
      </c>
      <c r="AK59" s="304"/>
      <c r="AL59" s="304">
        <v>0.10622702752109735</v>
      </c>
      <c r="AM59" s="304">
        <v>2.8328572995102788E-2</v>
      </c>
      <c r="AN59" s="304">
        <v>9.9149167917638933E-3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74.012999999999934</v>
      </c>
      <c r="C62" s="305">
        <f>SUM(C63:C71)</f>
        <v>75.746000000000009</v>
      </c>
      <c r="D62" s="305">
        <f>SUM(D63:D71)</f>
        <v>78.451999999999941</v>
      </c>
      <c r="E62" s="304"/>
      <c r="F62" s="305">
        <f>SUM(F63:F71)</f>
        <v>0.2710750913732714</v>
      </c>
      <c r="G62" s="305">
        <f>SUM(G63:G71)</f>
        <v>0.34546021344846017</v>
      </c>
      <c r="H62" s="305">
        <f>SUM(H63:H71)</f>
        <v>0.53219789919408289</v>
      </c>
      <c r="I62" s="304"/>
      <c r="J62" s="305">
        <f>SUM(J63:J71)</f>
        <v>3.4275468260303912</v>
      </c>
      <c r="K62" s="305">
        <f>SUM(K63:K71)</f>
        <v>4.194725770299109</v>
      </c>
      <c r="L62" s="305">
        <f>SUM(L63:L71)</f>
        <v>6.1926091658108131</v>
      </c>
      <c r="M62" s="304"/>
      <c r="N62" s="305">
        <f>SUM(N63:N71)</f>
        <v>11.710820309936507</v>
      </c>
      <c r="O62" s="305">
        <f>SUM(O63:O71)</f>
        <v>13.217239843733536</v>
      </c>
      <c r="P62" s="305">
        <f>SUM(P63:P71)</f>
        <v>17.290242267917172</v>
      </c>
      <c r="Q62" s="304"/>
      <c r="R62" s="305">
        <f>SUM(R63:R71)</f>
        <v>3.4183675929633321</v>
      </c>
      <c r="S62" s="305">
        <f>SUM(S63:S71)</f>
        <v>3.7416309374097576</v>
      </c>
      <c r="T62" s="305">
        <f>SUM(T63:T71)</f>
        <v>4.792388067665275</v>
      </c>
      <c r="U62" s="304"/>
      <c r="V62" s="305">
        <f>SUM(V63:V71)</f>
        <v>3.8931982161358221</v>
      </c>
      <c r="W62" s="305">
        <f>SUM(W63:W71)</f>
        <v>4.1646553050623902</v>
      </c>
      <c r="X62" s="305">
        <f>SUM(X63:X71)</f>
        <v>5.2027254977906878</v>
      </c>
      <c r="Y62" s="304"/>
      <c r="Z62" s="305">
        <f>SUM(Z63:Z71)</f>
        <v>18.294429855263818</v>
      </c>
      <c r="AA62" s="305">
        <f>SUM(AA63:AA71)</f>
        <v>18.344918298165261</v>
      </c>
      <c r="AB62" s="305">
        <f>SUM(AB63:AB71)</f>
        <v>19.702952899459461</v>
      </c>
      <c r="AC62" s="304"/>
      <c r="AD62" s="305">
        <f>SUM(AD63:AD71)</f>
        <v>17.908875550915479</v>
      </c>
      <c r="AE62" s="305">
        <f>SUM(AE63:AE71)</f>
        <v>17.727538676480492</v>
      </c>
      <c r="AF62" s="305">
        <f>SUM(AF63:AF71)</f>
        <v>15.580858098681709</v>
      </c>
      <c r="AG62" s="304"/>
      <c r="AH62" s="305">
        <f>SUM(AH63:AH71)</f>
        <v>11.262269714939759</v>
      </c>
      <c r="AI62" s="305">
        <f>SUM(AI63:AI71)</f>
        <v>10.463864591602061</v>
      </c>
      <c r="AJ62" s="305">
        <f>SUM(AJ63:AJ71)</f>
        <v>5.880007371709703</v>
      </c>
      <c r="AK62" s="304"/>
      <c r="AL62" s="305">
        <f>SUM(AL63:AL71)</f>
        <v>3.8264168424415592</v>
      </c>
      <c r="AM62" s="305">
        <f>SUM(AM63:AM71)</f>
        <v>3.545966363798934</v>
      </c>
      <c r="AN62" s="305">
        <f>SUM(AN63:AN71)</f>
        <v>3.278018731771053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10.269432765806155</v>
      </c>
      <c r="C63" s="304">
        <f t="shared" ref="C63:C71" si="73">SUM(G63,K63,O63,S63,W63,AA63,AE63,AI63,AM63)</f>
        <v>10.886957739090484</v>
      </c>
      <c r="D63" s="304">
        <f t="shared" ref="D63:D71" si="74">SUM(H63,L63,P63,T63,X63,AB63,AF63,AJ63,AN63)</f>
        <v>12.447918843745166</v>
      </c>
      <c r="E63" s="304"/>
      <c r="F63" s="304">
        <v>4.219459153234266E-2</v>
      </c>
      <c r="G63" s="304">
        <v>5.4797608037315627E-2</v>
      </c>
      <c r="H63" s="304">
        <v>8.7041643760801299E-2</v>
      </c>
      <c r="I63" s="304"/>
      <c r="J63" s="304">
        <v>0.71175113241370169</v>
      </c>
      <c r="K63" s="304">
        <v>0.85281673387595114</v>
      </c>
      <c r="L63" s="304">
        <v>1.2624192888464214</v>
      </c>
      <c r="M63" s="304"/>
      <c r="N63" s="304">
        <v>2.5411278291681523</v>
      </c>
      <c r="O63" s="304">
        <v>2.8416715754800133</v>
      </c>
      <c r="P63" s="304">
        <v>3.7374325739996461</v>
      </c>
      <c r="Q63" s="304"/>
      <c r="R63" s="304">
        <v>0.53505745133976834</v>
      </c>
      <c r="S63" s="304">
        <v>0.571452371163786</v>
      </c>
      <c r="T63" s="304">
        <v>0.74485851964628735</v>
      </c>
      <c r="U63" s="304"/>
      <c r="V63" s="304">
        <v>0.66753168009505526</v>
      </c>
      <c r="W63" s="304">
        <v>0.68216735142431273</v>
      </c>
      <c r="X63" s="304">
        <v>0.83150431257214075</v>
      </c>
      <c r="Y63" s="304"/>
      <c r="Z63" s="304">
        <v>2.1057020508866779</v>
      </c>
      <c r="AA63" s="304">
        <v>2.1115259358727556</v>
      </c>
      <c r="AB63" s="304">
        <v>2.4772453751319721</v>
      </c>
      <c r="AC63" s="304"/>
      <c r="AD63" s="304">
        <v>2.0699465342987304</v>
      </c>
      <c r="AE63" s="304">
        <v>2.0988370560673504</v>
      </c>
      <c r="AF63" s="304">
        <v>1.9011391020330142</v>
      </c>
      <c r="AG63" s="304"/>
      <c r="AH63" s="304">
        <v>1.4379140933948253</v>
      </c>
      <c r="AI63" s="304">
        <v>1.5097542885348976</v>
      </c>
      <c r="AJ63" s="304">
        <v>1.2014328354474855</v>
      </c>
      <c r="AK63" s="304"/>
      <c r="AL63" s="304">
        <v>0.15820740267690117</v>
      </c>
      <c r="AM63" s="304">
        <v>0.16393481863410184</v>
      </c>
      <c r="AN63" s="304">
        <v>0.20484519230739778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6.6034298412335</v>
      </c>
      <c r="C64" s="304">
        <f t="shared" si="73"/>
        <v>7.3736808805015244</v>
      </c>
      <c r="D64" s="304">
        <f t="shared" si="74"/>
        <v>8.4661616362052783</v>
      </c>
      <c r="E64" s="304"/>
      <c r="F64" s="304">
        <v>0.11966144766210633</v>
      </c>
      <c r="G64" s="304">
        <v>0.15723477365037972</v>
      </c>
      <c r="H64" s="304">
        <v>0.24538520442742068</v>
      </c>
      <c r="I64" s="304"/>
      <c r="J64" s="304">
        <v>0.78517008860357129</v>
      </c>
      <c r="K64" s="304">
        <v>0.99357644330883221</v>
      </c>
      <c r="L64" s="304">
        <v>1.4233697932904792</v>
      </c>
      <c r="M64" s="304"/>
      <c r="N64" s="304">
        <v>1.8646836574611771</v>
      </c>
      <c r="O64" s="304">
        <v>2.1475931902569818</v>
      </c>
      <c r="P64" s="304">
        <v>2.71771904758553</v>
      </c>
      <c r="Q64" s="304"/>
      <c r="R64" s="304">
        <v>0.28233763580164123</v>
      </c>
      <c r="S64" s="304">
        <v>0.29092583917422782</v>
      </c>
      <c r="T64" s="304">
        <v>0.31959620844758618</v>
      </c>
      <c r="U64" s="304"/>
      <c r="V64" s="304">
        <v>0.34511479715045867</v>
      </c>
      <c r="W64" s="304">
        <v>0.36134045353597449</v>
      </c>
      <c r="X64" s="304">
        <v>0.43502024635345948</v>
      </c>
      <c r="Y64" s="304"/>
      <c r="Z64" s="304">
        <v>1.4128407656376087</v>
      </c>
      <c r="AA64" s="304">
        <v>1.5503023589101306</v>
      </c>
      <c r="AB64" s="304">
        <v>1.7981899301594857</v>
      </c>
      <c r="AC64" s="304"/>
      <c r="AD64" s="304">
        <v>1.0262676644467732</v>
      </c>
      <c r="AE64" s="304">
        <v>1.0309743087513799</v>
      </c>
      <c r="AF64" s="304">
        <v>0.81884023301229214</v>
      </c>
      <c r="AG64" s="304"/>
      <c r="AH64" s="304">
        <v>0.63230410491909794</v>
      </c>
      <c r="AI64" s="304">
        <v>0.67630163296776902</v>
      </c>
      <c r="AJ64" s="304">
        <v>0.38547644757345689</v>
      </c>
      <c r="AK64" s="304"/>
      <c r="AL64" s="304">
        <v>0.13504967955106525</v>
      </c>
      <c r="AM64" s="304">
        <v>0.16543187994584829</v>
      </c>
      <c r="AN64" s="304">
        <v>0.32256452535556851</v>
      </c>
    </row>
    <row r="65" spans="1:40" x14ac:dyDescent="0.2">
      <c r="A65" s="13" t="str">
        <f t="shared" si="72"/>
        <v>Associate professional occupations</v>
      </c>
      <c r="B65" s="304">
        <f t="shared" si="75"/>
        <v>6.6016107682808425</v>
      </c>
      <c r="C65" s="304">
        <f t="shared" si="73"/>
        <v>6.5993854636817506</v>
      </c>
      <c r="D65" s="304">
        <f t="shared" si="74"/>
        <v>7.3291530498388111</v>
      </c>
      <c r="E65" s="304"/>
      <c r="F65" s="304">
        <v>4.3292779892398665E-2</v>
      </c>
      <c r="G65" s="304">
        <v>4.9042911901326577E-2</v>
      </c>
      <c r="H65" s="304">
        <v>6.9899043896953492E-2</v>
      </c>
      <c r="I65" s="304"/>
      <c r="J65" s="304">
        <v>0.39064350605730702</v>
      </c>
      <c r="K65" s="304">
        <v>0.4337160922263476</v>
      </c>
      <c r="L65" s="304">
        <v>0.58844533820578393</v>
      </c>
      <c r="M65" s="304"/>
      <c r="N65" s="304">
        <v>1.451721057728651</v>
      </c>
      <c r="O65" s="304">
        <v>1.508602726828689</v>
      </c>
      <c r="P65" s="304">
        <v>1.8689860323568601</v>
      </c>
      <c r="Q65" s="304"/>
      <c r="R65" s="304">
        <v>0.34292340194663101</v>
      </c>
      <c r="S65" s="304">
        <v>0.35047421732240747</v>
      </c>
      <c r="T65" s="304">
        <v>0.44060464902031266</v>
      </c>
      <c r="U65" s="304"/>
      <c r="V65" s="304">
        <v>0.43139091735647034</v>
      </c>
      <c r="W65" s="304">
        <v>0.44597806295670395</v>
      </c>
      <c r="X65" s="304">
        <v>0.55811564381456413</v>
      </c>
      <c r="Y65" s="304"/>
      <c r="Z65" s="304">
        <v>1.6253995977763205</v>
      </c>
      <c r="AA65" s="304">
        <v>1.5889587014574389</v>
      </c>
      <c r="AB65" s="304">
        <v>1.8468808971757644</v>
      </c>
      <c r="AC65" s="304"/>
      <c r="AD65" s="304">
        <v>1.4023018077300859</v>
      </c>
      <c r="AE65" s="304">
        <v>1.3960800846461892</v>
      </c>
      <c r="AF65" s="304">
        <v>1.3722979839666831</v>
      </c>
      <c r="AG65" s="304"/>
      <c r="AH65" s="304">
        <v>0.73763003924849624</v>
      </c>
      <c r="AI65" s="304">
        <v>0.65735872847171528</v>
      </c>
      <c r="AJ65" s="304">
        <v>0.33434247831413932</v>
      </c>
      <c r="AK65" s="304"/>
      <c r="AL65" s="304">
        <v>0.17630766054448135</v>
      </c>
      <c r="AM65" s="304">
        <v>0.16917393787093229</v>
      </c>
      <c r="AN65" s="304">
        <v>0.24958098308775031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6.7543285014919068</v>
      </c>
      <c r="C66" s="304">
        <f t="shared" si="73"/>
        <v>6.6334580630383098</v>
      </c>
      <c r="D66" s="304">
        <f t="shared" si="74"/>
        <v>6.4962806860968438</v>
      </c>
      <c r="E66" s="304"/>
      <c r="F66" s="304">
        <v>1.8011183085731693E-2</v>
      </c>
      <c r="G66" s="304">
        <v>2.4501868792303139E-2</v>
      </c>
      <c r="H66" s="304">
        <v>4.1374528860325742E-2</v>
      </c>
      <c r="I66" s="304"/>
      <c r="J66" s="304">
        <v>0.32857419783590447</v>
      </c>
      <c r="K66" s="304">
        <v>0.39514591417993394</v>
      </c>
      <c r="L66" s="304">
        <v>0.6003288030763384</v>
      </c>
      <c r="M66" s="304"/>
      <c r="N66" s="304">
        <v>1.1484669776299681</v>
      </c>
      <c r="O66" s="304">
        <v>1.3057220212925893</v>
      </c>
      <c r="P66" s="304">
        <v>1.7431517204954092</v>
      </c>
      <c r="Q66" s="304"/>
      <c r="R66" s="304">
        <v>0.36883472553231028</v>
      </c>
      <c r="S66" s="304">
        <v>0.41330673091492826</v>
      </c>
      <c r="T66" s="304">
        <v>0.51555736213786829</v>
      </c>
      <c r="U66" s="304"/>
      <c r="V66" s="304">
        <v>0.35916005582270438</v>
      </c>
      <c r="W66" s="304">
        <v>0.36126752692939645</v>
      </c>
      <c r="X66" s="304">
        <v>0.42443807157657543</v>
      </c>
      <c r="Y66" s="304"/>
      <c r="Z66" s="304">
        <v>1.6820958806699848</v>
      </c>
      <c r="AA66" s="304">
        <v>1.6202184903821328</v>
      </c>
      <c r="AB66" s="304">
        <v>1.53074043668655</v>
      </c>
      <c r="AC66" s="304"/>
      <c r="AD66" s="304">
        <v>1.9010232091704229</v>
      </c>
      <c r="AE66" s="304">
        <v>1.8761449169688944</v>
      </c>
      <c r="AF66" s="304">
        <v>1.4951128800795961</v>
      </c>
      <c r="AG66" s="304"/>
      <c r="AH66" s="304">
        <v>0.8304528947575478</v>
      </c>
      <c r="AI66" s="304">
        <v>0.54712197107719851</v>
      </c>
      <c r="AJ66" s="304">
        <v>8.2004048272250579E-2</v>
      </c>
      <c r="AK66" s="304"/>
      <c r="AL66" s="304">
        <v>0.11770937698733173</v>
      </c>
      <c r="AM66" s="304">
        <v>9.0028622500932368E-2</v>
      </c>
      <c r="AN66" s="304">
        <v>6.3572834911929735E-2</v>
      </c>
    </row>
    <row r="67" spans="1:40" x14ac:dyDescent="0.2">
      <c r="A67" s="13" t="str">
        <f t="shared" si="72"/>
        <v>Skilled trades occupations</v>
      </c>
      <c r="B67" s="304">
        <f t="shared" si="75"/>
        <v>6.2842749153233646</v>
      </c>
      <c r="C67" s="304">
        <f t="shared" si="73"/>
        <v>6.3807202069896132</v>
      </c>
      <c r="D67" s="304">
        <f t="shared" si="74"/>
        <v>6.3564872475154344</v>
      </c>
      <c r="E67" s="304"/>
      <c r="F67" s="304">
        <v>3.5047883474746398E-3</v>
      </c>
      <c r="G67" s="304">
        <v>4.0642315744260768E-3</v>
      </c>
      <c r="H67" s="304">
        <v>6.2003969931430925E-3</v>
      </c>
      <c r="I67" s="304"/>
      <c r="J67" s="304">
        <v>0.12524300320892007</v>
      </c>
      <c r="K67" s="304">
        <v>0.15501262506479463</v>
      </c>
      <c r="L67" s="304">
        <v>0.24709125337582552</v>
      </c>
      <c r="M67" s="304"/>
      <c r="N67" s="304">
        <v>0.40564286273989852</v>
      </c>
      <c r="O67" s="304">
        <v>0.48977735997665534</v>
      </c>
      <c r="P67" s="304">
        <v>0.6413839526821129</v>
      </c>
      <c r="Q67" s="304"/>
      <c r="R67" s="304">
        <v>0.19353197774779726</v>
      </c>
      <c r="S67" s="304">
        <v>0.20284525861160921</v>
      </c>
      <c r="T67" s="304">
        <v>0.24519520053890817</v>
      </c>
      <c r="U67" s="304"/>
      <c r="V67" s="304">
        <v>0.36502761566067066</v>
      </c>
      <c r="W67" s="304">
        <v>0.4045039928131115</v>
      </c>
      <c r="X67" s="304">
        <v>0.50063563375593456</v>
      </c>
      <c r="Y67" s="304"/>
      <c r="Z67" s="304">
        <v>2.2143046752224307</v>
      </c>
      <c r="AA67" s="304">
        <v>2.3258692203908682</v>
      </c>
      <c r="AB67" s="304">
        <v>2.5170502173205049</v>
      </c>
      <c r="AC67" s="304"/>
      <c r="AD67" s="304">
        <v>1.426186830570549</v>
      </c>
      <c r="AE67" s="304">
        <v>1.2819388311511564</v>
      </c>
      <c r="AF67" s="304">
        <v>1.1218530727171609</v>
      </c>
      <c r="AG67" s="304"/>
      <c r="AH67" s="304">
        <v>1.117590491160263</v>
      </c>
      <c r="AI67" s="304">
        <v>1.1401098425904408</v>
      </c>
      <c r="AJ67" s="304">
        <v>0.84970134552138998</v>
      </c>
      <c r="AK67" s="304"/>
      <c r="AL67" s="304">
        <v>0.4332426706653606</v>
      </c>
      <c r="AM67" s="304">
        <v>0.37659884481655148</v>
      </c>
      <c r="AN67" s="304">
        <v>0.22737617461045478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2.0126749338921872</v>
      </c>
      <c r="C68" s="304">
        <f t="shared" si="73"/>
        <v>2.1066825635195903</v>
      </c>
      <c r="D68" s="304">
        <f t="shared" si="74"/>
        <v>2.4883606851709326</v>
      </c>
      <c r="E68" s="304"/>
      <c r="F68" s="304">
        <v>3.5892771934576337E-3</v>
      </c>
      <c r="G68" s="304">
        <v>4.7870205665999721E-3</v>
      </c>
      <c r="H68" s="304">
        <v>7.4593239041790263E-3</v>
      </c>
      <c r="I68" s="304"/>
      <c r="J68" s="304">
        <v>4.7791199250637482E-2</v>
      </c>
      <c r="K68" s="304">
        <v>6.1889434144151552E-2</v>
      </c>
      <c r="L68" s="304">
        <v>9.446081424452682E-2</v>
      </c>
      <c r="M68" s="304"/>
      <c r="N68" s="304">
        <v>0.26418734032369612</v>
      </c>
      <c r="O68" s="304">
        <v>0.29422440404950601</v>
      </c>
      <c r="P68" s="304">
        <v>0.38077618360674292</v>
      </c>
      <c r="Q68" s="304"/>
      <c r="R68" s="304">
        <v>0.24596400341754276</v>
      </c>
      <c r="S68" s="304">
        <v>0.28336673089109815</v>
      </c>
      <c r="T68" s="304">
        <v>0.41348523926713399</v>
      </c>
      <c r="U68" s="304"/>
      <c r="V68" s="304">
        <v>0.21991696313982567</v>
      </c>
      <c r="W68" s="304">
        <v>0.25224449419891154</v>
      </c>
      <c r="X68" s="304">
        <v>0.3586451714789175</v>
      </c>
      <c r="Y68" s="304"/>
      <c r="Z68" s="304">
        <v>0.35212119847539242</v>
      </c>
      <c r="AA68" s="304">
        <v>0.34331014553123645</v>
      </c>
      <c r="AB68" s="304">
        <v>0.38327130065338022</v>
      </c>
      <c r="AC68" s="304"/>
      <c r="AD68" s="304">
        <v>0.4729158121095452</v>
      </c>
      <c r="AE68" s="304">
        <v>0.46650412739703412</v>
      </c>
      <c r="AF68" s="304">
        <v>0.48634174053780199</v>
      </c>
      <c r="AG68" s="304"/>
      <c r="AH68" s="304">
        <v>0.27438565329109788</v>
      </c>
      <c r="AI68" s="304">
        <v>0.28345563000507595</v>
      </c>
      <c r="AJ68" s="304">
        <v>0.23123680918818182</v>
      </c>
      <c r="AK68" s="304"/>
      <c r="AL68" s="304">
        <v>0.13180348669099229</v>
      </c>
      <c r="AM68" s="304">
        <v>0.11690057673597698</v>
      </c>
      <c r="AN68" s="304">
        <v>0.13268410229006822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16.534247805128167</v>
      </c>
      <c r="C69" s="304">
        <f t="shared" si="73"/>
        <v>15.906358845363568</v>
      </c>
      <c r="D69" s="304">
        <f t="shared" si="74"/>
        <v>15.474167055743708</v>
      </c>
      <c r="E69" s="304"/>
      <c r="F69" s="304">
        <v>2.2418312500879702E-2</v>
      </c>
      <c r="G69" s="304">
        <v>2.6694675570912256E-2</v>
      </c>
      <c r="H69" s="304">
        <v>3.8450305526191754E-2</v>
      </c>
      <c r="I69" s="304"/>
      <c r="J69" s="304">
        <v>0.5212858527782952</v>
      </c>
      <c r="K69" s="304">
        <v>0.63094381711883707</v>
      </c>
      <c r="L69" s="304">
        <v>0.9488137565160073</v>
      </c>
      <c r="M69" s="304"/>
      <c r="N69" s="304">
        <v>2.2096780104236906</v>
      </c>
      <c r="O69" s="304">
        <v>2.4618420798316598</v>
      </c>
      <c r="P69" s="304">
        <v>3.2445186578445013</v>
      </c>
      <c r="Q69" s="304"/>
      <c r="R69" s="304">
        <v>0.66900299843964495</v>
      </c>
      <c r="S69" s="304">
        <v>0.72251393790279872</v>
      </c>
      <c r="T69" s="304">
        <v>0.88242235378118539</v>
      </c>
      <c r="U69" s="304"/>
      <c r="V69" s="304">
        <v>0.55466199045986631</v>
      </c>
      <c r="W69" s="304">
        <v>0.55170041195334496</v>
      </c>
      <c r="X69" s="304">
        <v>0.66245320338124614</v>
      </c>
      <c r="Y69" s="304"/>
      <c r="Z69" s="304">
        <v>4.9083461372051937</v>
      </c>
      <c r="AA69" s="304">
        <v>4.748408601759138</v>
      </c>
      <c r="AB69" s="304">
        <v>5.0984562239760756</v>
      </c>
      <c r="AC69" s="304"/>
      <c r="AD69" s="304">
        <v>4.1588225110251633</v>
      </c>
      <c r="AE69" s="304">
        <v>3.7732733897912154</v>
      </c>
      <c r="AF69" s="304">
        <v>3.0290026071901592</v>
      </c>
      <c r="AG69" s="304"/>
      <c r="AH69" s="304">
        <v>2.582658401435229</v>
      </c>
      <c r="AI69" s="304">
        <v>2.1660542382864376</v>
      </c>
      <c r="AJ69" s="304">
        <v>0.94788221121260297</v>
      </c>
      <c r="AK69" s="304"/>
      <c r="AL69" s="304">
        <v>0.90737359086020497</v>
      </c>
      <c r="AM69" s="304">
        <v>0.82492769314922632</v>
      </c>
      <c r="AN69" s="304">
        <v>0.62216773631573696</v>
      </c>
    </row>
    <row r="70" spans="1:40" x14ac:dyDescent="0.2">
      <c r="A70" s="13" t="str">
        <f t="shared" si="72"/>
        <v>Process, plant and machine operatives</v>
      </c>
      <c r="B70" s="304">
        <f t="shared" si="75"/>
        <v>4.7006947212841013</v>
      </c>
      <c r="C70" s="304">
        <f t="shared" si="73"/>
        <v>5.1981794023116841</v>
      </c>
      <c r="D70" s="304">
        <f t="shared" si="74"/>
        <v>5.2049790765180255</v>
      </c>
      <c r="E70" s="304"/>
      <c r="F70" s="304">
        <v>1.2939868191143372E-2</v>
      </c>
      <c r="G70" s="304">
        <v>1.7311098896342803E-2</v>
      </c>
      <c r="H70" s="304">
        <v>2.706871325499589E-2</v>
      </c>
      <c r="I70" s="304"/>
      <c r="J70" s="304">
        <v>9.0815191914721372E-2</v>
      </c>
      <c r="K70" s="304">
        <v>0.11173921241037732</v>
      </c>
      <c r="L70" s="304">
        <v>0.16820250909934828</v>
      </c>
      <c r="M70" s="304"/>
      <c r="N70" s="304">
        <v>0.26130341266622836</v>
      </c>
      <c r="O70" s="304">
        <v>0.31213594701923475</v>
      </c>
      <c r="P70" s="304">
        <v>0.4858964924915356</v>
      </c>
      <c r="Q70" s="304"/>
      <c r="R70" s="304">
        <v>0.10782300082787842</v>
      </c>
      <c r="S70" s="304">
        <v>0.13030363356832531</v>
      </c>
      <c r="T70" s="304">
        <v>0.1778150230690696</v>
      </c>
      <c r="U70" s="304"/>
      <c r="V70" s="304">
        <v>0.19428103999449442</v>
      </c>
      <c r="W70" s="304">
        <v>0.22998898415258542</v>
      </c>
      <c r="X70" s="304">
        <v>0.29561416774962807</v>
      </c>
      <c r="Y70" s="304"/>
      <c r="Z70" s="304">
        <v>0.9068988097491244</v>
      </c>
      <c r="AA70" s="304">
        <v>1.0303816536338315</v>
      </c>
      <c r="AB70" s="304">
        <v>1.1304584158103774</v>
      </c>
      <c r="AC70" s="304"/>
      <c r="AD70" s="304">
        <v>1.5041013747144258</v>
      </c>
      <c r="AE70" s="304">
        <v>1.723340058878208</v>
      </c>
      <c r="AF70" s="304">
        <v>1.7369057489083395</v>
      </c>
      <c r="AG70" s="304"/>
      <c r="AH70" s="304">
        <v>1.1217907837270213</v>
      </c>
      <c r="AI70" s="304">
        <v>1.1500105083123258</v>
      </c>
      <c r="AJ70" s="304">
        <v>0.85631133930357484</v>
      </c>
      <c r="AK70" s="304"/>
      <c r="AL70" s="304">
        <v>0.50074123949906346</v>
      </c>
      <c r="AM70" s="304">
        <v>0.49296830544045328</v>
      </c>
      <c r="AN70" s="304">
        <v>0.3267066668311554</v>
      </c>
    </row>
    <row r="71" spans="1:40" x14ac:dyDescent="0.2">
      <c r="A71" s="13" t="str">
        <f t="shared" si="72"/>
        <v>Elementary occupations</v>
      </c>
      <c r="B71" s="304">
        <f t="shared" si="75"/>
        <v>14.252305747559715</v>
      </c>
      <c r="C71" s="304">
        <f t="shared" si="73"/>
        <v>14.660576835503473</v>
      </c>
      <c r="D71" s="304">
        <f t="shared" si="74"/>
        <v>14.188491719165757</v>
      </c>
      <c r="E71" s="304"/>
      <c r="F71" s="304">
        <v>5.4628429677367361E-3</v>
      </c>
      <c r="G71" s="304">
        <v>7.0260244588539736E-3</v>
      </c>
      <c r="H71" s="304">
        <v>9.3187385700718404E-3</v>
      </c>
      <c r="I71" s="304"/>
      <c r="J71" s="304">
        <v>0.42627265396733283</v>
      </c>
      <c r="K71" s="304">
        <v>0.55988549796988352</v>
      </c>
      <c r="L71" s="304">
        <v>0.85947760915608229</v>
      </c>
      <c r="M71" s="304"/>
      <c r="N71" s="304">
        <v>1.5640091617950458</v>
      </c>
      <c r="O71" s="304">
        <v>1.855670538998206</v>
      </c>
      <c r="P71" s="304">
        <v>2.4703776068548331</v>
      </c>
      <c r="Q71" s="304"/>
      <c r="R71" s="304">
        <v>0.67289239791011768</v>
      </c>
      <c r="S71" s="304">
        <v>0.77644221786057666</v>
      </c>
      <c r="T71" s="304">
        <v>1.052853511756924</v>
      </c>
      <c r="U71" s="304"/>
      <c r="V71" s="304">
        <v>0.75611315645627653</v>
      </c>
      <c r="W71" s="304">
        <v>0.87546402709804894</v>
      </c>
      <c r="X71" s="304">
        <v>1.1362990471082215</v>
      </c>
      <c r="Y71" s="304"/>
      <c r="Z71" s="304">
        <v>3.0867207396410832</v>
      </c>
      <c r="AA71" s="304">
        <v>3.0259431902277285</v>
      </c>
      <c r="AB71" s="304">
        <v>2.9206601025453529</v>
      </c>
      <c r="AC71" s="304"/>
      <c r="AD71" s="304">
        <v>3.9473098068497849</v>
      </c>
      <c r="AE71" s="304">
        <v>4.0804459028290658</v>
      </c>
      <c r="AF71" s="304">
        <v>3.6193647302366618</v>
      </c>
      <c r="AG71" s="304"/>
      <c r="AH71" s="304">
        <v>2.5275432530061788</v>
      </c>
      <c r="AI71" s="304">
        <v>2.3336977513561989</v>
      </c>
      <c r="AJ71" s="304">
        <v>0.99161985687662035</v>
      </c>
      <c r="AK71" s="304"/>
      <c r="AL71" s="304">
        <v>1.2659817349661586</v>
      </c>
      <c r="AM71" s="304">
        <v>1.1460016847049115</v>
      </c>
      <c r="AN71" s="304">
        <v>1.1285205160609912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95.904999999999987</v>
      </c>
      <c r="C74" s="305">
        <f>SUM(C75:C83)</f>
        <v>99.054999999999978</v>
      </c>
      <c r="D74" s="305">
        <f>SUM(D75:D83)</f>
        <v>104.65800000000004</v>
      </c>
      <c r="E74" s="304"/>
      <c r="F74" s="305">
        <f>SUM(F75:F83)</f>
        <v>2.0090526687390615</v>
      </c>
      <c r="G74" s="305">
        <f>SUM(G75:G83)</f>
        <v>2.3190494741401841</v>
      </c>
      <c r="H74" s="305">
        <f>SUM(H75:H83)</f>
        <v>2.9829465202469256</v>
      </c>
      <c r="I74" s="304"/>
      <c r="J74" s="305">
        <f>SUM(J75:J83)</f>
        <v>15.58535087858</v>
      </c>
      <c r="K74" s="305">
        <f>SUM(K75:K83)</f>
        <v>18.067412258717834</v>
      </c>
      <c r="L74" s="305">
        <f>SUM(L75:L83)</f>
        <v>23.207917236661608</v>
      </c>
      <c r="M74" s="304"/>
      <c r="N74" s="305">
        <f>SUM(N75:N83)</f>
        <v>27.301184908857252</v>
      </c>
      <c r="O74" s="305">
        <f>SUM(O75:O83)</f>
        <v>28.56493601831027</v>
      </c>
      <c r="P74" s="305">
        <f>SUM(P75:P83)</f>
        <v>31.42634846492022</v>
      </c>
      <c r="Q74" s="304"/>
      <c r="R74" s="305">
        <f>SUM(R75:R83)</f>
        <v>5.282633177094227</v>
      </c>
      <c r="S74" s="305">
        <f>SUM(S75:S83)</f>
        <v>5.5886577907099397</v>
      </c>
      <c r="T74" s="305">
        <f>SUM(T75:T83)</f>
        <v>6.6141194663429435</v>
      </c>
      <c r="U74" s="304"/>
      <c r="V74" s="305">
        <f>SUM(V75:V83)</f>
        <v>6.2340029873056375</v>
      </c>
      <c r="W74" s="305">
        <f>SUM(W75:W83)</f>
        <v>6.3821493660505748</v>
      </c>
      <c r="X74" s="305">
        <f>SUM(X75:X83)</f>
        <v>7.2075822271881851</v>
      </c>
      <c r="Y74" s="304"/>
      <c r="Z74" s="305">
        <f>SUM(Z75:Z83)</f>
        <v>13.991990755766613</v>
      </c>
      <c r="AA74" s="305">
        <f>SUM(AA75:AA83)</f>
        <v>12.791877054269738</v>
      </c>
      <c r="AB74" s="305">
        <f>SUM(AB75:AB83)</f>
        <v>11.543068944870043</v>
      </c>
      <c r="AC74" s="304"/>
      <c r="AD74" s="305">
        <f>SUM(AD75:AD83)</f>
        <v>12.989213840073536</v>
      </c>
      <c r="AE74" s="305">
        <f>SUM(AE75:AE83)</f>
        <v>12.566119293181622</v>
      </c>
      <c r="AF74" s="305">
        <f>SUM(AF75:AF83)</f>
        <v>10.595241333765234</v>
      </c>
      <c r="AG74" s="304"/>
      <c r="AH74" s="305">
        <f>SUM(AH75:AH83)</f>
        <v>9.3957787898267338</v>
      </c>
      <c r="AI74" s="305">
        <f>SUM(AI75:AI83)</f>
        <v>9.5969140093485681</v>
      </c>
      <c r="AJ74" s="305">
        <f>SUM(AJ75:AJ83)</f>
        <v>7.9290092565666495</v>
      </c>
      <c r="AK74" s="304"/>
      <c r="AL74" s="305">
        <f>SUM(AL75:AL83)</f>
        <v>3.115791993756913</v>
      </c>
      <c r="AM74" s="305">
        <f>SUM(AM75:AM83)</f>
        <v>3.1778847352712378</v>
      </c>
      <c r="AN74" s="305">
        <f>SUM(AN75:AN83)</f>
        <v>3.151766549438241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14.822862591060835</v>
      </c>
      <c r="C75" s="305">
        <f t="shared" ref="C75:C83" si="77">SUM(G75,K75,O75,S75,W75,AA75,AE75,AI75,AM75)</f>
        <v>15.464813250522793</v>
      </c>
      <c r="D75" s="305">
        <f t="shared" ref="D75:D83" si="78">SUM(H75,L75,P75,T75,X75,AB75,AF75,AJ75,AN75)</f>
        <v>17.21675256943093</v>
      </c>
      <c r="E75" s="304"/>
      <c r="F75" s="304">
        <v>0.36495158817873857</v>
      </c>
      <c r="G75" s="304">
        <v>0.42142416531704113</v>
      </c>
      <c r="H75" s="304">
        <v>0.56473223983537069</v>
      </c>
      <c r="I75" s="304"/>
      <c r="J75" s="304">
        <v>2.4913683946860674</v>
      </c>
      <c r="K75" s="304">
        <v>2.8401052304727998</v>
      </c>
      <c r="L75" s="304">
        <v>3.7896524336305291</v>
      </c>
      <c r="M75" s="304"/>
      <c r="N75" s="304">
        <v>4.6793623244621125</v>
      </c>
      <c r="O75" s="304">
        <v>4.8045386924563882</v>
      </c>
      <c r="P75" s="304">
        <v>5.4115673576567769</v>
      </c>
      <c r="Q75" s="304"/>
      <c r="R75" s="304">
        <v>0.71931491011284288</v>
      </c>
      <c r="S75" s="304">
        <v>0.76937701669667968</v>
      </c>
      <c r="T75" s="304">
        <v>0.88920815401370679</v>
      </c>
      <c r="U75" s="304"/>
      <c r="V75" s="304">
        <v>1.2981226112476341</v>
      </c>
      <c r="W75" s="304">
        <v>1.3590593584854296</v>
      </c>
      <c r="X75" s="304">
        <v>1.5818048031327665</v>
      </c>
      <c r="Y75" s="304"/>
      <c r="Z75" s="304">
        <v>2.2786002985843385</v>
      </c>
      <c r="AA75" s="304">
        <v>2.1189032856720931</v>
      </c>
      <c r="AB75" s="304">
        <v>2.1188013937093917</v>
      </c>
      <c r="AC75" s="304"/>
      <c r="AD75" s="304">
        <v>1.7288819597049123</v>
      </c>
      <c r="AE75" s="304">
        <v>1.7621355417959061</v>
      </c>
      <c r="AF75" s="304">
        <v>1.5659313296649979</v>
      </c>
      <c r="AG75" s="304"/>
      <c r="AH75" s="304">
        <v>0.99396745032746492</v>
      </c>
      <c r="AI75" s="304">
        <v>1.0648710281510325</v>
      </c>
      <c r="AJ75" s="304">
        <v>0.87617624904160474</v>
      </c>
      <c r="AK75" s="304"/>
      <c r="AL75" s="304">
        <v>0.26829305375672241</v>
      </c>
      <c r="AM75" s="304">
        <v>0.32439893147542098</v>
      </c>
      <c r="AN75" s="304">
        <v>0.41887860874578442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26.530483968881335</v>
      </c>
      <c r="C76" s="305">
        <f t="shared" si="77"/>
        <v>28.776377645010555</v>
      </c>
      <c r="D76" s="305">
        <f>SUM(H76,L76,P76,T76,X76,AB76,AF76,AJ76,AN76)</f>
        <v>31.461287628166097</v>
      </c>
      <c r="E76" s="304"/>
      <c r="F76" s="304">
        <v>1.1153003932416454</v>
      </c>
      <c r="G76" s="304">
        <v>1.2906466180448908</v>
      </c>
      <c r="H76" s="304">
        <v>1.6023521315396536</v>
      </c>
      <c r="I76" s="304"/>
      <c r="J76" s="304">
        <v>7.2474033112559288</v>
      </c>
      <c r="K76" s="304">
        <v>8.5341084113561738</v>
      </c>
      <c r="L76" s="304">
        <v>10.758601236406477</v>
      </c>
      <c r="M76" s="304"/>
      <c r="N76" s="304">
        <v>10.255932906809001</v>
      </c>
      <c r="O76" s="304">
        <v>10.781914946813608</v>
      </c>
      <c r="P76" s="304">
        <v>11.028452732162933</v>
      </c>
      <c r="Q76" s="304"/>
      <c r="R76" s="304">
        <v>0.98361996692159515</v>
      </c>
      <c r="S76" s="304">
        <v>1.0369405339377222</v>
      </c>
      <c r="T76" s="304">
        <v>1.1696481105646015</v>
      </c>
      <c r="U76" s="304"/>
      <c r="V76" s="304">
        <v>1.6301208228933737</v>
      </c>
      <c r="W76" s="304">
        <v>1.6710700032237562</v>
      </c>
      <c r="X76" s="304">
        <v>1.8100273753540965</v>
      </c>
      <c r="Y76" s="304"/>
      <c r="Z76" s="304">
        <v>2.2838951166996631</v>
      </c>
      <c r="AA76" s="304">
        <v>2.1655681297638836</v>
      </c>
      <c r="AB76" s="304">
        <v>2.0314300901831328</v>
      </c>
      <c r="AC76" s="304"/>
      <c r="AD76" s="304">
        <v>1.7268316857024419</v>
      </c>
      <c r="AE76" s="304">
        <v>1.7822430442113222</v>
      </c>
      <c r="AF76" s="304">
        <v>1.6442909847471581</v>
      </c>
      <c r="AG76" s="304"/>
      <c r="AH76" s="304">
        <v>1.0446831050257364</v>
      </c>
      <c r="AI76" s="304">
        <v>1.1297599126208351</v>
      </c>
      <c r="AJ76" s="304">
        <v>0.82149140502902174</v>
      </c>
      <c r="AK76" s="304"/>
      <c r="AL76" s="304">
        <v>0.24269666033194282</v>
      </c>
      <c r="AM76" s="304">
        <v>0.38412604503836056</v>
      </c>
      <c r="AN76" s="304">
        <v>0.59499356217902466</v>
      </c>
    </row>
    <row r="77" spans="1:40" x14ac:dyDescent="0.2">
      <c r="A77" s="13" t="str">
        <f t="shared" si="76"/>
        <v>Associate professional occupations</v>
      </c>
      <c r="B77" s="305">
        <f t="shared" si="79"/>
        <v>18.301403339500631</v>
      </c>
      <c r="C77" s="305">
        <f t="shared" si="77"/>
        <v>17.764095532038652</v>
      </c>
      <c r="D77" s="305">
        <f t="shared" si="78"/>
        <v>18.896288789524519</v>
      </c>
      <c r="E77" s="304"/>
      <c r="F77" s="304">
        <v>0.37538240171176224</v>
      </c>
      <c r="G77" s="304">
        <v>0.41997689128225413</v>
      </c>
      <c r="H77" s="304">
        <v>0.56555753193334879</v>
      </c>
      <c r="I77" s="304"/>
      <c r="J77" s="304">
        <v>3.6739744141034425</v>
      </c>
      <c r="K77" s="304">
        <v>4.0273207105479685</v>
      </c>
      <c r="L77" s="304">
        <v>5.1686923388383095</v>
      </c>
      <c r="M77" s="304"/>
      <c r="N77" s="304">
        <v>6.450800831594683</v>
      </c>
      <c r="O77" s="304">
        <v>6.2931549237786317</v>
      </c>
      <c r="P77" s="304">
        <v>6.7009824773834898</v>
      </c>
      <c r="Q77" s="304"/>
      <c r="R77" s="304">
        <v>1.1600803217588223</v>
      </c>
      <c r="S77" s="304">
        <v>1.1367168326977024</v>
      </c>
      <c r="T77" s="304">
        <v>1.3309917870149188</v>
      </c>
      <c r="U77" s="304"/>
      <c r="V77" s="304">
        <v>1.1269220703877736</v>
      </c>
      <c r="W77" s="304">
        <v>1.0331419539267517</v>
      </c>
      <c r="X77" s="304">
        <v>1.0258348582047192</v>
      </c>
      <c r="Y77" s="304"/>
      <c r="Z77" s="304">
        <v>2.3883402993631253</v>
      </c>
      <c r="AA77" s="304">
        <v>1.9956065768536995</v>
      </c>
      <c r="AB77" s="304">
        <v>1.6900383002622217</v>
      </c>
      <c r="AC77" s="304"/>
      <c r="AD77" s="304">
        <v>1.6678956916847429</v>
      </c>
      <c r="AE77" s="304">
        <v>1.4089532918096814</v>
      </c>
      <c r="AF77" s="304">
        <v>1.0305640525839803</v>
      </c>
      <c r="AG77" s="304"/>
      <c r="AH77" s="304">
        <v>1.1622844808780983</v>
      </c>
      <c r="AI77" s="304">
        <v>1.0785520562046176</v>
      </c>
      <c r="AJ77" s="304">
        <v>0.83075373273238162</v>
      </c>
      <c r="AK77" s="304"/>
      <c r="AL77" s="304">
        <v>0.29572282801817679</v>
      </c>
      <c r="AM77" s="304">
        <v>0.37067229493734422</v>
      </c>
      <c r="AN77" s="304">
        <v>0.55287371057114865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10.981965886930835</v>
      </c>
      <c r="C78" s="305">
        <f t="shared" si="77"/>
        <v>10.111716875265376</v>
      </c>
      <c r="D78" s="305">
        <f t="shared" si="78"/>
        <v>9.3808995437325482</v>
      </c>
      <c r="E78" s="304"/>
      <c r="F78" s="304">
        <v>7.6054236439372133E-2</v>
      </c>
      <c r="G78" s="304">
        <v>8.8613890492064834E-2</v>
      </c>
      <c r="H78" s="304">
        <v>0.11846357115304569</v>
      </c>
      <c r="I78" s="304"/>
      <c r="J78" s="304">
        <v>0.90852055711028468</v>
      </c>
      <c r="K78" s="304">
        <v>1.0565420602719908</v>
      </c>
      <c r="L78" s="304">
        <v>1.3712931816748841</v>
      </c>
      <c r="M78" s="304"/>
      <c r="N78" s="304">
        <v>2.6521001601727994</v>
      </c>
      <c r="O78" s="304">
        <v>2.8467797208586423</v>
      </c>
      <c r="P78" s="304">
        <v>3.5527131901458557</v>
      </c>
      <c r="Q78" s="304"/>
      <c r="R78" s="304">
        <v>0.83575399763997082</v>
      </c>
      <c r="S78" s="304">
        <v>0.84700645366024363</v>
      </c>
      <c r="T78" s="304">
        <v>0.9597348972989761</v>
      </c>
      <c r="U78" s="304"/>
      <c r="V78" s="304">
        <v>0.9069144215812065</v>
      </c>
      <c r="W78" s="304">
        <v>0.92167695951220774</v>
      </c>
      <c r="X78" s="304">
        <v>1.0482318274811147</v>
      </c>
      <c r="Y78" s="304"/>
      <c r="Z78" s="304">
        <v>1.914666043736619</v>
      </c>
      <c r="AA78" s="304">
        <v>1.501046223515403</v>
      </c>
      <c r="AB78" s="304">
        <v>0.77080188597928545</v>
      </c>
      <c r="AC78" s="304"/>
      <c r="AD78" s="304">
        <v>2.0842307608000405</v>
      </c>
      <c r="AE78" s="304">
        <v>1.6450354388111084</v>
      </c>
      <c r="AF78" s="304">
        <v>0.92124955777525375</v>
      </c>
      <c r="AG78" s="304"/>
      <c r="AH78" s="304">
        <v>1.1423901511082624</v>
      </c>
      <c r="AI78" s="304">
        <v>0.72816098453311917</v>
      </c>
      <c r="AJ78" s="304">
        <v>0.20879553123341563</v>
      </c>
      <c r="AK78" s="304"/>
      <c r="AL78" s="304">
        <v>0.46133555834227957</v>
      </c>
      <c r="AM78" s="304">
        <v>0.47685514361059594</v>
      </c>
      <c r="AN78" s="304">
        <v>0.42961590099071828</v>
      </c>
    </row>
    <row r="79" spans="1:40" x14ac:dyDescent="0.2">
      <c r="A79" s="13" t="str">
        <f t="shared" si="76"/>
        <v>Skilled trades occupations</v>
      </c>
      <c r="B79" s="305">
        <f t="shared" si="79"/>
        <v>3.5602056825728092</v>
      </c>
      <c r="C79" s="305">
        <f t="shared" si="77"/>
        <v>3.9234548505642071</v>
      </c>
      <c r="D79" s="305">
        <f t="shared" si="78"/>
        <v>4.1480507499280188</v>
      </c>
      <c r="E79" s="304"/>
      <c r="F79" s="304">
        <v>1.9890566501096923E-2</v>
      </c>
      <c r="G79" s="304">
        <v>2.5439867640374116E-2</v>
      </c>
      <c r="H79" s="304">
        <v>3.5025741721147835E-2</v>
      </c>
      <c r="I79" s="304"/>
      <c r="J79" s="304">
        <v>0.22693258358307383</v>
      </c>
      <c r="K79" s="304">
        <v>0.30362689802233694</v>
      </c>
      <c r="L79" s="304">
        <v>0.41316100286779284</v>
      </c>
      <c r="M79" s="304"/>
      <c r="N79" s="304">
        <v>0.57240194820628354</v>
      </c>
      <c r="O79" s="304">
        <v>0.67501816403605464</v>
      </c>
      <c r="P79" s="304">
        <v>0.86848457392070921</v>
      </c>
      <c r="Q79" s="304"/>
      <c r="R79" s="304">
        <v>0.20943582341066025</v>
      </c>
      <c r="S79" s="304">
        <v>0.22931680417656206</v>
      </c>
      <c r="T79" s="304">
        <v>0.30102336172398186</v>
      </c>
      <c r="U79" s="304"/>
      <c r="V79" s="304">
        <v>0.26589282502443901</v>
      </c>
      <c r="W79" s="304">
        <v>0.27726975232164375</v>
      </c>
      <c r="X79" s="304">
        <v>0.31678616717340069</v>
      </c>
      <c r="Y79" s="304"/>
      <c r="Z79" s="304">
        <v>0.84003923018124926</v>
      </c>
      <c r="AA79" s="304">
        <v>0.82696707158960336</v>
      </c>
      <c r="AB79" s="304">
        <v>0.75684494124575596</v>
      </c>
      <c r="AC79" s="304"/>
      <c r="AD79" s="304">
        <v>0.75924818149669315</v>
      </c>
      <c r="AE79" s="304">
        <v>0.79681171084000058</v>
      </c>
      <c r="AF79" s="304">
        <v>0.72559767092336247</v>
      </c>
      <c r="AG79" s="304"/>
      <c r="AH79" s="304">
        <v>0.43653692760442131</v>
      </c>
      <c r="AI79" s="304">
        <v>0.4811877157938837</v>
      </c>
      <c r="AJ79" s="304">
        <v>0.40300745788497899</v>
      </c>
      <c r="AK79" s="304"/>
      <c r="AL79" s="304">
        <v>0.22982759656489227</v>
      </c>
      <c r="AM79" s="304">
        <v>0.30781686614374804</v>
      </c>
      <c r="AN79" s="304">
        <v>0.32811983246688897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6.6972860243650167</v>
      </c>
      <c r="C80" s="305">
        <f t="shared" si="77"/>
        <v>7.0022670694255869</v>
      </c>
      <c r="D80" s="305">
        <f t="shared" si="78"/>
        <v>7.3269482706791091</v>
      </c>
      <c r="E80" s="304"/>
      <c r="F80" s="304">
        <v>7.2913626012195594E-3</v>
      </c>
      <c r="G80" s="304">
        <v>9.5031187933964593E-3</v>
      </c>
      <c r="H80" s="304">
        <v>1.4491095326639709E-2</v>
      </c>
      <c r="I80" s="304"/>
      <c r="J80" s="304">
        <v>0.38077571903658314</v>
      </c>
      <c r="K80" s="304">
        <v>0.4864976012641784</v>
      </c>
      <c r="L80" s="304">
        <v>0.65078492704005297</v>
      </c>
      <c r="M80" s="304"/>
      <c r="N80" s="304">
        <v>1.0403447455784882</v>
      </c>
      <c r="O80" s="304">
        <v>1.2711061031036024</v>
      </c>
      <c r="P80" s="304">
        <v>1.6215991872898285</v>
      </c>
      <c r="Q80" s="304"/>
      <c r="R80" s="304">
        <v>0.62990654514849131</v>
      </c>
      <c r="S80" s="304">
        <v>0.69749189564456593</v>
      </c>
      <c r="T80" s="304">
        <v>0.83859033189432886</v>
      </c>
      <c r="U80" s="304"/>
      <c r="V80" s="304">
        <v>0.45998475920214749</v>
      </c>
      <c r="W80" s="304">
        <v>0.52485818779183957</v>
      </c>
      <c r="X80" s="304">
        <v>0.7022625589757896</v>
      </c>
      <c r="Y80" s="304"/>
      <c r="Z80" s="304">
        <v>1.7953169720225215</v>
      </c>
      <c r="AA80" s="304">
        <v>1.7267689097375369</v>
      </c>
      <c r="AB80" s="304">
        <v>1.6518281973956244</v>
      </c>
      <c r="AC80" s="304"/>
      <c r="AD80" s="304">
        <v>1.3541360766183537</v>
      </c>
      <c r="AE80" s="304">
        <v>1.2204022170937845</v>
      </c>
      <c r="AF80" s="304">
        <v>0.92035857803841414</v>
      </c>
      <c r="AG80" s="304"/>
      <c r="AH80" s="304">
        <v>0.83639692650092379</v>
      </c>
      <c r="AI80" s="304">
        <v>0.85613755822265614</v>
      </c>
      <c r="AJ80" s="304">
        <v>0.68911920921454772</v>
      </c>
      <c r="AK80" s="304"/>
      <c r="AL80" s="304">
        <v>0.19313291765628812</v>
      </c>
      <c r="AM80" s="304">
        <v>0.20950147777402561</v>
      </c>
      <c r="AN80" s="304">
        <v>0.23791418550388363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4.2680053511398244</v>
      </c>
      <c r="C81" s="305">
        <f t="shared" si="77"/>
        <v>4.7035667935573438</v>
      </c>
      <c r="D81" s="305">
        <f t="shared" si="78"/>
        <v>5.0036725689803925</v>
      </c>
      <c r="E81" s="304"/>
      <c r="F81" s="304">
        <v>3.2088620095049238E-2</v>
      </c>
      <c r="G81" s="304">
        <v>3.9854764397483915E-2</v>
      </c>
      <c r="H81" s="304">
        <v>5.0564975553467673E-2</v>
      </c>
      <c r="I81" s="304"/>
      <c r="J81" s="304">
        <v>0.30070219049816943</v>
      </c>
      <c r="K81" s="304">
        <v>0.3758620611287864</v>
      </c>
      <c r="L81" s="304">
        <v>0.49875890889848296</v>
      </c>
      <c r="M81" s="304"/>
      <c r="N81" s="304">
        <v>0.92655995566188032</v>
      </c>
      <c r="O81" s="304">
        <v>1.0681920599329768</v>
      </c>
      <c r="P81" s="304">
        <v>1.2838868926848235</v>
      </c>
      <c r="Q81" s="304"/>
      <c r="R81" s="304">
        <v>0.26294216862592029</v>
      </c>
      <c r="S81" s="304">
        <v>0.29780020821505021</v>
      </c>
      <c r="T81" s="304">
        <v>0.37031777515179831</v>
      </c>
      <c r="U81" s="304"/>
      <c r="V81" s="304">
        <v>0.2881493750819531</v>
      </c>
      <c r="W81" s="304">
        <v>0.32969593138226921</v>
      </c>
      <c r="X81" s="304">
        <v>0.37667701301356082</v>
      </c>
      <c r="Y81" s="304"/>
      <c r="Z81" s="304">
        <v>0.87236741184359634</v>
      </c>
      <c r="AA81" s="304">
        <v>0.866710782477908</v>
      </c>
      <c r="AB81" s="304">
        <v>0.76216709626351709</v>
      </c>
      <c r="AC81" s="304"/>
      <c r="AD81" s="304">
        <v>0.95866278578849673</v>
      </c>
      <c r="AE81" s="304">
        <v>1.0587176959974456</v>
      </c>
      <c r="AF81" s="304">
        <v>0.9803480741918803</v>
      </c>
      <c r="AG81" s="304"/>
      <c r="AH81" s="304">
        <v>0.46319066167102146</v>
      </c>
      <c r="AI81" s="304">
        <v>0.45881438337982583</v>
      </c>
      <c r="AJ81" s="304">
        <v>0.40355313862466025</v>
      </c>
      <c r="AK81" s="304"/>
      <c r="AL81" s="304">
        <v>0.16334218187373784</v>
      </c>
      <c r="AM81" s="304">
        <v>0.20791890664559823</v>
      </c>
      <c r="AN81" s="304">
        <v>0.27739869459820216</v>
      </c>
    </row>
    <row r="82" spans="1:40" x14ac:dyDescent="0.2">
      <c r="A82" s="13" t="str">
        <f t="shared" si="76"/>
        <v>Process, plant and machine operatives</v>
      </c>
      <c r="B82" s="305">
        <f t="shared" si="79"/>
        <v>1.725178109420862</v>
      </c>
      <c r="C82" s="305">
        <f t="shared" si="77"/>
        <v>1.9625771273622721</v>
      </c>
      <c r="D82" s="305">
        <f t="shared" si="78"/>
        <v>2.030583648367688</v>
      </c>
      <c r="E82" s="304"/>
      <c r="F82" s="304">
        <v>5.6408266059441116E-3</v>
      </c>
      <c r="G82" s="304">
        <v>8.0830824171476117E-3</v>
      </c>
      <c r="H82" s="304">
        <v>1.026945575288365E-2</v>
      </c>
      <c r="I82" s="304"/>
      <c r="J82" s="304">
        <v>9.718871782663463E-2</v>
      </c>
      <c r="K82" s="304">
        <v>0.12190004548206074</v>
      </c>
      <c r="L82" s="304">
        <v>0.17233240134052755</v>
      </c>
      <c r="M82" s="304"/>
      <c r="N82" s="304">
        <v>0.14623689107505908</v>
      </c>
      <c r="O82" s="304">
        <v>0.18004559684145632</v>
      </c>
      <c r="P82" s="304">
        <v>0.21561509553533381</v>
      </c>
      <c r="Q82" s="304"/>
      <c r="R82" s="304">
        <v>5.0204486688426517E-2</v>
      </c>
      <c r="S82" s="304">
        <v>6.4235393430217697E-2</v>
      </c>
      <c r="T82" s="304">
        <v>8.7862473512928363E-2</v>
      </c>
      <c r="U82" s="304"/>
      <c r="V82" s="304">
        <v>6.0180243215798526E-2</v>
      </c>
      <c r="W82" s="304">
        <v>6.8721126836751287E-2</v>
      </c>
      <c r="X82" s="304">
        <v>8.4872827494760009E-2</v>
      </c>
      <c r="Y82" s="304"/>
      <c r="Z82" s="304">
        <v>0.45049777655455986</v>
      </c>
      <c r="AA82" s="304">
        <v>0.51845491878755268</v>
      </c>
      <c r="AB82" s="304">
        <v>0.63551431691029014</v>
      </c>
      <c r="AC82" s="304"/>
      <c r="AD82" s="304">
        <v>0.3422627443890125</v>
      </c>
      <c r="AE82" s="304">
        <v>0.38038269456599128</v>
      </c>
      <c r="AF82" s="304">
        <v>0.37243708066533882</v>
      </c>
      <c r="AG82" s="304"/>
      <c r="AH82" s="304">
        <v>0.33339685755750215</v>
      </c>
      <c r="AI82" s="304">
        <v>0.34920518830587077</v>
      </c>
      <c r="AJ82" s="304">
        <v>0.23042040064923838</v>
      </c>
      <c r="AK82" s="304"/>
      <c r="AL82" s="304">
        <v>0.23956956550792471</v>
      </c>
      <c r="AM82" s="304">
        <v>0.27154908069522343</v>
      </c>
      <c r="AN82" s="304">
        <v>0.22125959650638768</v>
      </c>
    </row>
    <row r="83" spans="1:40" x14ac:dyDescent="0.2">
      <c r="A83" s="39" t="str">
        <f t="shared" si="76"/>
        <v>Elementary occupations</v>
      </c>
      <c r="B83" s="307">
        <f t="shared" si="79"/>
        <v>9.0176090461278431</v>
      </c>
      <c r="C83" s="307">
        <f t="shared" si="77"/>
        <v>9.3461308562531933</v>
      </c>
      <c r="D83" s="307">
        <f t="shared" si="78"/>
        <v>9.1935162311907437</v>
      </c>
      <c r="E83" s="307"/>
      <c r="F83" s="307">
        <v>1.2452673364233198E-2</v>
      </c>
      <c r="G83" s="307">
        <v>1.550707575553102E-2</v>
      </c>
      <c r="H83" s="307">
        <v>2.1489777431368665E-2</v>
      </c>
      <c r="I83" s="307"/>
      <c r="J83" s="307">
        <v>0.25848499047981638</v>
      </c>
      <c r="K83" s="307">
        <v>0.32144924017153947</v>
      </c>
      <c r="L83" s="307">
        <v>0.38464080596455469</v>
      </c>
      <c r="M83" s="307"/>
      <c r="N83" s="307">
        <v>0.57744514529694624</v>
      </c>
      <c r="O83" s="307">
        <v>0.64418581048891277</v>
      </c>
      <c r="P83" s="307">
        <v>0.74304695814046717</v>
      </c>
      <c r="Q83" s="307"/>
      <c r="R83" s="307">
        <v>0.43137495678749799</v>
      </c>
      <c r="S83" s="307">
        <v>0.50977265225119606</v>
      </c>
      <c r="T83" s="307">
        <v>0.66674257516770163</v>
      </c>
      <c r="U83" s="307"/>
      <c r="V83" s="307">
        <v>0.19771585867131114</v>
      </c>
      <c r="W83" s="307">
        <v>0.19665609256992544</v>
      </c>
      <c r="X83" s="307">
        <v>0.26108479635797699</v>
      </c>
      <c r="Y83" s="307"/>
      <c r="Z83" s="307">
        <v>1.1682676067809421</v>
      </c>
      <c r="AA83" s="307">
        <v>1.0718511558720594</v>
      </c>
      <c r="AB83" s="307">
        <v>1.1256427229208248</v>
      </c>
      <c r="AC83" s="307"/>
      <c r="AD83" s="307">
        <v>2.3670639538888429</v>
      </c>
      <c r="AE83" s="307">
        <v>2.5114376580563809</v>
      </c>
      <c r="AF83" s="307">
        <v>2.4344640051748478</v>
      </c>
      <c r="AG83" s="307"/>
      <c r="AH83" s="307">
        <v>2.9829322291533038</v>
      </c>
      <c r="AI83" s="307">
        <v>3.4502251821367271</v>
      </c>
      <c r="AJ83" s="307">
        <v>3.4656921321567999</v>
      </c>
      <c r="AK83" s="307"/>
      <c r="AL83" s="307">
        <v>1.0218716317049481</v>
      </c>
      <c r="AM83" s="307">
        <v>0.62504598895092067</v>
      </c>
      <c r="AN83" s="307">
        <v>9.0712457876202288E-2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Buckinghamshire Thames Valley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64.569000000000031</v>
      </c>
      <c r="C92" s="305">
        <f>SUM(C93:C101)</f>
        <v>65.641000000000005</v>
      </c>
      <c r="D92" s="305">
        <f>SUM(D93:D101)</f>
        <v>66.320000000000007</v>
      </c>
      <c r="E92" s="304"/>
      <c r="F92" s="305">
        <f>SUM(F93:F101)</f>
        <v>2.1060196748206699</v>
      </c>
      <c r="G92" s="305">
        <f>SUM(G93:G101)</f>
        <v>2.4061131763023043</v>
      </c>
      <c r="H92" s="305">
        <f>SUM(H93:H101)</f>
        <v>2.9128356534620452</v>
      </c>
      <c r="I92" s="304"/>
      <c r="J92" s="305">
        <f>SUM(J93:J101)</f>
        <v>12.575805420329193</v>
      </c>
      <c r="K92" s="305">
        <f>SUM(K93:K101)</f>
        <v>14.229969362212739</v>
      </c>
      <c r="L92" s="305">
        <f>SUM(L93:L101)</f>
        <v>16.660730892333234</v>
      </c>
      <c r="M92" s="304"/>
      <c r="N92" s="305">
        <f>SUM(N93:N101)</f>
        <v>15.995521895054663</v>
      </c>
      <c r="O92" s="305">
        <f>SUM(O93:O101)</f>
        <v>17.071198410547186</v>
      </c>
      <c r="P92" s="305">
        <f>SUM(P93:P101)</f>
        <v>18.701975641194654</v>
      </c>
      <c r="Q92" s="304"/>
      <c r="R92" s="305">
        <f>SUM(R93:R101)</f>
        <v>6.0689929885668423</v>
      </c>
      <c r="S92" s="305">
        <f>SUM(S93:S101)</f>
        <v>5.4422742497487171</v>
      </c>
      <c r="T92" s="305">
        <f>SUM(T93:T101)</f>
        <v>4.9537965958198704</v>
      </c>
      <c r="U92" s="304"/>
      <c r="V92" s="305">
        <f>SUM(V93:V101)</f>
        <v>3.1876525996327669</v>
      </c>
      <c r="W92" s="305">
        <f>SUM(W93:W101)</f>
        <v>3.239865706508414</v>
      </c>
      <c r="X92" s="305">
        <f>SUM(X93:X101)</f>
        <v>3.4020133064159865</v>
      </c>
      <c r="Y92" s="304"/>
      <c r="Z92" s="305">
        <f>SUM(Z93:Z101)</f>
        <v>12.414958288726186</v>
      </c>
      <c r="AA92" s="305">
        <f>SUM(AA93:AA101)</f>
        <v>12.486379463024944</v>
      </c>
      <c r="AB92" s="305">
        <f>SUM(AB93:AB101)</f>
        <v>12.316216732826611</v>
      </c>
      <c r="AC92" s="304"/>
      <c r="AD92" s="305">
        <f>SUM(AD93:AD101)</f>
        <v>8.4584628539590057</v>
      </c>
      <c r="AE92" s="305">
        <f>SUM(AE93:AE101)</f>
        <v>7.8616386916032468</v>
      </c>
      <c r="AF92" s="305">
        <f>SUM(AF93:AF101)</f>
        <v>5.5141719140747627</v>
      </c>
      <c r="AG92" s="304"/>
      <c r="AH92" s="305">
        <f>SUM(AH93:AH101)</f>
        <v>3.1513345359483487</v>
      </c>
      <c r="AI92" s="305">
        <f>SUM(AI93:AI101)</f>
        <v>2.356439904798445</v>
      </c>
      <c r="AJ92" s="305">
        <f>SUM(AJ93:AJ101)</f>
        <v>1.1818488904454005</v>
      </c>
      <c r="AK92" s="304"/>
      <c r="AL92" s="305">
        <f>SUM(AL93:AL101)</f>
        <v>0.61025174296235007</v>
      </c>
      <c r="AM92" s="305">
        <f>SUM(AM93:AM101)</f>
        <v>0.54712103525401823</v>
      </c>
      <c r="AN92" s="305">
        <f>SUM(AN93:AN101)</f>
        <v>0.67641037342744126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3.3080806129583538</v>
      </c>
      <c r="C93" s="305">
        <f t="shared" ref="C93:D93" si="81">SUM(G93,K93,O93,S93,W93,AA93,AE93,AI93,AM93)</f>
        <v>3.3000660384512597</v>
      </c>
      <c r="D93" s="305">
        <f t="shared" si="81"/>
        <v>3.5488438013280885</v>
      </c>
      <c r="E93" s="304"/>
      <c r="F93" s="304">
        <v>7.1471584258327767E-2</v>
      </c>
      <c r="G93" s="304">
        <v>7.6646698516277992E-2</v>
      </c>
      <c r="H93" s="304">
        <v>9.5723391682334236E-2</v>
      </c>
      <c r="I93" s="304"/>
      <c r="J93" s="304">
        <v>0.69045540723260934</v>
      </c>
      <c r="K93" s="304">
        <v>0.73022609600462629</v>
      </c>
      <c r="L93" s="304">
        <v>0.85378541484609838</v>
      </c>
      <c r="M93" s="304"/>
      <c r="N93" s="304">
        <v>0.99373336036814841</v>
      </c>
      <c r="O93" s="304">
        <v>1.0156482458967317</v>
      </c>
      <c r="P93" s="304">
        <v>1.1631535730351286</v>
      </c>
      <c r="Q93" s="304"/>
      <c r="R93" s="304">
        <v>0.56413880610073674</v>
      </c>
      <c r="S93" s="304">
        <v>0.55674422674121515</v>
      </c>
      <c r="T93" s="304">
        <v>0.59435986377172378</v>
      </c>
      <c r="U93" s="304"/>
      <c r="V93" s="304">
        <v>0.15511258028708161</v>
      </c>
      <c r="W93" s="304">
        <v>0.14065965982643558</v>
      </c>
      <c r="X93" s="304">
        <v>0.13779466391207648</v>
      </c>
      <c r="Y93" s="304"/>
      <c r="Z93" s="304">
        <v>0.48873299912612461</v>
      </c>
      <c r="AA93" s="304">
        <v>0.43180798361917777</v>
      </c>
      <c r="AB93" s="304">
        <v>0.38988406657796065</v>
      </c>
      <c r="AC93" s="304"/>
      <c r="AD93" s="304">
        <v>0.21131844664992844</v>
      </c>
      <c r="AE93" s="304">
        <v>0.20194369714730431</v>
      </c>
      <c r="AF93" s="304">
        <v>0.17012834494289647</v>
      </c>
      <c r="AG93" s="304"/>
      <c r="AH93" s="304">
        <v>8.5492283124150165E-2</v>
      </c>
      <c r="AI93" s="304">
        <v>7.9166125691871092E-2</v>
      </c>
      <c r="AJ93" s="304">
        <v>5.800621502837347E-2</v>
      </c>
      <c r="AK93" s="304"/>
      <c r="AL93" s="304">
        <v>4.7625145811246605E-2</v>
      </c>
      <c r="AM93" s="304">
        <v>6.7223305007619971E-2</v>
      </c>
      <c r="AN93" s="304">
        <v>8.6008267531496332E-2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24.242149920202554</v>
      </c>
      <c r="C94" s="305">
        <f t="shared" ref="C94:C101" si="83">SUM(G94,K94,O94,S94,W94,AA94,AE94,AI94,AM94)</f>
        <v>25.273777696363872</v>
      </c>
      <c r="D94" s="305">
        <f t="shared" ref="D94:D101" si="84">SUM(H94,L94,P94,T94,X94,AB94,AF94,AJ94,AN94)</f>
        <v>26.900038852316914</v>
      </c>
      <c r="E94" s="305"/>
      <c r="F94" s="304">
        <v>1.8586759332806673</v>
      </c>
      <c r="G94" s="304">
        <v>2.1209967629213309</v>
      </c>
      <c r="H94" s="304">
        <v>2.5393440767242188</v>
      </c>
      <c r="I94" s="304"/>
      <c r="J94" s="304">
        <v>9.1693797362464533</v>
      </c>
      <c r="K94" s="304">
        <v>10.287755698707143</v>
      </c>
      <c r="L94" s="304">
        <v>11.895862484200213</v>
      </c>
      <c r="M94" s="304"/>
      <c r="N94" s="304">
        <v>8.2943348669621937</v>
      </c>
      <c r="O94" s="304">
        <v>8.5279844312646258</v>
      </c>
      <c r="P94" s="304">
        <v>8.8409762451990623</v>
      </c>
      <c r="Q94" s="304"/>
      <c r="R94" s="304">
        <v>1.5977819472250936</v>
      </c>
      <c r="S94" s="304">
        <v>0.98955805304115607</v>
      </c>
      <c r="T94" s="304">
        <v>0.5149283600035407</v>
      </c>
      <c r="U94" s="304"/>
      <c r="V94" s="304">
        <v>0.54259046707102154</v>
      </c>
      <c r="W94" s="304">
        <v>0.53685467010709675</v>
      </c>
      <c r="X94" s="304">
        <v>0.559378422244597</v>
      </c>
      <c r="Y94" s="304"/>
      <c r="Z94" s="304">
        <v>1.4098037025681807</v>
      </c>
      <c r="AA94" s="304">
        <v>1.4156342581722408</v>
      </c>
      <c r="AB94" s="304">
        <v>1.477961111271046</v>
      </c>
      <c r="AC94" s="304"/>
      <c r="AD94" s="304">
        <v>0.81483892388771617</v>
      </c>
      <c r="AE94" s="304">
        <v>0.77621166085168669</v>
      </c>
      <c r="AF94" s="304">
        <v>0.57739866437580623</v>
      </c>
      <c r="AG94" s="304"/>
      <c r="AH94" s="304">
        <v>0.48595299648980744</v>
      </c>
      <c r="AI94" s="304">
        <v>0.51375405330481638</v>
      </c>
      <c r="AJ94" s="304">
        <v>0.34139066543657626</v>
      </c>
      <c r="AK94" s="304"/>
      <c r="AL94" s="304">
        <v>6.8791346471418865E-2</v>
      </c>
      <c r="AM94" s="304">
        <v>0.10502810799377568</v>
      </c>
      <c r="AN94" s="304">
        <v>0.15279882286185273</v>
      </c>
    </row>
    <row r="95" spans="1:40" x14ac:dyDescent="0.2">
      <c r="A95" s="13" t="str">
        <f t="shared" si="80"/>
        <v>Associate professional occupations</v>
      </c>
      <c r="B95" s="305">
        <f t="shared" si="82"/>
        <v>9.4973260645881634</v>
      </c>
      <c r="C95" s="305">
        <f t="shared" si="83"/>
        <v>9.527096977176015</v>
      </c>
      <c r="D95" s="305">
        <f t="shared" si="84"/>
        <v>9.9214877513760982</v>
      </c>
      <c r="E95" s="305"/>
      <c r="F95" s="304">
        <v>9.2760170688205065E-2</v>
      </c>
      <c r="G95" s="304">
        <v>0.11025701088433758</v>
      </c>
      <c r="H95" s="304">
        <v>0.15037243253496166</v>
      </c>
      <c r="I95" s="304"/>
      <c r="J95" s="304">
        <v>1.2922936107483773</v>
      </c>
      <c r="K95" s="304">
        <v>1.4310541569908228</v>
      </c>
      <c r="L95" s="304">
        <v>1.7377331844731456</v>
      </c>
      <c r="M95" s="304"/>
      <c r="N95" s="304">
        <v>2.8594563002344477</v>
      </c>
      <c r="O95" s="304">
        <v>3.1043175723433247</v>
      </c>
      <c r="P95" s="304">
        <v>3.6558722077714134</v>
      </c>
      <c r="Q95" s="304"/>
      <c r="R95" s="304">
        <v>1.1686617849756913</v>
      </c>
      <c r="S95" s="304">
        <v>0.98726874118141972</v>
      </c>
      <c r="T95" s="304">
        <v>0.84916592459744356</v>
      </c>
      <c r="U95" s="304"/>
      <c r="V95" s="304">
        <v>0.57769672405539851</v>
      </c>
      <c r="W95" s="304">
        <v>0.53370004010012717</v>
      </c>
      <c r="X95" s="304">
        <v>0.56329501609825927</v>
      </c>
      <c r="Y95" s="304"/>
      <c r="Z95" s="304">
        <v>1.789737073628535</v>
      </c>
      <c r="AA95" s="304">
        <v>1.7171379398024871</v>
      </c>
      <c r="AB95" s="304">
        <v>1.7310828122921769</v>
      </c>
      <c r="AC95" s="304"/>
      <c r="AD95" s="304">
        <v>1.1227183089419634</v>
      </c>
      <c r="AE95" s="304">
        <v>1.0540832035146366</v>
      </c>
      <c r="AF95" s="304">
        <v>0.77792148307979936</v>
      </c>
      <c r="AG95" s="304"/>
      <c r="AH95" s="304">
        <v>0.51560908189168375</v>
      </c>
      <c r="AI95" s="304">
        <v>0.49830742201175815</v>
      </c>
      <c r="AJ95" s="304">
        <v>0.3094605851105926</v>
      </c>
      <c r="AK95" s="304"/>
      <c r="AL95" s="304">
        <v>7.8393009423862223E-2</v>
      </c>
      <c r="AM95" s="304">
        <v>9.0970890347101055E-2</v>
      </c>
      <c r="AN95" s="304">
        <v>0.14658410541830663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6.7746958779254074</v>
      </c>
      <c r="C96" s="305">
        <f t="shared" si="83"/>
        <v>6.0575232720170424</v>
      </c>
      <c r="D96" s="305">
        <f t="shared" si="84"/>
        <v>4.3847528192118412</v>
      </c>
      <c r="E96" s="305"/>
      <c r="F96" s="304">
        <v>4.8249355296883477E-2</v>
      </c>
      <c r="G96" s="304">
        <v>5.3096884637190193E-2</v>
      </c>
      <c r="H96" s="304">
        <v>6.9910560994563137E-2</v>
      </c>
      <c r="I96" s="304"/>
      <c r="J96" s="304">
        <v>0.53932606803792493</v>
      </c>
      <c r="K96" s="304">
        <v>0.64003078159573157</v>
      </c>
      <c r="L96" s="304">
        <v>0.67104576304895114</v>
      </c>
      <c r="M96" s="304"/>
      <c r="N96" s="304">
        <v>1.3278168083489685</v>
      </c>
      <c r="O96" s="304">
        <v>1.4219840041820313</v>
      </c>
      <c r="P96" s="304">
        <v>1.5088071957426563</v>
      </c>
      <c r="Q96" s="304"/>
      <c r="R96" s="304">
        <v>0.81738298749210003</v>
      </c>
      <c r="S96" s="304">
        <v>0.90694570557766996</v>
      </c>
      <c r="T96" s="304">
        <v>0.97736442510284349</v>
      </c>
      <c r="U96" s="304"/>
      <c r="V96" s="304">
        <v>0.51410380284651147</v>
      </c>
      <c r="W96" s="304">
        <v>0.52367055618611513</v>
      </c>
      <c r="X96" s="304">
        <v>0.51453267645624923</v>
      </c>
      <c r="Y96" s="304"/>
      <c r="Z96" s="304">
        <v>1.4915185886211413</v>
      </c>
      <c r="AA96" s="304">
        <v>1.3603204405919602</v>
      </c>
      <c r="AB96" s="304">
        <v>0.4862584537693852</v>
      </c>
      <c r="AC96" s="304"/>
      <c r="AD96" s="304">
        <v>1.2736004945025881</v>
      </c>
      <c r="AE96" s="304">
        <v>0.89844987454383041</v>
      </c>
      <c r="AF96" s="304">
        <v>0.14893553546360641</v>
      </c>
      <c r="AG96" s="304"/>
      <c r="AH96" s="304">
        <v>0.68175776080634554</v>
      </c>
      <c r="AI96" s="304">
        <v>0.23571033698502236</v>
      </c>
      <c r="AJ96" s="304">
        <v>1.6186353152093948E-3</v>
      </c>
      <c r="AK96" s="304"/>
      <c r="AL96" s="304">
        <v>8.0940011972944093E-2</v>
      </c>
      <c r="AM96" s="304">
        <v>1.7314687717491263E-2</v>
      </c>
      <c r="AN96" s="304">
        <v>6.2795733183768224E-3</v>
      </c>
    </row>
    <row r="97" spans="1:40" x14ac:dyDescent="0.2">
      <c r="A97" s="13" t="str">
        <f t="shared" si="80"/>
        <v>Skilled trades occupations</v>
      </c>
      <c r="B97" s="305">
        <f t="shared" si="82"/>
        <v>0.71973200868515119</v>
      </c>
      <c r="C97" s="305">
        <f t="shared" si="83"/>
        <v>0.67824696438260978</v>
      </c>
      <c r="D97" s="305">
        <f t="shared" si="84"/>
        <v>0.57728788827018584</v>
      </c>
      <c r="E97" s="304"/>
      <c r="F97" s="304">
        <v>7.4936793174299552E-3</v>
      </c>
      <c r="G97" s="304">
        <v>8.6557393273884661E-3</v>
      </c>
      <c r="H97" s="304">
        <v>1.0500875737478826E-2</v>
      </c>
      <c r="I97" s="304"/>
      <c r="J97" s="304">
        <v>2.1260139241843275E-2</v>
      </c>
      <c r="K97" s="304">
        <v>2.7169157920288706E-2</v>
      </c>
      <c r="L97" s="304">
        <v>4.3066436190638033E-2</v>
      </c>
      <c r="M97" s="304"/>
      <c r="N97" s="304">
        <v>9.6512887645941167E-2</v>
      </c>
      <c r="O97" s="304">
        <v>0.11477342024085273</v>
      </c>
      <c r="P97" s="304">
        <v>0.12473674969875623</v>
      </c>
      <c r="Q97" s="304"/>
      <c r="R97" s="304">
        <v>3.8866279669431993E-2</v>
      </c>
      <c r="S97" s="304">
        <v>4.0739621855929088E-2</v>
      </c>
      <c r="T97" s="304">
        <v>4.5184052250270945E-2</v>
      </c>
      <c r="U97" s="304"/>
      <c r="V97" s="304">
        <v>3.6939391561856751E-2</v>
      </c>
      <c r="W97" s="304">
        <v>3.94500780779709E-2</v>
      </c>
      <c r="X97" s="304">
        <v>5.0925876340516735E-2</v>
      </c>
      <c r="Y97" s="304"/>
      <c r="Z97" s="304">
        <v>0.16775690988753808</v>
      </c>
      <c r="AA97" s="304">
        <v>0.13492132804708684</v>
      </c>
      <c r="AB97" s="304">
        <v>9.6156763336643525E-2</v>
      </c>
      <c r="AC97" s="304"/>
      <c r="AD97" s="304">
        <v>0.22285644191481571</v>
      </c>
      <c r="AE97" s="304">
        <v>0.19217580723586999</v>
      </c>
      <c r="AF97" s="304">
        <v>0.11564903517042473</v>
      </c>
      <c r="AG97" s="304"/>
      <c r="AH97" s="304">
        <v>0.10237554059548795</v>
      </c>
      <c r="AI97" s="304">
        <v>9.5123618663628728E-2</v>
      </c>
      <c r="AJ97" s="304">
        <v>7.67548962203774E-2</v>
      </c>
      <c r="AK97" s="304"/>
      <c r="AL97" s="304">
        <v>2.5670738850806434E-2</v>
      </c>
      <c r="AM97" s="304">
        <v>2.5238193013594357E-2</v>
      </c>
      <c r="AN97" s="304">
        <v>1.4313203325079351E-2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16.003594126892331</v>
      </c>
      <c r="C98" s="305">
        <f t="shared" si="83"/>
        <v>16.865950815120797</v>
      </c>
      <c r="D98" s="305">
        <f t="shared" si="84"/>
        <v>17.667132618092992</v>
      </c>
      <c r="E98" s="304"/>
      <c r="F98" s="304">
        <v>1.4118983807368883E-2</v>
      </c>
      <c r="G98" s="304">
        <v>1.9463234825126081E-2</v>
      </c>
      <c r="H98" s="304">
        <v>2.6619946576147319E-2</v>
      </c>
      <c r="I98" s="304"/>
      <c r="J98" s="304">
        <v>0.72099461023987976</v>
      </c>
      <c r="K98" s="304">
        <v>0.93510095720001685</v>
      </c>
      <c r="L98" s="304">
        <v>1.2453868726653783</v>
      </c>
      <c r="M98" s="304"/>
      <c r="N98" s="304">
        <v>2.0266479738687093</v>
      </c>
      <c r="O98" s="304">
        <v>2.4177567064487446</v>
      </c>
      <c r="P98" s="304">
        <v>2.8747906425516714</v>
      </c>
      <c r="Q98" s="304"/>
      <c r="R98" s="304">
        <v>1.633311251138942</v>
      </c>
      <c r="S98" s="304">
        <v>1.6906325168210301</v>
      </c>
      <c r="T98" s="304">
        <v>1.6838240608430495</v>
      </c>
      <c r="U98" s="304"/>
      <c r="V98" s="304">
        <v>1.1056772767038707</v>
      </c>
      <c r="W98" s="304">
        <v>1.1744082999561734</v>
      </c>
      <c r="X98" s="304">
        <v>1.2445668641280287</v>
      </c>
      <c r="Y98" s="304"/>
      <c r="Z98" s="304">
        <v>6.1260311838777701</v>
      </c>
      <c r="AA98" s="304">
        <v>6.4666808944708078</v>
      </c>
      <c r="AB98" s="304">
        <v>7.245410585971511</v>
      </c>
      <c r="AC98" s="304"/>
      <c r="AD98" s="304">
        <v>3.771643165025941</v>
      </c>
      <c r="AE98" s="304">
        <v>3.7387190530239018</v>
      </c>
      <c r="AF98" s="304">
        <v>3.0393484438315452</v>
      </c>
      <c r="AG98" s="304"/>
      <c r="AH98" s="304">
        <v>0.51665501142510739</v>
      </c>
      <c r="AI98" s="304">
        <v>0.33397367463036337</v>
      </c>
      <c r="AJ98" s="304">
        <v>0.21699485845933611</v>
      </c>
      <c r="AK98" s="304"/>
      <c r="AL98" s="304">
        <v>8.8514670804741832E-2</v>
      </c>
      <c r="AM98" s="304">
        <v>8.9215477744631025E-2</v>
      </c>
      <c r="AN98" s="304">
        <v>9.0190343066325743E-2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0.76054043301195673</v>
      </c>
      <c r="C99" s="305">
        <f t="shared" si="83"/>
        <v>0.83413326131605103</v>
      </c>
      <c r="D99" s="305">
        <f>SUM(H99,L99,P99,T99,X99,AB99,AF99,AJ99,AN99)</f>
        <v>0.81158872075615252</v>
      </c>
      <c r="E99" s="304"/>
      <c r="F99" s="304">
        <v>4.7397098539215922E-3</v>
      </c>
      <c r="G99" s="304">
        <v>5.992025997102632E-3</v>
      </c>
      <c r="H99" s="304">
        <v>7.2156080679563958E-3</v>
      </c>
      <c r="I99" s="304"/>
      <c r="J99" s="304">
        <v>8.5883783943678876E-2</v>
      </c>
      <c r="K99" s="304">
        <v>0.10716946887349829</v>
      </c>
      <c r="L99" s="304">
        <v>0.12250867829286231</v>
      </c>
      <c r="M99" s="304"/>
      <c r="N99" s="304">
        <v>0.19171472634851081</v>
      </c>
      <c r="O99" s="304">
        <v>0.22206277602890542</v>
      </c>
      <c r="P99" s="304">
        <v>0.24222019810947082</v>
      </c>
      <c r="Q99" s="304"/>
      <c r="R99" s="304">
        <v>0.10129449354712132</v>
      </c>
      <c r="S99" s="304">
        <v>0.10182486904762518</v>
      </c>
      <c r="T99" s="304">
        <v>9.9518251134146876E-2</v>
      </c>
      <c r="U99" s="304"/>
      <c r="V99" s="304">
        <v>6.679961643383768E-2</v>
      </c>
      <c r="W99" s="304">
        <v>7.4766027261988152E-2</v>
      </c>
      <c r="X99" s="304">
        <v>7.9763720793185222E-2</v>
      </c>
      <c r="Y99" s="304"/>
      <c r="Z99" s="304">
        <v>0.14707861385497611</v>
      </c>
      <c r="AA99" s="304">
        <v>0.15392920753338196</v>
      </c>
      <c r="AB99" s="304">
        <v>0.14218966317446263</v>
      </c>
      <c r="AC99" s="304"/>
      <c r="AD99" s="304">
        <v>0.11282317035074974</v>
      </c>
      <c r="AE99" s="304">
        <v>0.11399713014976204</v>
      </c>
      <c r="AF99" s="304">
        <v>6.8286205539914241E-2</v>
      </c>
      <c r="AG99" s="304"/>
      <c r="AH99" s="304">
        <v>3.5518120364504961E-2</v>
      </c>
      <c r="AI99" s="304">
        <v>3.230931682489805E-2</v>
      </c>
      <c r="AJ99" s="304">
        <v>1.4834795592684245E-2</v>
      </c>
      <c r="AK99" s="304"/>
      <c r="AL99" s="304">
        <v>1.4688198314655652E-2</v>
      </c>
      <c r="AM99" s="304">
        <v>2.2082439598889413E-2</v>
      </c>
      <c r="AN99" s="304">
        <v>3.5051600051469775E-2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0.86351179541867173</v>
      </c>
      <c r="C100" s="305">
        <f t="shared" si="83"/>
        <v>0.97660077197289163</v>
      </c>
      <c r="D100" s="305">
        <f t="shared" si="84"/>
        <v>0.91560117318611622</v>
      </c>
      <c r="E100" s="304"/>
      <c r="F100" s="304">
        <v>6.4138307439864702E-3</v>
      </c>
      <c r="G100" s="304">
        <v>8.7205004829694083E-3</v>
      </c>
      <c r="H100" s="304">
        <v>1.132719500530051E-2</v>
      </c>
      <c r="I100" s="304"/>
      <c r="J100" s="304">
        <v>1.8100191788395885E-2</v>
      </c>
      <c r="K100" s="304">
        <v>2.5736450276551522E-2</v>
      </c>
      <c r="L100" s="304">
        <v>3.0624626571628531E-2</v>
      </c>
      <c r="M100" s="304"/>
      <c r="N100" s="304">
        <v>8.3586301793554002E-2</v>
      </c>
      <c r="O100" s="304">
        <v>0.10446309151937556</v>
      </c>
      <c r="P100" s="304">
        <v>0.11758488302958352</v>
      </c>
      <c r="Q100" s="304"/>
      <c r="R100" s="304">
        <v>3.6750909403293133E-2</v>
      </c>
      <c r="S100" s="304">
        <v>4.9733090098860573E-2</v>
      </c>
      <c r="T100" s="304">
        <v>6.0659185489151196E-2</v>
      </c>
      <c r="U100" s="304"/>
      <c r="V100" s="304">
        <v>0.10064481155422972</v>
      </c>
      <c r="W100" s="304">
        <v>0.11775668564377924</v>
      </c>
      <c r="X100" s="304">
        <v>0.14082477630902077</v>
      </c>
      <c r="Y100" s="304"/>
      <c r="Z100" s="304">
        <v>0.22951381372415894</v>
      </c>
      <c r="AA100" s="304">
        <v>0.25787736591697696</v>
      </c>
      <c r="AB100" s="304">
        <v>0.26472777807751502</v>
      </c>
      <c r="AC100" s="304"/>
      <c r="AD100" s="304">
        <v>0.15296190267140475</v>
      </c>
      <c r="AE100" s="304">
        <v>0.15382374335187596</v>
      </c>
      <c r="AF100" s="304">
        <v>9.2315674008959528E-2</v>
      </c>
      <c r="AG100" s="304"/>
      <c r="AH100" s="304">
        <v>0.19323393452010934</v>
      </c>
      <c r="AI100" s="304">
        <v>0.20453653228352336</v>
      </c>
      <c r="AJ100" s="304">
        <v>0.10979100975815745</v>
      </c>
      <c r="AK100" s="304"/>
      <c r="AL100" s="304">
        <v>4.2306099219539421E-2</v>
      </c>
      <c r="AM100" s="304">
        <v>5.3953312398978943E-2</v>
      </c>
      <c r="AN100" s="304">
        <v>8.774604493679955E-2</v>
      </c>
    </row>
    <row r="101" spans="1:40" x14ac:dyDescent="0.2">
      <c r="A101" s="39" t="str">
        <f t="shared" si="80"/>
        <v>Elementary occupations</v>
      </c>
      <c r="B101" s="307">
        <f t="shared" si="82"/>
        <v>2.3993691603174363</v>
      </c>
      <c r="C101" s="307">
        <f t="shared" si="83"/>
        <v>2.1276042031994731</v>
      </c>
      <c r="D101" s="307">
        <f t="shared" si="84"/>
        <v>1.5932663754616097</v>
      </c>
      <c r="E101" s="307"/>
      <c r="F101" s="307">
        <v>2.0964275738792199E-3</v>
      </c>
      <c r="G101" s="307">
        <v>2.284318710581195E-3</v>
      </c>
      <c r="H101" s="307">
        <v>1.821566139084367E-3</v>
      </c>
      <c r="I101" s="307"/>
      <c r="J101" s="307">
        <v>3.8111872850032626E-2</v>
      </c>
      <c r="K101" s="307">
        <v>4.5726594644056179E-2</v>
      </c>
      <c r="L101" s="307">
        <v>6.0717432044314873E-2</v>
      </c>
      <c r="M101" s="307"/>
      <c r="N101" s="307">
        <v>0.12171866948418769</v>
      </c>
      <c r="O101" s="307">
        <v>0.14220816262259467</v>
      </c>
      <c r="P101" s="307">
        <v>0.17383394605690972</v>
      </c>
      <c r="Q101" s="307"/>
      <c r="R101" s="307">
        <v>0.110804529014432</v>
      </c>
      <c r="S101" s="307">
        <v>0.11882742538381058</v>
      </c>
      <c r="T101" s="307">
        <v>0.12879247262769963</v>
      </c>
      <c r="U101" s="307"/>
      <c r="V101" s="307">
        <v>8.8087929118958713E-2</v>
      </c>
      <c r="W101" s="307">
        <v>9.8599689348727398E-2</v>
      </c>
      <c r="X101" s="307">
        <v>0.1109312901340526</v>
      </c>
      <c r="Y101" s="307"/>
      <c r="Z101" s="307">
        <v>0.56478540343776162</v>
      </c>
      <c r="AA101" s="307">
        <v>0.54807004487082434</v>
      </c>
      <c r="AB101" s="307">
        <v>0.48254549835591082</v>
      </c>
      <c r="AC101" s="307"/>
      <c r="AD101" s="307">
        <v>0.77570200001389744</v>
      </c>
      <c r="AE101" s="307">
        <v>0.73223452178437853</v>
      </c>
      <c r="AF101" s="307">
        <v>0.52418852766180957</v>
      </c>
      <c r="AG101" s="307"/>
      <c r="AH101" s="307">
        <v>0.53473980673115218</v>
      </c>
      <c r="AI101" s="307">
        <v>0.36355882440256376</v>
      </c>
      <c r="AJ101" s="307">
        <v>5.2997229524093595E-2</v>
      </c>
      <c r="AK101" s="307"/>
      <c r="AL101" s="307">
        <v>0.16332252209313494</v>
      </c>
      <c r="AM101" s="307">
        <v>7.6094621431936502E-2</v>
      </c>
      <c r="AN101" s="307">
        <v>5.743841291773441E-2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Buckinghamshire Thames Valley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Buckinghamshire Thames Valley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Buckinghamshire Thames Valley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Buckinghamshire Thames Valley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Buckinghamshire Thames Valley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Buckinghamshire Thames Valley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Buckinghamshire Thames Valley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Buckinghamshire Thames Valley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Buckinghamshire Thames Valley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0.29591832395451595</v>
      </c>
      <c r="C8" s="69">
        <v>0.37464726554465333</v>
      </c>
      <c r="D8" s="69">
        <v>0.42405628053645489</v>
      </c>
      <c r="E8" s="69">
        <v>0.44192080565681524</v>
      </c>
      <c r="F8" s="69">
        <v>0.57796358854075014</v>
      </c>
      <c r="G8" s="10"/>
      <c r="H8" s="69">
        <f>F8-D8</f>
        <v>0.15390730800429525</v>
      </c>
      <c r="I8" s="69">
        <f>'RD T1'!E36</f>
        <v>0.2603364539910315</v>
      </c>
      <c r="J8" s="69">
        <f>SUM(H8:I8)</f>
        <v>0.41424376199532675</v>
      </c>
      <c r="L8" t="str">
        <f>A8</f>
        <v>11 Corporate managers and directors</v>
      </c>
      <c r="M8" s="69">
        <v>2.3460026522763595</v>
      </c>
      <c r="N8" s="69">
        <v>3.2513024801423485</v>
      </c>
      <c r="O8" s="69">
        <v>3.5389784315965547</v>
      </c>
      <c r="P8" s="69">
        <v>3.6413525138749829</v>
      </c>
      <c r="Q8" s="69">
        <v>4.7305573067725897</v>
      </c>
      <c r="R8" s="10"/>
      <c r="S8" s="69">
        <f>Q8-O8</f>
        <v>1.191578875176035</v>
      </c>
      <c r="T8" s="69">
        <f>'RD T1'!E65</f>
        <v>2.1467283494991598</v>
      </c>
      <c r="U8" s="69">
        <f>SUM(S8:T8)</f>
        <v>3.3383072246751948</v>
      </c>
      <c r="W8" t="str">
        <f>A8</f>
        <v>11 Corporate managers and directors</v>
      </c>
      <c r="X8" s="69">
        <v>6.0951650283127998</v>
      </c>
      <c r="Y8" s="69">
        <v>7.7310107131743875</v>
      </c>
      <c r="Z8" s="69">
        <v>7.4966246217554708</v>
      </c>
      <c r="AA8" s="69">
        <v>7.1676934874819347</v>
      </c>
      <c r="AB8" s="69">
        <v>8.2076734560934916</v>
      </c>
      <c r="AC8" s="69"/>
      <c r="AD8" s="69">
        <f>AB8-Z8</f>
        <v>0.7110488343380208</v>
      </c>
      <c r="AE8" s="69">
        <f>'RD T1'!E94</f>
        <v>4.314313952732566</v>
      </c>
      <c r="AF8" s="69">
        <f>SUM(AD8:AE8)</f>
        <v>5.0253627870705868</v>
      </c>
      <c r="AH8" t="str">
        <f>L8</f>
        <v>11 Corporate managers and directors</v>
      </c>
      <c r="AI8" s="69">
        <v>1.1274576522369049</v>
      </c>
      <c r="AJ8" s="69">
        <v>1.4290989293763083</v>
      </c>
      <c r="AK8" s="69">
        <v>1.4543946838703059</v>
      </c>
      <c r="AL8" s="69">
        <v>1.3341500602339469</v>
      </c>
      <c r="AM8" s="69">
        <v>1.4780933730847419</v>
      </c>
      <c r="AN8" s="69"/>
      <c r="AO8" s="69">
        <f>AM8-AK8</f>
        <v>2.3698689214435964E-2</v>
      </c>
      <c r="AP8" s="69">
        <f>'RD T1'!E123</f>
        <v>0.7386611964024602</v>
      </c>
      <c r="AQ8" s="69">
        <f>SUM(AO8:AP8)</f>
        <v>0.76235988561689616</v>
      </c>
      <c r="AS8" t="str">
        <f>W8</f>
        <v>11 Corporate managers and directors</v>
      </c>
      <c r="AT8" s="69">
        <v>1.7531968324736651</v>
      </c>
      <c r="AU8" s="69">
        <v>2.2303372866095219</v>
      </c>
      <c r="AV8" s="69">
        <v>2.237816562275079</v>
      </c>
      <c r="AW8" s="69">
        <v>2.0092131110644709</v>
      </c>
      <c r="AX8" s="69">
        <v>2.2376446438352184</v>
      </c>
      <c r="AY8" s="69"/>
      <c r="AZ8" s="69">
        <f>AX8-AV8</f>
        <v>-1.7191843986053001E-4</v>
      </c>
      <c r="BA8" s="69">
        <f>'RD T1'!E152</f>
        <v>1.1181715423775191</v>
      </c>
      <c r="BB8" s="69">
        <f>SUM(AZ8:BA8)</f>
        <v>1.1179996239376586</v>
      </c>
      <c r="BD8" t="str">
        <f>AH8</f>
        <v>11 Corporate managers and directors</v>
      </c>
      <c r="BE8" s="69">
        <v>3.7834384172621811</v>
      </c>
      <c r="BF8" s="69">
        <v>4.273145490575196</v>
      </c>
      <c r="BG8" s="69">
        <v>4.6285713160998245</v>
      </c>
      <c r="BH8" s="69">
        <v>4.0439955775085306</v>
      </c>
      <c r="BI8" s="69">
        <v>4.3385248068907796</v>
      </c>
      <c r="BJ8" s="69"/>
      <c r="BK8" s="69">
        <f>BI8-BG8</f>
        <v>-0.29004650920904496</v>
      </c>
      <c r="BL8" s="69">
        <f>'RD T1'!E181</f>
        <v>1.8615755674124346</v>
      </c>
      <c r="BM8" s="69">
        <f>SUM(BK8:BL8)</f>
        <v>1.5715290582033896</v>
      </c>
      <c r="BO8" t="str">
        <f>AS8</f>
        <v>11 Corporate managers and directors</v>
      </c>
      <c r="BP8" s="69">
        <v>3.0519320948337865</v>
      </c>
      <c r="BQ8" s="69">
        <v>3.5498600850861926</v>
      </c>
      <c r="BR8" s="69">
        <v>3.3333322581555795</v>
      </c>
      <c r="BS8" s="69">
        <v>2.919607891217201</v>
      </c>
      <c r="BT8" s="69">
        <v>2.4243658156703494</v>
      </c>
      <c r="BU8" s="69"/>
      <c r="BV8" s="69">
        <f>BT8-BR8</f>
        <v>-0.90896644248523017</v>
      </c>
      <c r="BW8" s="69">
        <f>'RD T1'!E210</f>
        <v>1.2570256690994319</v>
      </c>
      <c r="BX8" s="69">
        <f>SUM(BV8:BW8)</f>
        <v>0.34805922661420174</v>
      </c>
      <c r="BZ8" t="str">
        <f>BD8</f>
        <v>11 Corporate managers and directors</v>
      </c>
      <c r="CA8" s="69">
        <v>2.1280324679596454</v>
      </c>
      <c r="CB8" s="69">
        <v>2.2792876040128882</v>
      </c>
      <c r="CC8" s="69">
        <v>2.2138663518893869</v>
      </c>
      <c r="CD8" s="69">
        <v>2.1595318014712346</v>
      </c>
      <c r="CE8" s="69">
        <v>1.7065156467460183</v>
      </c>
      <c r="CF8" s="69"/>
      <c r="CG8" s="69">
        <f>CE8-CC8</f>
        <v>-0.50735070514336855</v>
      </c>
      <c r="CH8" s="69">
        <f>'RD T1'!E239</f>
        <v>0.86348970167598571</v>
      </c>
      <c r="CI8" s="69">
        <f>SUM(CG8:CH8)</f>
        <v>0.35613899653261716</v>
      </c>
      <c r="CK8" t="str">
        <f>BO8</f>
        <v>11 Corporate managers and directors</v>
      </c>
      <c r="CL8" s="69">
        <v>0.31980369248387952</v>
      </c>
      <c r="CM8" s="69">
        <v>0.41304204895208779</v>
      </c>
      <c r="CN8" s="69">
        <v>0.38499037334478986</v>
      </c>
      <c r="CO8" s="69">
        <v>0.39762928882604281</v>
      </c>
      <c r="CP8" s="69">
        <v>0.49640190224123992</v>
      </c>
      <c r="CQ8" s="69"/>
      <c r="CR8" s="69">
        <f>CP8-CN8</f>
        <v>0.11141152889645006</v>
      </c>
      <c r="CS8" s="69">
        <f>'RD T1'!E268</f>
        <v>0.12854653342589448</v>
      </c>
      <c r="CT8" s="69">
        <f>SUM(CR8:CS8)</f>
        <v>0.23995806232234454</v>
      </c>
    </row>
    <row r="9" spans="1:98" x14ac:dyDescent="0.2">
      <c r="A9" s="10" t="str">
        <f>name!D5</f>
        <v>12 Other managers and proprietors</v>
      </c>
      <c r="B9" s="69">
        <v>0.11318425644142498</v>
      </c>
      <c r="C9" s="69">
        <v>0.14887110130544223</v>
      </c>
      <c r="D9" s="69">
        <v>0.15217531900819342</v>
      </c>
      <c r="E9" s="69">
        <v>0.21279648353907293</v>
      </c>
      <c r="F9" s="69">
        <v>0.29178353655119871</v>
      </c>
      <c r="H9" s="69">
        <f t="shared" ref="H9:H32" si="26">F9-D9</f>
        <v>0.13960821754300529</v>
      </c>
      <c r="I9" s="69">
        <f>'RD T1'!E37</f>
        <v>0.14482829562612581</v>
      </c>
      <c r="J9" s="69">
        <f t="shared" ref="J9:J32" si="27">SUM(H9:I9)</f>
        <v>0.2844365131691311</v>
      </c>
      <c r="L9" t="str">
        <f t="shared" ref="L9:L32" si="28">A9</f>
        <v>12 Other managers and proprietors</v>
      </c>
      <c r="M9" s="69">
        <v>0.94406024084660689</v>
      </c>
      <c r="N9" s="69">
        <v>1.2026360025581313</v>
      </c>
      <c r="O9" s="69">
        <v>1.3076672440673149</v>
      </c>
      <c r="P9" s="69">
        <v>1.8302295841240734</v>
      </c>
      <c r="Q9" s="69">
        <v>2.558735614802953</v>
      </c>
      <c r="S9" s="69">
        <f t="shared" ref="S9:S35" si="29">Q9-O9</f>
        <v>1.251068370735638</v>
      </c>
      <c r="T9" s="69">
        <f>'RD T1'!E66</f>
        <v>1.2335780500499767</v>
      </c>
      <c r="U9" s="69">
        <f t="shared" ref="U9:U32" si="30">SUM(S9:T9)</f>
        <v>2.4846464207856149</v>
      </c>
      <c r="W9" t="str">
        <f t="shared" ref="W9:W32" si="31">A9</f>
        <v>12 Other managers and proprietors</v>
      </c>
      <c r="X9" s="69">
        <v>2.2720381284760167</v>
      </c>
      <c r="Y9" s="69">
        <v>2.593097189563228</v>
      </c>
      <c r="Z9" s="69">
        <v>2.508190342760042</v>
      </c>
      <c r="AA9" s="69">
        <v>3.2413871000464414</v>
      </c>
      <c r="AB9" s="69">
        <v>3.9798516037182408</v>
      </c>
      <c r="AC9" s="69"/>
      <c r="AD9" s="69">
        <f t="shared" ref="AD9:AD32" si="32">AB9-Z9</f>
        <v>1.4716612609581987</v>
      </c>
      <c r="AE9" s="69">
        <f>'RD T1'!E95</f>
        <v>2.1871890473520286</v>
      </c>
      <c r="AF9" s="69">
        <f t="shared" ref="AF9:AF32" si="33">SUM(AD9:AE9)</f>
        <v>3.6588503083102273</v>
      </c>
      <c r="AH9" t="str">
        <f t="shared" ref="AH9:AH32" si="34">L9</f>
        <v>12 Other managers and proprietors</v>
      </c>
      <c r="AI9" s="69">
        <v>0.62271364214903757</v>
      </c>
      <c r="AJ9" s="69">
        <v>0.73829025319370989</v>
      </c>
      <c r="AK9" s="69">
        <v>0.76139504814948133</v>
      </c>
      <c r="AL9" s="69">
        <v>0.93536487140106606</v>
      </c>
      <c r="AM9" s="69">
        <v>1.1444455298431719</v>
      </c>
      <c r="AN9" s="69"/>
      <c r="AO9" s="69">
        <f t="shared" ref="AO9:AO32" si="35">AM9-AK9</f>
        <v>0.3830504816936906</v>
      </c>
      <c r="AP9" s="69">
        <f>'RD T1'!E124</f>
        <v>0.64275286657835873</v>
      </c>
      <c r="AQ9" s="69">
        <f t="shared" ref="AQ9:AQ32" si="36">SUM(AO9:AP9)</f>
        <v>1.0258033482720492</v>
      </c>
      <c r="AS9" t="str">
        <f t="shared" ref="AS9:AS32" si="37">W9</f>
        <v>12 Other managers and proprietors</v>
      </c>
      <c r="AT9" s="69">
        <v>0.72882506551878756</v>
      </c>
      <c r="AU9" s="69">
        <v>0.83406508802881352</v>
      </c>
      <c r="AV9" s="69">
        <v>0.82660047819872284</v>
      </c>
      <c r="AW9" s="69">
        <v>1.0499841668821148</v>
      </c>
      <c r="AX9" s="69">
        <v>1.2592414447012141</v>
      </c>
      <c r="AY9" s="69"/>
      <c r="AZ9" s="69">
        <f t="shared" ref="AZ9:AZ32" si="38">AX9-AV9</f>
        <v>0.43264096650249129</v>
      </c>
      <c r="BA9" s="69">
        <f>'RD T1'!E153</f>
        <v>0.66392874685198167</v>
      </c>
      <c r="BB9" s="69">
        <f t="shared" ref="BB9:BB32" si="39">SUM(AZ9:BA9)</f>
        <v>1.096569713354473</v>
      </c>
      <c r="BD9" t="str">
        <f t="shared" ref="BD9:BD32" si="40">AH9</f>
        <v>12 Other managers and proprietors</v>
      </c>
      <c r="BE9" s="69">
        <v>1.8321364053721405</v>
      </c>
      <c r="BF9" s="69">
        <v>1.6948019348495396</v>
      </c>
      <c r="BG9" s="69">
        <v>1.8012599312403605</v>
      </c>
      <c r="BH9" s="69">
        <v>2.0614498887851296</v>
      </c>
      <c r="BI9" s="69">
        <v>2.1989747026274116</v>
      </c>
      <c r="BJ9" s="69"/>
      <c r="BK9" s="69">
        <f t="shared" ref="BK9:BK32" si="41">BI9-BG9</f>
        <v>0.39771477138705102</v>
      </c>
      <c r="BL9" s="69">
        <f>'RD T1'!E182</f>
        <v>1.0191079011242332</v>
      </c>
      <c r="BM9" s="69">
        <f t="shared" ref="BM9:BM32" si="42">SUM(BK9:BL9)</f>
        <v>1.4168226725112842</v>
      </c>
      <c r="BO9" t="str">
        <f t="shared" ref="BO9:BO32" si="43">AS9</f>
        <v>12 Other managers and proprietors</v>
      </c>
      <c r="BP9" s="69">
        <v>1.7764168128115716</v>
      </c>
      <c r="BQ9" s="69">
        <v>1.8114606252159451</v>
      </c>
      <c r="BR9" s="69">
        <v>1.7301463289939545</v>
      </c>
      <c r="BS9" s="69">
        <v>2.1284105583924267</v>
      </c>
      <c r="BT9" s="69">
        <v>2.0986121830469475</v>
      </c>
      <c r="BU9" s="69"/>
      <c r="BV9" s="69">
        <f t="shared" ref="BV9:BV32" si="44">BT9-BR9</f>
        <v>0.36846585405299304</v>
      </c>
      <c r="BW9" s="69">
        <f>'RD T1'!E211</f>
        <v>1.1165737500266639</v>
      </c>
      <c r="BX9" s="69">
        <f t="shared" ref="BX9:BX32" si="45">SUM(BV9:BW9)</f>
        <v>1.485039604079657</v>
      </c>
      <c r="BZ9" t="str">
        <f t="shared" ref="BZ9:BZ32" si="46">BD9</f>
        <v>12 Other managers and proprietors</v>
      </c>
      <c r="CA9" s="69">
        <v>1.10256472602194</v>
      </c>
      <c r="CB9" s="69">
        <v>1.0361909532289364</v>
      </c>
      <c r="CC9" s="69">
        <v>0.89847108973914092</v>
      </c>
      <c r="CD9" s="69">
        <v>1.0519159444769717</v>
      </c>
      <c r="CE9" s="69">
        <v>0.84352820025222819</v>
      </c>
      <c r="CF9" s="69"/>
      <c r="CG9" s="69">
        <f t="shared" ref="CG9:CG32" si="47">CE9-CC9</f>
        <v>-5.4942889486912727E-2</v>
      </c>
      <c r="CH9" s="69">
        <f>'RD T1'!E240</f>
        <v>0.43247053238077682</v>
      </c>
      <c r="CI9" s="69">
        <f t="shared" ref="CI9:CI32" si="48">SUM(CG9:CH9)</f>
        <v>0.37752764289386409</v>
      </c>
      <c r="CK9" t="str">
        <f t="shared" ref="CK9:CK32" si="49">BO9</f>
        <v>12 Other managers and proprietors</v>
      </c>
      <c r="CL9" s="69">
        <v>0.31909502893583486</v>
      </c>
      <c r="CM9" s="69">
        <v>0.33950961338389934</v>
      </c>
      <c r="CN9" s="69">
        <v>0.30470058911298298</v>
      </c>
      <c r="CO9" s="69">
        <v>0.44466524193712648</v>
      </c>
      <c r="CP9" s="69">
        <v>0.59012327050308888</v>
      </c>
      <c r="CQ9" s="69"/>
      <c r="CR9" s="69">
        <f t="shared" ref="CR9:CR32" si="50">CP9-CN9</f>
        <v>0.2854226813901059</v>
      </c>
      <c r="CS9" s="69">
        <f>'RD T1'!E269</f>
        <v>0.16088449402681498</v>
      </c>
      <c r="CT9" s="69">
        <f t="shared" ref="CT9:CT32" si="51">SUM(CR9:CS9)</f>
        <v>0.44630717541692089</v>
      </c>
    </row>
    <row r="10" spans="1:98" x14ac:dyDescent="0.2">
      <c r="A10" s="10" t="str">
        <f>name!D6</f>
        <v>21 Science, research, engineering and technology professionals</v>
      </c>
      <c r="B10" s="69">
        <v>0.83283518787303334</v>
      </c>
      <c r="C10" s="69">
        <v>1.0529545108589766</v>
      </c>
      <c r="D10" s="69">
        <v>1.118630341107838</v>
      </c>
      <c r="E10" s="69">
        <v>1.2556923910852669</v>
      </c>
      <c r="F10" s="69">
        <v>1.5525764919370377</v>
      </c>
      <c r="G10" s="11"/>
      <c r="H10" s="69">
        <f t="shared" si="26"/>
        <v>0.43394615082919974</v>
      </c>
      <c r="I10" s="69">
        <f>'RD T1'!E38</f>
        <v>0.51194980662807821</v>
      </c>
      <c r="J10" s="69">
        <f t="shared" si="27"/>
        <v>0.94589595745727795</v>
      </c>
      <c r="L10" t="str">
        <f t="shared" si="28"/>
        <v>21 Science, research, engineering and technology professionals</v>
      </c>
      <c r="M10" s="69">
        <v>3.2782982149880846</v>
      </c>
      <c r="N10" s="69">
        <v>4.2330359785837421</v>
      </c>
      <c r="O10" s="69">
        <v>4.7823738411403509</v>
      </c>
      <c r="P10" s="69">
        <v>5.6089684705148297</v>
      </c>
      <c r="Q10" s="69">
        <v>7.2586516659523346</v>
      </c>
      <c r="R10" s="11"/>
      <c r="S10" s="69">
        <f t="shared" si="29"/>
        <v>2.4762778248119837</v>
      </c>
      <c r="T10" s="69">
        <f>'RD T1'!E67</f>
        <v>2.436975116388219</v>
      </c>
      <c r="U10" s="69">
        <f t="shared" si="30"/>
        <v>4.9132529412002022</v>
      </c>
      <c r="W10" t="str">
        <f t="shared" si="31"/>
        <v>21 Science, research, engineering and technology professionals</v>
      </c>
      <c r="X10" s="69">
        <v>6.5029818164980089</v>
      </c>
      <c r="Y10" s="69">
        <v>7.2853580128097537</v>
      </c>
      <c r="Z10" s="69">
        <v>7.190295592042574</v>
      </c>
      <c r="AA10" s="69">
        <v>7.4593203948957134</v>
      </c>
      <c r="AB10" s="69">
        <v>7.8065910950432285</v>
      </c>
      <c r="AC10" s="69"/>
      <c r="AD10" s="69">
        <f t="shared" si="32"/>
        <v>0.6162955030006545</v>
      </c>
      <c r="AE10" s="69">
        <f>'RD T1'!E96</f>
        <v>3.0172015218037584</v>
      </c>
      <c r="AF10" s="69">
        <f t="shared" si="33"/>
        <v>3.6334970248044129</v>
      </c>
      <c r="AH10" t="str">
        <f t="shared" si="34"/>
        <v>21 Science, research, engineering and technology professionals</v>
      </c>
      <c r="AI10" s="69">
        <v>0.66156153576315146</v>
      </c>
      <c r="AJ10" s="69">
        <v>0.75452663621465288</v>
      </c>
      <c r="AK10" s="69">
        <v>0.78034624509707429</v>
      </c>
      <c r="AL10" s="69">
        <v>0.82019737330002018</v>
      </c>
      <c r="AM10" s="69">
        <v>0.92788674759878942</v>
      </c>
      <c r="AN10" s="69"/>
      <c r="AO10" s="69">
        <f t="shared" si="35"/>
        <v>0.14754050250171513</v>
      </c>
      <c r="AP10" s="69">
        <f>'RD T1'!E125</f>
        <v>0.33152082705649666</v>
      </c>
      <c r="AQ10" s="69">
        <f t="shared" si="36"/>
        <v>0.47906132955821179</v>
      </c>
      <c r="AS10" t="str">
        <f t="shared" si="37"/>
        <v>21 Science, research, engineering and technology professionals</v>
      </c>
      <c r="AT10" s="69">
        <v>1.6042665142369279</v>
      </c>
      <c r="AU10" s="69">
        <v>1.8037520221414662</v>
      </c>
      <c r="AV10" s="69">
        <v>1.7698937699060131</v>
      </c>
      <c r="AW10" s="69">
        <v>1.6529937067374971</v>
      </c>
      <c r="AX10" s="69">
        <v>1.6112611394260878</v>
      </c>
      <c r="AY10" s="69"/>
      <c r="AZ10" s="69">
        <f t="shared" si="38"/>
        <v>-0.15863263047992526</v>
      </c>
      <c r="BA10" s="69">
        <f>'RD T1'!E154</f>
        <v>0.61378105612459399</v>
      </c>
      <c r="BB10" s="69">
        <f t="shared" si="39"/>
        <v>0.45514842564466873</v>
      </c>
      <c r="BD10" t="str">
        <f t="shared" si="40"/>
        <v>21 Science, research, engineering and technology professionals</v>
      </c>
      <c r="BE10" s="69">
        <v>2.1142758560485611</v>
      </c>
      <c r="BF10" s="69">
        <v>2.1819148733990699</v>
      </c>
      <c r="BG10" s="69">
        <v>2.378561071059984</v>
      </c>
      <c r="BH10" s="69">
        <v>2.1661591600289061</v>
      </c>
      <c r="BI10" s="69">
        <v>2.0739196338847785</v>
      </c>
      <c r="BJ10" s="69"/>
      <c r="BK10" s="69">
        <f t="shared" si="41"/>
        <v>-0.30464143717520553</v>
      </c>
      <c r="BL10" s="69">
        <f>'RD T1'!E183</f>
        <v>0.61306838803711439</v>
      </c>
      <c r="BM10" s="69">
        <f t="shared" si="42"/>
        <v>0.30842695086190886</v>
      </c>
      <c r="BO10" t="str">
        <f t="shared" si="43"/>
        <v>21 Science, research, engineering and technology professionals</v>
      </c>
      <c r="BP10" s="69">
        <v>1.5427912291509567</v>
      </c>
      <c r="BQ10" s="69">
        <v>1.6904776971966549</v>
      </c>
      <c r="BR10" s="69">
        <v>1.6161853341289245</v>
      </c>
      <c r="BS10" s="69">
        <v>1.5930431226909134</v>
      </c>
      <c r="BT10" s="69">
        <v>1.4130824598357898</v>
      </c>
      <c r="BU10" s="69"/>
      <c r="BV10" s="69">
        <f t="shared" si="44"/>
        <v>-0.20310287429313467</v>
      </c>
      <c r="BW10" s="69">
        <f>'RD T1'!E212</f>
        <v>0.50431935851961052</v>
      </c>
      <c r="BX10" s="69">
        <f t="shared" si="45"/>
        <v>0.30121648422647584</v>
      </c>
      <c r="BZ10" t="str">
        <f t="shared" si="46"/>
        <v>21 Science, research, engineering and technology professionals</v>
      </c>
      <c r="CA10" s="69">
        <v>1.0382683469503013</v>
      </c>
      <c r="CB10" s="69">
        <v>1.0147757653131413</v>
      </c>
      <c r="CC10" s="69">
        <v>0.96553444659963961</v>
      </c>
      <c r="CD10" s="69">
        <v>1.0269838227667996</v>
      </c>
      <c r="CE10" s="69">
        <v>0.69788170533306981</v>
      </c>
      <c r="CF10" s="69"/>
      <c r="CG10" s="69">
        <f t="shared" si="47"/>
        <v>-0.26765274126656979</v>
      </c>
      <c r="CH10" s="69">
        <f>'RD T1'!E241</f>
        <v>0.26842668066184161</v>
      </c>
      <c r="CI10" s="69">
        <f t="shared" si="48"/>
        <v>7.7393939527181654E-4</v>
      </c>
      <c r="CK10" t="str">
        <f t="shared" si="49"/>
        <v>21 Science, research, engineering and technology professionals</v>
      </c>
      <c r="CL10" s="69">
        <v>0.17209128681389987</v>
      </c>
      <c r="CM10" s="69">
        <v>0.2394098927202731</v>
      </c>
      <c r="CN10" s="69">
        <v>0.23920090463060983</v>
      </c>
      <c r="CO10" s="69">
        <v>0.34802159156709955</v>
      </c>
      <c r="CP10" s="69">
        <v>0.5258144068495727</v>
      </c>
      <c r="CQ10" s="69"/>
      <c r="CR10" s="69">
        <f t="shared" si="50"/>
        <v>0.28661350221896287</v>
      </c>
      <c r="CS10" s="69">
        <f>'RD T1'!E270</f>
        <v>0.11268837084651814</v>
      </c>
      <c r="CT10" s="69">
        <f t="shared" si="51"/>
        <v>0.39930187306548104</v>
      </c>
    </row>
    <row r="11" spans="1:98" x14ac:dyDescent="0.2">
      <c r="A11" s="10" t="str">
        <f>name!D7</f>
        <v>22 Health professionals</v>
      </c>
      <c r="B11" s="69">
        <v>0.44564554967368791</v>
      </c>
      <c r="C11" s="69">
        <v>0.63036717946181742</v>
      </c>
      <c r="D11" s="69">
        <v>0.65933316321986524</v>
      </c>
      <c r="E11" s="69">
        <v>0.78133464227813398</v>
      </c>
      <c r="F11" s="69">
        <v>0.94678869846159075</v>
      </c>
      <c r="G11" s="11"/>
      <c r="H11" s="69">
        <f t="shared" si="26"/>
        <v>0.28745553524172551</v>
      </c>
      <c r="I11" s="69">
        <f>'RD T1'!E39</f>
        <v>0.41807986216029452</v>
      </c>
      <c r="J11" s="69">
        <f t="shared" si="27"/>
        <v>0.70553539740201998</v>
      </c>
      <c r="L11" t="str">
        <f t="shared" si="28"/>
        <v>22 Health professionals</v>
      </c>
      <c r="M11" s="69">
        <v>1.4549592181809725</v>
      </c>
      <c r="N11" s="69">
        <v>2.0845553702625619</v>
      </c>
      <c r="O11" s="69">
        <v>2.1958878266155253</v>
      </c>
      <c r="P11" s="69">
        <v>2.5784131841698157</v>
      </c>
      <c r="Q11" s="69">
        <v>3.0640441387936863</v>
      </c>
      <c r="R11" s="11"/>
      <c r="S11" s="69">
        <f t="shared" si="29"/>
        <v>0.86815631217816103</v>
      </c>
      <c r="T11" s="69">
        <f>'RD T1'!E68</f>
        <v>1.4619919170923625</v>
      </c>
      <c r="U11" s="69">
        <f t="shared" si="30"/>
        <v>2.3301482292705238</v>
      </c>
      <c r="W11" t="str">
        <f t="shared" si="31"/>
        <v>22 Health professionals</v>
      </c>
      <c r="X11" s="69">
        <v>3.1648239692283169</v>
      </c>
      <c r="Y11" s="69">
        <v>4.0682499902125606</v>
      </c>
      <c r="Z11" s="69">
        <v>4.0021228023420816</v>
      </c>
      <c r="AA11" s="69">
        <v>4.3715933910337599</v>
      </c>
      <c r="AB11" s="69">
        <v>4.7547948450235289</v>
      </c>
      <c r="AC11" s="69"/>
      <c r="AD11" s="69">
        <f t="shared" si="32"/>
        <v>0.75267204268144727</v>
      </c>
      <c r="AE11" s="69">
        <f>'RD T1'!E97</f>
        <v>2.544331317340252</v>
      </c>
      <c r="AF11" s="69">
        <f t="shared" si="33"/>
        <v>3.2970033600216992</v>
      </c>
      <c r="AH11" t="str">
        <f t="shared" si="34"/>
        <v>22 Health professionals</v>
      </c>
      <c r="AI11" s="69">
        <v>1.6060465488338325</v>
      </c>
      <c r="AJ11" s="69">
        <v>1.4189657490269965</v>
      </c>
      <c r="AK11" s="69">
        <v>1.2571583435648046</v>
      </c>
      <c r="AL11" s="69">
        <v>0.75816679614518712</v>
      </c>
      <c r="AM11" s="69">
        <v>0.29373045171748213</v>
      </c>
      <c r="AN11" s="69"/>
      <c r="AO11" s="69">
        <f t="shared" si="35"/>
        <v>-0.96342789184732247</v>
      </c>
      <c r="AP11" s="69">
        <f>'RD T1'!E126</f>
        <v>0.2536813345447767</v>
      </c>
      <c r="AQ11" s="69">
        <f t="shared" si="36"/>
        <v>-0.70974655730254577</v>
      </c>
      <c r="AS11" t="str">
        <f t="shared" si="37"/>
        <v>22 Health professionals</v>
      </c>
      <c r="AT11" s="69">
        <v>0.23937694321105374</v>
      </c>
      <c r="AU11" s="69">
        <v>0.30100431500046004</v>
      </c>
      <c r="AV11" s="69">
        <v>0.3367000232689597</v>
      </c>
      <c r="AW11" s="69">
        <v>0.3465545855019001</v>
      </c>
      <c r="AX11" s="69">
        <v>0.37116891934291718</v>
      </c>
      <c r="AY11" s="69"/>
      <c r="AZ11" s="69">
        <f t="shared" si="38"/>
        <v>3.4468896073957478E-2</v>
      </c>
      <c r="BA11" s="69">
        <f>'RD T1'!E155</f>
        <v>0.18155766819818364</v>
      </c>
      <c r="BB11" s="69">
        <f t="shared" si="39"/>
        <v>0.21602656427214112</v>
      </c>
      <c r="BD11" t="str">
        <f t="shared" si="40"/>
        <v>22 Health professionals</v>
      </c>
      <c r="BE11" s="69">
        <v>0.89092768532968047</v>
      </c>
      <c r="BF11" s="69">
        <v>1.0955467656790909</v>
      </c>
      <c r="BG11" s="69">
        <v>1.1896774806111745</v>
      </c>
      <c r="BH11" s="69">
        <v>1.2527835141561823</v>
      </c>
      <c r="BI11" s="69">
        <v>1.3584396982284315</v>
      </c>
      <c r="BJ11" s="69"/>
      <c r="BK11" s="69">
        <f t="shared" si="41"/>
        <v>0.16876221761725696</v>
      </c>
      <c r="BL11" s="69">
        <f>'RD T1'!E184</f>
        <v>0.73306734597187617</v>
      </c>
      <c r="BM11" s="69">
        <f t="shared" si="42"/>
        <v>0.90182956358913313</v>
      </c>
      <c r="BO11" t="str">
        <f t="shared" si="43"/>
        <v>22 Health professionals</v>
      </c>
      <c r="BP11" s="69">
        <v>0.65803336927574496</v>
      </c>
      <c r="BQ11" s="69">
        <v>0.76292582797903774</v>
      </c>
      <c r="BR11" s="69">
        <v>0.76150289673948635</v>
      </c>
      <c r="BS11" s="69">
        <v>0.77001497681790532</v>
      </c>
      <c r="BT11" s="69">
        <v>0.61669320511969095</v>
      </c>
      <c r="BU11" s="69"/>
      <c r="BV11" s="69">
        <f t="shared" si="44"/>
        <v>-0.1448096916197954</v>
      </c>
      <c r="BW11" s="69">
        <f>'RD T1'!E213</f>
        <v>0.34226862772200328</v>
      </c>
      <c r="BX11" s="69">
        <f t="shared" si="45"/>
        <v>0.19745893610220788</v>
      </c>
      <c r="BZ11" t="str">
        <f t="shared" si="46"/>
        <v>22 Health professionals</v>
      </c>
      <c r="CA11" s="69">
        <v>0.3814313382478291</v>
      </c>
      <c r="CB11" s="69">
        <v>0.47598406591374037</v>
      </c>
      <c r="CC11" s="69">
        <v>0.39051992140586872</v>
      </c>
      <c r="CD11" s="69">
        <v>0.41516182293869347</v>
      </c>
      <c r="CE11" s="69">
        <v>0.26221220092747355</v>
      </c>
      <c r="CF11" s="69"/>
      <c r="CG11" s="69">
        <f t="shared" si="47"/>
        <v>-0.12830772047839517</v>
      </c>
      <c r="CH11" s="69">
        <f>'RD T1'!E242</f>
        <v>0.15574703683682931</v>
      </c>
      <c r="CI11" s="69">
        <f t="shared" si="48"/>
        <v>2.7439316358434135E-2</v>
      </c>
      <c r="CK11" t="str">
        <f t="shared" si="49"/>
        <v>22 Health professionals</v>
      </c>
      <c r="CL11" s="69">
        <v>3.6286137499048028E-2</v>
      </c>
      <c r="CM11" s="69">
        <v>6.3420168604746155E-2</v>
      </c>
      <c r="CN11" s="69">
        <v>6.3804274361488056E-2</v>
      </c>
      <c r="CO11" s="69">
        <v>0.11622377624919956</v>
      </c>
      <c r="CP11" s="69">
        <v>0.23576071245720592</v>
      </c>
      <c r="CQ11" s="69"/>
      <c r="CR11" s="69">
        <f t="shared" si="50"/>
        <v>0.17195643809571787</v>
      </c>
      <c r="CS11" s="69">
        <f>'RD T1'!E271</f>
        <v>5.5348851840577147E-2</v>
      </c>
      <c r="CT11" s="69">
        <f t="shared" si="51"/>
        <v>0.22730528993629501</v>
      </c>
    </row>
    <row r="12" spans="1:98" x14ac:dyDescent="0.2">
      <c r="A12" s="10" t="str">
        <f>name!D8</f>
        <v>23 Teaching and other educational professionals</v>
      </c>
      <c r="B12" s="69">
        <v>0.95865678531872434</v>
      </c>
      <c r="C12" s="69">
        <v>1.1148323641880045</v>
      </c>
      <c r="D12" s="69">
        <v>1.1681159930325564</v>
      </c>
      <c r="E12" s="69">
        <v>1.2991327008203162</v>
      </c>
      <c r="F12" s="69">
        <v>1.5213603322544833</v>
      </c>
      <c r="G12" s="11"/>
      <c r="H12" s="69">
        <f t="shared" si="26"/>
        <v>0.35324433922192688</v>
      </c>
      <c r="I12" s="69">
        <f>'RD T1'!E40</f>
        <v>0.69162762718876458</v>
      </c>
      <c r="J12" s="69">
        <f t="shared" si="27"/>
        <v>1.0448719664106916</v>
      </c>
      <c r="L12" t="str">
        <f t="shared" si="28"/>
        <v>23 Teaching and other educational professionals</v>
      </c>
      <c r="M12" s="69">
        <v>5.509079160475344</v>
      </c>
      <c r="N12" s="69">
        <v>6.5439978322578316</v>
      </c>
      <c r="O12" s="69">
        <v>6.6742840237172389</v>
      </c>
      <c r="P12" s="69">
        <v>7.384996449114138</v>
      </c>
      <c r="Q12" s="69">
        <v>8.5020745397648838</v>
      </c>
      <c r="R12" s="11"/>
      <c r="S12" s="69">
        <f t="shared" si="29"/>
        <v>1.8277905160476449</v>
      </c>
      <c r="T12" s="69">
        <f>'RD T1'!E69</f>
        <v>4.1097414695837458</v>
      </c>
      <c r="U12" s="69">
        <f t="shared" si="30"/>
        <v>5.9375319856313906</v>
      </c>
      <c r="W12" t="str">
        <f t="shared" si="31"/>
        <v>23 Teaching and other educational professionals</v>
      </c>
      <c r="X12" s="69">
        <v>4.0179410996742719</v>
      </c>
      <c r="Y12" s="69">
        <v>3.8148048197132489</v>
      </c>
      <c r="Z12" s="69">
        <v>3.6982031539172202</v>
      </c>
      <c r="AA12" s="69">
        <v>3.3024006358823077</v>
      </c>
      <c r="AB12" s="69">
        <v>2.894309330499472</v>
      </c>
      <c r="AC12" s="69"/>
      <c r="AD12" s="69">
        <f t="shared" si="32"/>
        <v>-0.80389382341774818</v>
      </c>
      <c r="AE12" s="69">
        <f>'RD T1'!E98</f>
        <v>1.6714075339483814</v>
      </c>
      <c r="AF12" s="69">
        <f t="shared" si="33"/>
        <v>0.8675137105306332</v>
      </c>
      <c r="AH12" t="str">
        <f t="shared" si="34"/>
        <v>23 Teaching and other educational professionals</v>
      </c>
      <c r="AI12" s="69">
        <v>0.53241249910257116</v>
      </c>
      <c r="AJ12" s="69">
        <v>0.33808019380200716</v>
      </c>
      <c r="AK12" s="69">
        <v>0.29761366323236854</v>
      </c>
      <c r="AL12" s="69">
        <v>0.21117478007982271</v>
      </c>
      <c r="AM12" s="69">
        <v>0.21500785816934617</v>
      </c>
      <c r="AN12" s="69"/>
      <c r="AO12" s="69">
        <f t="shared" si="35"/>
        <v>-8.2605805063022369E-2</v>
      </c>
      <c r="AP12" s="69">
        <f>'RD T1'!E127</f>
        <v>6.7655548432359658E-2</v>
      </c>
      <c r="AQ12" s="69">
        <f t="shared" si="36"/>
        <v>-1.4950256630662712E-2</v>
      </c>
      <c r="AS12" t="str">
        <f t="shared" si="37"/>
        <v>23 Teaching and other educational professionals</v>
      </c>
      <c r="AT12" s="69">
        <v>0.13990174722106535</v>
      </c>
      <c r="AU12" s="69">
        <v>0.1497747748430058</v>
      </c>
      <c r="AV12" s="69">
        <v>0.15019246888346122</v>
      </c>
      <c r="AW12" s="69">
        <v>0.12908419728798542</v>
      </c>
      <c r="AX12" s="69">
        <v>0.11936030727919648</v>
      </c>
      <c r="AY12" s="69"/>
      <c r="AZ12" s="69">
        <f t="shared" si="38"/>
        <v>-3.0832161604264732E-2</v>
      </c>
      <c r="BA12" s="69">
        <f>'RD T1'!E156</f>
        <v>6.2199536255368407E-2</v>
      </c>
      <c r="BB12" s="69">
        <f t="shared" si="39"/>
        <v>3.1367374651103674E-2</v>
      </c>
      <c r="BD12" t="str">
        <f t="shared" si="40"/>
        <v>23 Teaching and other educational professionals</v>
      </c>
      <c r="BE12" s="69">
        <v>0.48725004692530788</v>
      </c>
      <c r="BF12" s="69">
        <v>0.48087159407671198</v>
      </c>
      <c r="BG12" s="69">
        <v>0.54257048974457711</v>
      </c>
      <c r="BH12" s="69">
        <v>0.56978594662481463</v>
      </c>
      <c r="BI12" s="69">
        <v>0.68002949438309535</v>
      </c>
      <c r="BJ12" s="69"/>
      <c r="BK12" s="69">
        <f t="shared" si="41"/>
        <v>0.13745900463851823</v>
      </c>
      <c r="BL12" s="69">
        <f>'RD T1'!E185</f>
        <v>0.25169887198876995</v>
      </c>
      <c r="BM12" s="69">
        <f t="shared" si="42"/>
        <v>0.38915787662728818</v>
      </c>
      <c r="BO12" t="str">
        <f t="shared" si="43"/>
        <v>23 Teaching and other educational professionals</v>
      </c>
      <c r="BP12" s="69">
        <v>0.39593653643062987</v>
      </c>
      <c r="BQ12" s="69">
        <v>0.3889368290335411</v>
      </c>
      <c r="BR12" s="69">
        <v>0.38877819640069172</v>
      </c>
      <c r="BS12" s="69">
        <v>0.38210146040920484</v>
      </c>
      <c r="BT12" s="69">
        <v>0.35428879595882251</v>
      </c>
      <c r="BU12" s="69"/>
      <c r="BV12" s="69">
        <f t="shared" si="44"/>
        <v>-3.4489400441869211E-2</v>
      </c>
      <c r="BW12" s="69">
        <f>'RD T1'!E214</f>
        <v>0.16850871652730007</v>
      </c>
      <c r="BX12" s="69">
        <f t="shared" si="45"/>
        <v>0.13401931608543086</v>
      </c>
      <c r="BZ12" t="str">
        <f t="shared" si="46"/>
        <v>23 Teaching and other educational professionals</v>
      </c>
      <c r="CA12" s="69">
        <v>0.26357587629492119</v>
      </c>
      <c r="CB12" s="69">
        <v>0.25525330187373557</v>
      </c>
      <c r="CC12" s="69">
        <v>0.24062887087589918</v>
      </c>
      <c r="CD12" s="69">
        <v>0.2721597861831867</v>
      </c>
      <c r="CE12" s="69">
        <v>0.2474803947344901</v>
      </c>
      <c r="CF12" s="69"/>
      <c r="CG12" s="69">
        <f t="shared" si="47"/>
        <v>6.8515238585909188E-3</v>
      </c>
      <c r="CH12" s="69">
        <f>'RD T1'!E243</f>
        <v>0.11165765995658256</v>
      </c>
      <c r="CI12" s="69">
        <f t="shared" si="48"/>
        <v>0.11850918381517347</v>
      </c>
      <c r="CK12" t="str">
        <f t="shared" si="49"/>
        <v>23 Teaching and other educational professionals</v>
      </c>
      <c r="CL12" s="69">
        <v>3.6954433432586122E-2</v>
      </c>
      <c r="CM12" s="69">
        <v>5.1255472150168763E-2</v>
      </c>
      <c r="CN12" s="69">
        <v>5.6654214504504606E-2</v>
      </c>
      <c r="CO12" s="69">
        <v>8.0772464587710202E-2</v>
      </c>
      <c r="CP12" s="69">
        <v>0.10064800858529674</v>
      </c>
      <c r="CQ12" s="69"/>
      <c r="CR12" s="69">
        <f t="shared" si="50"/>
        <v>4.3993794080792133E-2</v>
      </c>
      <c r="CS12" s="69">
        <f>'RD T1'!E272</f>
        <v>2.9088561766928357E-2</v>
      </c>
      <c r="CT12" s="69">
        <f t="shared" si="51"/>
        <v>7.3082355847720493E-2</v>
      </c>
    </row>
    <row r="13" spans="1:98" x14ac:dyDescent="0.2">
      <c r="A13" s="10" t="str">
        <f>name!D9</f>
        <v>24 Business, media and public service professionals</v>
      </c>
      <c r="B13" s="69">
        <v>0.28992957571514083</v>
      </c>
      <c r="C13" s="69">
        <v>0.36951331237495816</v>
      </c>
      <c r="D13" s="69">
        <v>0.42336466507655701</v>
      </c>
      <c r="E13" s="69">
        <v>0.53212098862065893</v>
      </c>
      <c r="F13" s="69">
        <v>0.71918751426107441</v>
      </c>
      <c r="G13" s="11"/>
      <c r="H13" s="69">
        <f t="shared" si="26"/>
        <v>0.2958228491845174</v>
      </c>
      <c r="I13" s="69">
        <f>'RD T1'!E41</f>
        <v>0.28849032860366219</v>
      </c>
      <c r="J13" s="69">
        <f t="shared" si="27"/>
        <v>0.58431317778817959</v>
      </c>
      <c r="L13" t="str">
        <f t="shared" si="28"/>
        <v>24 Business, media and public service professionals</v>
      </c>
      <c r="M13" s="69">
        <v>3.5814685981132888</v>
      </c>
      <c r="N13" s="69">
        <v>4.6574559745222288</v>
      </c>
      <c r="O13" s="69">
        <v>5.0655869306451518</v>
      </c>
      <c r="P13" s="69">
        <v>6.0292504010357204</v>
      </c>
      <c r="Q13" s="69">
        <v>7.5508996525889449</v>
      </c>
      <c r="R13" s="11"/>
      <c r="S13" s="69">
        <f t="shared" si="29"/>
        <v>2.4853127219437932</v>
      </c>
      <c r="T13" s="69">
        <f>'RD T1'!E70</f>
        <v>3.2064820864006065</v>
      </c>
      <c r="U13" s="69">
        <f t="shared" si="30"/>
        <v>5.6917948083443992</v>
      </c>
      <c r="W13" t="str">
        <f t="shared" si="31"/>
        <v>24 Business, media and public service professionals</v>
      </c>
      <c r="X13" s="69">
        <v>6.589200928402474</v>
      </c>
      <c r="Y13" s="69">
        <v>7.5925317598917168</v>
      </c>
      <c r="Z13" s="69">
        <v>7.8143885322183113</v>
      </c>
      <c r="AA13" s="69">
        <v>8.6024251771333056</v>
      </c>
      <c r="AB13" s="69">
        <v>9.3904898066512104</v>
      </c>
      <c r="AC13" s="69"/>
      <c r="AD13" s="69">
        <f t="shared" si="32"/>
        <v>1.576101274432899</v>
      </c>
      <c r="AE13" s="69">
        <f>'RD T1'!E99</f>
        <v>4.5016655465233182</v>
      </c>
      <c r="AF13" s="69">
        <f t="shared" si="33"/>
        <v>6.0777668209562172</v>
      </c>
      <c r="AH13" t="str">
        <f t="shared" si="34"/>
        <v>24 Business, media and public service professionals</v>
      </c>
      <c r="AI13" s="69">
        <v>0.70750667819897639</v>
      </c>
      <c r="AJ13" s="69">
        <v>0.74550234473622123</v>
      </c>
      <c r="AK13" s="69">
        <v>0.79839039599461514</v>
      </c>
      <c r="AL13" s="69">
        <v>0.78438585951775219</v>
      </c>
      <c r="AM13" s="69">
        <v>0.84887527316990996</v>
      </c>
      <c r="AN13" s="69"/>
      <c r="AO13" s="69">
        <f t="shared" si="35"/>
        <v>5.0484877175294818E-2</v>
      </c>
      <c r="AP13" s="69">
        <f>'RD T1'!E128</f>
        <v>0.30705677653592095</v>
      </c>
      <c r="AQ13" s="69">
        <f t="shared" si="36"/>
        <v>0.35754165371121577</v>
      </c>
      <c r="AS13" t="str">
        <f t="shared" si="37"/>
        <v>24 Business, media and public service professionals</v>
      </c>
      <c r="AT13" s="69">
        <v>1.0609014449091334</v>
      </c>
      <c r="AU13" s="69">
        <v>1.2083820108061016</v>
      </c>
      <c r="AV13" s="69">
        <v>1.258327559701568</v>
      </c>
      <c r="AW13" s="69">
        <v>1.3671428334874878</v>
      </c>
      <c r="AX13" s="69">
        <v>1.5324159018963737</v>
      </c>
      <c r="AY13" s="69"/>
      <c r="AZ13" s="69">
        <f t="shared" si="38"/>
        <v>0.27408834219480571</v>
      </c>
      <c r="BA13" s="69">
        <f>'RD T1'!E157</f>
        <v>0.68742543090755637</v>
      </c>
      <c r="BB13" s="69">
        <f t="shared" si="39"/>
        <v>0.96151377310236208</v>
      </c>
      <c r="BD13" t="str">
        <f t="shared" si="40"/>
        <v>24 Business, media and public service professionals</v>
      </c>
      <c r="BE13" s="69">
        <v>2.1501640111826448</v>
      </c>
      <c r="BF13" s="69">
        <v>2.3164718015559385</v>
      </c>
      <c r="BG13" s="69">
        <v>2.651228023569173</v>
      </c>
      <c r="BH13" s="69">
        <v>2.886395164556455</v>
      </c>
      <c r="BI13" s="69">
        <v>3.1068756165224585</v>
      </c>
      <c r="BJ13" s="69"/>
      <c r="BK13" s="69">
        <f t="shared" si="41"/>
        <v>0.4556475929532855</v>
      </c>
      <c r="BL13" s="69">
        <f>'RD T1'!E186</f>
        <v>1.2107032755090577</v>
      </c>
      <c r="BM13" s="69">
        <f t="shared" si="42"/>
        <v>1.6663508684623431</v>
      </c>
      <c r="BO13" t="str">
        <f t="shared" si="43"/>
        <v>24 Business, media and public service professionals</v>
      </c>
      <c r="BP13" s="69">
        <v>1.5599190144267971</v>
      </c>
      <c r="BQ13" s="69">
        <v>1.7182838366402369</v>
      </c>
      <c r="BR13" s="69">
        <v>1.6899378712381588</v>
      </c>
      <c r="BS13" s="69">
        <v>1.7613472403562112</v>
      </c>
      <c r="BT13" s="69">
        <v>1.5155388173714128</v>
      </c>
      <c r="BU13" s="69"/>
      <c r="BV13" s="69">
        <f t="shared" si="44"/>
        <v>-0.17439905386674592</v>
      </c>
      <c r="BW13" s="69">
        <f>'RD T1'!E215</f>
        <v>0.66514765607771098</v>
      </c>
      <c r="BX13" s="69">
        <f t="shared" si="45"/>
        <v>0.49074860221096506</v>
      </c>
      <c r="BZ13" t="str">
        <f t="shared" si="46"/>
        <v>24 Business, media and public service professionals</v>
      </c>
      <c r="CA13" s="69">
        <v>0.97020701518475538</v>
      </c>
      <c r="CB13" s="69">
        <v>1.0410624145432692</v>
      </c>
      <c r="CC13" s="69">
        <v>1.01234929816769</v>
      </c>
      <c r="CD13" s="69">
        <v>1.0837366805465498</v>
      </c>
      <c r="CE13" s="69">
        <v>0.74696111253692477</v>
      </c>
      <c r="CF13" s="69"/>
      <c r="CG13" s="69">
        <f t="shared" si="47"/>
        <v>-0.26538818563076527</v>
      </c>
      <c r="CH13" s="69">
        <f>'RD T1'!E244</f>
        <v>0.35986980704672628</v>
      </c>
      <c r="CI13" s="69">
        <f t="shared" si="48"/>
        <v>9.4481621415961003E-2</v>
      </c>
      <c r="CK13" t="str">
        <f t="shared" si="49"/>
        <v>24 Business, media and public service professionals</v>
      </c>
      <c r="CL13" s="69">
        <v>0.16711121808878879</v>
      </c>
      <c r="CM13" s="69">
        <v>0.21776973938339123</v>
      </c>
      <c r="CN13" s="69">
        <v>0.22190559003436239</v>
      </c>
      <c r="CO13" s="69">
        <v>0.29637037390284637</v>
      </c>
      <c r="CP13" s="69">
        <v>0.44079356286223892</v>
      </c>
      <c r="CQ13" s="69"/>
      <c r="CR13" s="69">
        <f t="shared" si="50"/>
        <v>0.21888797282787653</v>
      </c>
      <c r="CS13" s="69">
        <f>'RD T1'!E273</f>
        <v>0.10640853307897324</v>
      </c>
      <c r="CT13" s="69">
        <f t="shared" si="51"/>
        <v>0.32529650590684978</v>
      </c>
    </row>
    <row r="14" spans="1:98" x14ac:dyDescent="0.2">
      <c r="A14" s="10" t="str">
        <f>name!D10</f>
        <v>31 Science, engineering and technology associate professionals</v>
      </c>
      <c r="B14" s="69">
        <v>8.9257501578985585E-2</v>
      </c>
      <c r="C14" s="69">
        <v>0.12697496465449198</v>
      </c>
      <c r="D14" s="69">
        <v>0.14311847589088655</v>
      </c>
      <c r="E14" s="69">
        <v>0.15319010377851966</v>
      </c>
      <c r="F14" s="69">
        <v>0.2183332381192418</v>
      </c>
      <c r="G14" s="11"/>
      <c r="H14" s="69">
        <f t="shared" si="26"/>
        <v>7.5214762228355242E-2</v>
      </c>
      <c r="I14" s="69">
        <f>'RD T1'!E42</f>
        <v>8.2586876679051957E-2</v>
      </c>
      <c r="J14" s="69">
        <f t="shared" si="27"/>
        <v>0.1578016389074072</v>
      </c>
      <c r="L14" t="str">
        <f t="shared" si="28"/>
        <v>31 Science, engineering and technology associate professionals</v>
      </c>
      <c r="M14" s="69">
        <v>0.49726246240557564</v>
      </c>
      <c r="N14" s="69">
        <v>0.67746598441840289</v>
      </c>
      <c r="O14" s="69">
        <v>0.80314520678419443</v>
      </c>
      <c r="P14" s="69">
        <v>0.76293397937250573</v>
      </c>
      <c r="Q14" s="69">
        <v>0.97251546540068989</v>
      </c>
      <c r="R14" s="11"/>
      <c r="S14" s="69">
        <f t="shared" si="29"/>
        <v>0.16937025861649546</v>
      </c>
      <c r="T14" s="69">
        <f>'RD T1'!E71</f>
        <v>0.36903953481597046</v>
      </c>
      <c r="U14" s="69">
        <f t="shared" si="30"/>
        <v>0.53840979343246587</v>
      </c>
      <c r="W14" t="str">
        <f t="shared" si="31"/>
        <v>31 Science, engineering and technology associate professionals</v>
      </c>
      <c r="X14" s="69">
        <v>1.2796110264571077</v>
      </c>
      <c r="Y14" s="69">
        <v>1.5745175389575647</v>
      </c>
      <c r="Z14" s="69">
        <v>1.6182916216217538</v>
      </c>
      <c r="AA14" s="69">
        <v>1.4725666216931768</v>
      </c>
      <c r="AB14" s="69">
        <v>1.6292486025616275</v>
      </c>
      <c r="AC14" s="69"/>
      <c r="AD14" s="69">
        <f t="shared" si="32"/>
        <v>1.0956980939873739E-2</v>
      </c>
      <c r="AE14" s="69">
        <f>'RD T1'!E100</f>
        <v>0.69795474298408389</v>
      </c>
      <c r="AF14" s="69">
        <f t="shared" si="33"/>
        <v>0.70891172392395763</v>
      </c>
      <c r="AH14" t="str">
        <f t="shared" si="34"/>
        <v>31 Science, engineering and technology associate professionals</v>
      </c>
      <c r="AI14" s="69">
        <v>0.19847406458103423</v>
      </c>
      <c r="AJ14" s="69">
        <v>0.24801516886593045</v>
      </c>
      <c r="AK14" s="69">
        <v>0.27456428104520542</v>
      </c>
      <c r="AL14" s="69">
        <v>0.27484765145518536</v>
      </c>
      <c r="AM14" s="69">
        <v>0.35322749997666053</v>
      </c>
      <c r="AN14" s="69"/>
      <c r="AO14" s="69">
        <f t="shared" si="35"/>
        <v>7.8663218931455114E-2</v>
      </c>
      <c r="AP14" s="69">
        <f>'RD T1'!E129</f>
        <v>0.14470354399365304</v>
      </c>
      <c r="AQ14" s="69">
        <f t="shared" si="36"/>
        <v>0.22336676292510815</v>
      </c>
      <c r="AS14" t="str">
        <f t="shared" si="37"/>
        <v>31 Science, engineering and technology associate professionals</v>
      </c>
      <c r="AT14" s="69">
        <v>0.52108766833835674</v>
      </c>
      <c r="AU14" s="69">
        <v>0.60619637844321705</v>
      </c>
      <c r="AV14" s="69">
        <v>0.62442934702497421</v>
      </c>
      <c r="AW14" s="69">
        <v>0.50832507986362396</v>
      </c>
      <c r="AX14" s="69">
        <v>0.49669019534132525</v>
      </c>
      <c r="AY14" s="69"/>
      <c r="AZ14" s="69">
        <f t="shared" si="38"/>
        <v>-0.12773915168364897</v>
      </c>
      <c r="BA14" s="69">
        <f>'RD T1'!E158</f>
        <v>0.19921583300402185</v>
      </c>
      <c r="BB14" s="69">
        <f t="shared" si="39"/>
        <v>7.1476681320372881E-2</v>
      </c>
      <c r="BD14" t="str">
        <f t="shared" si="40"/>
        <v>31 Science, engineering and technology associate professionals</v>
      </c>
      <c r="BE14" s="69">
        <v>0.75513324745586774</v>
      </c>
      <c r="BF14" s="69">
        <v>0.75859788887349588</v>
      </c>
      <c r="BG14" s="69">
        <v>0.87916748389408972</v>
      </c>
      <c r="BH14" s="69">
        <v>0.6269597459808256</v>
      </c>
      <c r="BI14" s="69">
        <v>0.4647416304068861</v>
      </c>
      <c r="BJ14" s="69"/>
      <c r="BK14" s="69">
        <f t="shared" si="41"/>
        <v>-0.41442585348720362</v>
      </c>
      <c r="BL14" s="69">
        <f>'RD T1'!E187</f>
        <v>0.21365808882220677</v>
      </c>
      <c r="BM14" s="69">
        <f t="shared" si="42"/>
        <v>-0.20076776466499685</v>
      </c>
      <c r="BO14" t="str">
        <f t="shared" si="43"/>
        <v>31 Science, engineering and technology associate professionals</v>
      </c>
      <c r="BP14" s="69">
        <v>0.56310929258066389</v>
      </c>
      <c r="BQ14" s="69">
        <v>0.66882041182923768</v>
      </c>
      <c r="BR14" s="69">
        <v>0.67918997934968073</v>
      </c>
      <c r="BS14" s="69">
        <v>0.57815405932498476</v>
      </c>
      <c r="BT14" s="69">
        <v>0.53789006775996251</v>
      </c>
      <c r="BU14" s="69"/>
      <c r="BV14" s="69">
        <f t="shared" si="44"/>
        <v>-0.14129991158971822</v>
      </c>
      <c r="BW14" s="69">
        <f>'RD T1'!E216</f>
        <v>0.21748876284968943</v>
      </c>
      <c r="BX14" s="69">
        <f t="shared" si="45"/>
        <v>7.6188851259971213E-2</v>
      </c>
      <c r="BZ14" t="str">
        <f t="shared" si="46"/>
        <v>31 Science, engineering and technology associate professionals</v>
      </c>
      <c r="CA14" s="69">
        <v>0.46659477807172212</v>
      </c>
      <c r="CB14" s="69">
        <v>0.50583923431516609</v>
      </c>
      <c r="CC14" s="69">
        <v>0.52446686664130893</v>
      </c>
      <c r="CD14" s="69">
        <v>0.46645146156419121</v>
      </c>
      <c r="CE14" s="69">
        <v>0.38411406554089228</v>
      </c>
      <c r="CF14" s="69"/>
      <c r="CG14" s="69">
        <f t="shared" si="47"/>
        <v>-0.14035280110041665</v>
      </c>
      <c r="CH14" s="69">
        <f>'RD T1'!E245</f>
        <v>0.15101229155879395</v>
      </c>
      <c r="CI14" s="69">
        <f t="shared" si="48"/>
        <v>1.0659490458377302E-2</v>
      </c>
      <c r="CK14" t="str">
        <f t="shared" si="49"/>
        <v>31 Science, engineering and technology associate professionals</v>
      </c>
      <c r="CL14" s="69">
        <v>6.8903056315820305E-2</v>
      </c>
      <c r="CM14" s="69">
        <v>0.10237225861680738</v>
      </c>
      <c r="CN14" s="69">
        <v>0.12000681659503097</v>
      </c>
      <c r="CO14" s="69">
        <v>0.15380080153960168</v>
      </c>
      <c r="CP14" s="69">
        <v>0.27157262673297389</v>
      </c>
      <c r="CQ14" s="69"/>
      <c r="CR14" s="69">
        <f t="shared" si="50"/>
        <v>0.1515658101379429</v>
      </c>
      <c r="CS14" s="69">
        <f>'RD T1'!E274</f>
        <v>6.5199300185052877E-2</v>
      </c>
      <c r="CT14" s="69">
        <f t="shared" si="51"/>
        <v>0.21676511032299578</v>
      </c>
    </row>
    <row r="15" spans="1:98" x14ac:dyDescent="0.2">
      <c r="A15" s="10" t="str">
        <f>name!D11</f>
        <v>32 Health and social care associate professionals</v>
      </c>
      <c r="B15" s="69">
        <v>1.9181120754226011E-2</v>
      </c>
      <c r="C15" s="69">
        <v>2.5114349868396672E-2</v>
      </c>
      <c r="D15" s="69">
        <v>2.471503811550619E-2</v>
      </c>
      <c r="E15" s="69">
        <v>3.1002728292593502E-2</v>
      </c>
      <c r="F15" s="69">
        <v>4.1404468263547753E-2</v>
      </c>
      <c r="G15" s="11"/>
      <c r="H15" s="69">
        <f t="shared" si="26"/>
        <v>1.6689430148041563E-2</v>
      </c>
      <c r="I15" s="69">
        <f>'RD T1'!E43</f>
        <v>2.0559932906919629E-2</v>
      </c>
      <c r="J15" s="69">
        <f t="shared" si="27"/>
        <v>3.7249363054961196E-2</v>
      </c>
      <c r="L15" t="str">
        <f t="shared" si="28"/>
        <v>32 Health and social care associate professionals</v>
      </c>
      <c r="M15" s="69">
        <v>0.3828178777753154</v>
      </c>
      <c r="N15" s="69">
        <v>0.53740435245785378</v>
      </c>
      <c r="O15" s="69">
        <v>0.56866671069243147</v>
      </c>
      <c r="P15" s="69">
        <v>0.6625260301696777</v>
      </c>
      <c r="Q15" s="69">
        <v>0.84146289632669546</v>
      </c>
      <c r="R15" s="11"/>
      <c r="S15" s="69">
        <f t="shared" si="29"/>
        <v>0.272796185634264</v>
      </c>
      <c r="T15" s="69">
        <f>'RD T1'!E72</f>
        <v>0.41942742294681534</v>
      </c>
      <c r="U15" s="69">
        <f t="shared" si="30"/>
        <v>0.69222360858107934</v>
      </c>
      <c r="W15" t="str">
        <f t="shared" si="31"/>
        <v>32 Health and social care associate professionals</v>
      </c>
      <c r="X15" s="69">
        <v>1.145273074967744</v>
      </c>
      <c r="Y15" s="69">
        <v>1.4575278705184547</v>
      </c>
      <c r="Z15" s="69">
        <v>1.4725779296836368</v>
      </c>
      <c r="AA15" s="69">
        <v>1.5921877323852887</v>
      </c>
      <c r="AB15" s="69">
        <v>1.8411744193652035</v>
      </c>
      <c r="AC15" s="69"/>
      <c r="AD15" s="69">
        <f t="shared" si="32"/>
        <v>0.36859648968156677</v>
      </c>
      <c r="AE15" s="69">
        <f>'RD T1'!E101</f>
        <v>1.0423695506587529</v>
      </c>
      <c r="AF15" s="69">
        <f t="shared" si="33"/>
        <v>1.4109660403403197</v>
      </c>
      <c r="AH15" t="str">
        <f t="shared" si="34"/>
        <v>32 Health and social care associate professionals</v>
      </c>
      <c r="AI15" s="69">
        <v>0.76818895619342265</v>
      </c>
      <c r="AJ15" s="69">
        <v>0.73252574027523476</v>
      </c>
      <c r="AK15" s="69">
        <v>0.70128271777750373</v>
      </c>
      <c r="AL15" s="69">
        <v>0.50577956859166329</v>
      </c>
      <c r="AM15" s="69">
        <v>0.310749337433121</v>
      </c>
      <c r="AN15" s="69"/>
      <c r="AO15" s="69">
        <f t="shared" si="35"/>
        <v>-0.39053338034438273</v>
      </c>
      <c r="AP15" s="69">
        <f>'RD T1'!E130</f>
        <v>0.19898889355210181</v>
      </c>
      <c r="AQ15" s="69">
        <f t="shared" si="36"/>
        <v>-0.19154448679228092</v>
      </c>
      <c r="AS15" t="str">
        <f t="shared" si="37"/>
        <v>32 Health and social care associate professionals</v>
      </c>
      <c r="AT15" s="69">
        <v>0.1887657861197326</v>
      </c>
      <c r="AU15" s="69">
        <v>0.22506977203729744</v>
      </c>
      <c r="AV15" s="69">
        <v>0.25374711866394206</v>
      </c>
      <c r="AW15" s="69">
        <v>0.23950169931135853</v>
      </c>
      <c r="AX15" s="69">
        <v>0.25708657718387795</v>
      </c>
      <c r="AY15" s="69"/>
      <c r="AZ15" s="69">
        <f t="shared" si="38"/>
        <v>3.3394585199358895E-3</v>
      </c>
      <c r="BA15" s="69">
        <f>'RD T1'!E159</f>
        <v>0.14060055803754717</v>
      </c>
      <c r="BB15" s="69">
        <f t="shared" si="39"/>
        <v>0.14394001655748306</v>
      </c>
      <c r="BD15" t="str">
        <f t="shared" si="40"/>
        <v>32 Health and social care associate professionals</v>
      </c>
      <c r="BE15" s="69">
        <v>0.68441766259784942</v>
      </c>
      <c r="BF15" s="69">
        <v>0.82233970232301368</v>
      </c>
      <c r="BG15" s="69">
        <v>0.91124456074318083</v>
      </c>
      <c r="BH15" s="69">
        <v>0.88786361814058579</v>
      </c>
      <c r="BI15" s="69">
        <v>1.0095571096067721</v>
      </c>
      <c r="BJ15" s="69"/>
      <c r="BK15" s="69">
        <f t="shared" si="41"/>
        <v>9.8312548863591309E-2</v>
      </c>
      <c r="BL15" s="69">
        <f>'RD T1'!E188</f>
        <v>0.55305756917091242</v>
      </c>
      <c r="BM15" s="69">
        <f t="shared" si="42"/>
        <v>0.65137011803450373</v>
      </c>
      <c r="BO15" t="str">
        <f t="shared" si="43"/>
        <v>32 Health and social care associate professionals</v>
      </c>
      <c r="BP15" s="69">
        <v>0.53391006070376124</v>
      </c>
      <c r="BQ15" s="69">
        <v>0.59084597986655951</v>
      </c>
      <c r="BR15" s="69">
        <v>0.59738546149982308</v>
      </c>
      <c r="BS15" s="69">
        <v>0.55637213304470179</v>
      </c>
      <c r="BT15" s="69">
        <v>0.45523064384343714</v>
      </c>
      <c r="BU15" s="69"/>
      <c r="BV15" s="69">
        <f t="shared" si="44"/>
        <v>-0.14215481765638593</v>
      </c>
      <c r="BW15" s="69">
        <f>'RD T1'!E217</f>
        <v>0.26788019471922569</v>
      </c>
      <c r="BX15" s="69">
        <f t="shared" si="45"/>
        <v>0.12572537706283976</v>
      </c>
      <c r="BZ15" t="str">
        <f t="shared" si="46"/>
        <v>32 Health and social care associate professionals</v>
      </c>
      <c r="CA15" s="69">
        <v>0.22075266786695277</v>
      </c>
      <c r="CB15" s="69">
        <v>0.2147902404050995</v>
      </c>
      <c r="CC15" s="69">
        <v>0.18298949425192584</v>
      </c>
      <c r="CD15" s="69">
        <v>0.16532530164645864</v>
      </c>
      <c r="CE15" s="69">
        <v>0.10490036966402277</v>
      </c>
      <c r="CF15" s="69"/>
      <c r="CG15" s="69">
        <f t="shared" si="47"/>
        <v>-7.8089124587903069E-2</v>
      </c>
      <c r="CH15" s="69">
        <f>'RD T1'!E246</f>
        <v>6.3379456527121E-2</v>
      </c>
      <c r="CI15" s="69">
        <f t="shared" si="48"/>
        <v>-1.4709668060782069E-2</v>
      </c>
      <c r="CK15" t="str">
        <f t="shared" si="49"/>
        <v>32 Health and social care associate professionals</v>
      </c>
      <c r="CL15" s="69">
        <v>2.6107626724752031E-2</v>
      </c>
      <c r="CM15" s="69">
        <v>3.6251871974624657E-2</v>
      </c>
      <c r="CN15" s="69">
        <v>3.7552943175239065E-2</v>
      </c>
      <c r="CO15" s="69">
        <v>5.6292316646395127E-2</v>
      </c>
      <c r="CP15" s="69">
        <v>0.1082728126009726</v>
      </c>
      <c r="CQ15" s="69"/>
      <c r="CR15" s="69">
        <f t="shared" si="50"/>
        <v>7.0719869425733536E-2</v>
      </c>
      <c r="CS15" s="69">
        <f>'RD T1'!E275</f>
        <v>2.748613232945183E-2</v>
      </c>
      <c r="CT15" s="69">
        <f t="shared" si="51"/>
        <v>9.8206001755185374E-2</v>
      </c>
    </row>
    <row r="16" spans="1:98" x14ac:dyDescent="0.2">
      <c r="A16" s="10" t="str">
        <f>name!D12</f>
        <v>33 Protective service occupations</v>
      </c>
      <c r="B16" s="69">
        <v>1.0755925877237293E-2</v>
      </c>
      <c r="C16" s="69">
        <v>1.0950141234471217E-2</v>
      </c>
      <c r="D16" s="69">
        <v>1.247315033930158E-2</v>
      </c>
      <c r="E16" s="69">
        <v>1.7745344633325947E-2</v>
      </c>
      <c r="F16" s="69">
        <v>2.6492766876150448E-2</v>
      </c>
      <c r="G16" s="11"/>
      <c r="H16" s="69">
        <f t="shared" si="26"/>
        <v>1.4019616536848868E-2</v>
      </c>
      <c r="I16" s="69">
        <f>'RD T1'!E44</f>
        <v>7.2191541526792054E-3</v>
      </c>
      <c r="J16" s="69">
        <f t="shared" si="27"/>
        <v>2.1238770689528074E-2</v>
      </c>
      <c r="L16" t="str">
        <f t="shared" si="28"/>
        <v>33 Protective service occupations</v>
      </c>
      <c r="M16" s="69">
        <v>0.17399297823996249</v>
      </c>
      <c r="N16" s="69">
        <v>0.19598950306110735</v>
      </c>
      <c r="O16" s="69">
        <v>0.23804444981590489</v>
      </c>
      <c r="P16" s="69">
        <v>0.32162141599729338</v>
      </c>
      <c r="Q16" s="69">
        <v>0.48552200955688218</v>
      </c>
      <c r="R16" s="11"/>
      <c r="S16" s="69">
        <f t="shared" si="29"/>
        <v>0.24747755974097729</v>
      </c>
      <c r="T16" s="69">
        <f>'RD T1'!E73</f>
        <v>0.12399596244820851</v>
      </c>
      <c r="U16" s="69">
        <f t="shared" si="30"/>
        <v>0.37147352218918583</v>
      </c>
      <c r="W16" t="str">
        <f t="shared" si="31"/>
        <v>33 Protective service occupations</v>
      </c>
      <c r="X16" s="69">
        <v>0.75424803059083478</v>
      </c>
      <c r="Y16" s="69">
        <v>0.83720124983140531</v>
      </c>
      <c r="Z16" s="69">
        <v>0.8970713830744248</v>
      </c>
      <c r="AA16" s="69">
        <v>1.1612455517986329</v>
      </c>
      <c r="AB16" s="69">
        <v>1.5763104330638364</v>
      </c>
      <c r="AC16" s="69"/>
      <c r="AD16" s="69">
        <f t="shared" si="32"/>
        <v>0.67923904998941165</v>
      </c>
      <c r="AE16" s="69">
        <f>'RD T1'!E102</f>
        <v>0.53921153271501043</v>
      </c>
      <c r="AF16" s="69">
        <f t="shared" si="33"/>
        <v>1.2184505827044221</v>
      </c>
      <c r="AH16" t="str">
        <f t="shared" si="34"/>
        <v>33 Protective service occupations</v>
      </c>
      <c r="AI16" s="69">
        <v>0.20205271166607291</v>
      </c>
      <c r="AJ16" s="69">
        <v>0.22183039418620651</v>
      </c>
      <c r="AK16" s="69">
        <v>0.23829471471055269</v>
      </c>
      <c r="AL16" s="69">
        <v>0.29477547898044371</v>
      </c>
      <c r="AM16" s="69">
        <v>0.3809461120943638</v>
      </c>
      <c r="AN16" s="69"/>
      <c r="AO16" s="69">
        <f t="shared" si="35"/>
        <v>0.14265139738381111</v>
      </c>
      <c r="AP16" s="69">
        <f>'RD T1'!E131</f>
        <v>0.1190795019341717</v>
      </c>
      <c r="AQ16" s="69">
        <f t="shared" si="36"/>
        <v>0.26173089931798282</v>
      </c>
      <c r="AS16" t="str">
        <f t="shared" si="37"/>
        <v>33 Protective service occupations</v>
      </c>
      <c r="AT16" s="69">
        <v>0.19610241053249061</v>
      </c>
      <c r="AU16" s="69">
        <v>0.18073562806908569</v>
      </c>
      <c r="AV16" s="69">
        <v>0.19053771619309745</v>
      </c>
      <c r="AW16" s="69">
        <v>0.21013431571544108</v>
      </c>
      <c r="AX16" s="69">
        <v>0.23602783239665323</v>
      </c>
      <c r="AY16" s="69"/>
      <c r="AZ16" s="69">
        <f t="shared" si="38"/>
        <v>4.549011620355578E-2</v>
      </c>
      <c r="BA16" s="69">
        <f>'RD T1'!E160</f>
        <v>7.8800559019060745E-2</v>
      </c>
      <c r="BB16" s="69">
        <f t="shared" si="39"/>
        <v>0.12429067522261653</v>
      </c>
      <c r="BD16" t="str">
        <f t="shared" si="40"/>
        <v>33 Protective service occupations</v>
      </c>
      <c r="BE16" s="69">
        <v>0.6630975231803552</v>
      </c>
      <c r="BF16" s="69">
        <v>0.56063367367731054</v>
      </c>
      <c r="BG16" s="69">
        <v>0.61761733079237058</v>
      </c>
      <c r="BH16" s="69">
        <v>0.69907995737164608</v>
      </c>
      <c r="BI16" s="69">
        <v>0.71778126424530597</v>
      </c>
      <c r="BJ16" s="69"/>
      <c r="BK16" s="69">
        <f t="shared" si="41"/>
        <v>0.10016393345293539</v>
      </c>
      <c r="BL16" s="69">
        <f>'RD T1'!E189</f>
        <v>0.17938736778343156</v>
      </c>
      <c r="BM16" s="69">
        <f t="shared" si="42"/>
        <v>0.27955130123636696</v>
      </c>
      <c r="BO16" t="str">
        <f t="shared" si="43"/>
        <v>33 Protective service occupations</v>
      </c>
      <c r="BP16" s="69">
        <v>0.70326924001751279</v>
      </c>
      <c r="BQ16" s="69">
        <v>0.68499755864073752</v>
      </c>
      <c r="BR16" s="69">
        <v>0.64805453263769908</v>
      </c>
      <c r="BS16" s="69">
        <v>0.73650762170404149</v>
      </c>
      <c r="BT16" s="69">
        <v>0.64187572209383037</v>
      </c>
      <c r="BU16" s="69"/>
      <c r="BV16" s="69">
        <f t="shared" si="44"/>
        <v>-6.1788105438687069E-3</v>
      </c>
      <c r="BW16" s="69">
        <f>'RD T1'!E218</f>
        <v>0.20255206151604124</v>
      </c>
      <c r="BX16" s="69">
        <f t="shared" si="45"/>
        <v>0.19637325097217254</v>
      </c>
      <c r="BZ16" t="str">
        <f t="shared" si="46"/>
        <v>33 Protective service occupations</v>
      </c>
      <c r="CA16" s="69">
        <v>0.40099793617422635</v>
      </c>
      <c r="CB16" s="69">
        <v>0.35336314721696682</v>
      </c>
      <c r="CC16" s="69">
        <v>0.34461757930953402</v>
      </c>
      <c r="CD16" s="69">
        <v>0.40092912825406957</v>
      </c>
      <c r="CE16" s="69">
        <v>0.32160123835699111</v>
      </c>
      <c r="CF16" s="69"/>
      <c r="CG16" s="69">
        <f t="shared" si="47"/>
        <v>-2.3016340952542902E-2</v>
      </c>
      <c r="CH16" s="69">
        <f>'RD T1'!E247</f>
        <v>0.13028255633213964</v>
      </c>
      <c r="CI16" s="69">
        <f t="shared" si="48"/>
        <v>0.10726621537959674</v>
      </c>
      <c r="CK16" t="str">
        <f t="shared" si="49"/>
        <v>33 Protective service occupations</v>
      </c>
      <c r="CL16" s="69">
        <v>5.334554146506388E-2</v>
      </c>
      <c r="CM16" s="69">
        <v>4.7041338745523832E-2</v>
      </c>
      <c r="CN16" s="69">
        <v>4.5133959678678608E-2</v>
      </c>
      <c r="CO16" s="69">
        <v>3.3802979442263771E-2</v>
      </c>
      <c r="CP16" s="69">
        <v>3.4901895777781328E-2</v>
      </c>
      <c r="CQ16" s="69"/>
      <c r="CR16" s="69">
        <f t="shared" si="50"/>
        <v>-1.023206390089728E-2</v>
      </c>
      <c r="CS16" s="69">
        <f>'RD T1'!E276</f>
        <v>7.0834372670173602E-3</v>
      </c>
      <c r="CT16" s="69">
        <f t="shared" si="51"/>
        <v>-3.1486266338799198E-3</v>
      </c>
    </row>
    <row r="17" spans="1:98" x14ac:dyDescent="0.2">
      <c r="A17" s="10" t="str">
        <f>name!D13</f>
        <v>34 Culture, media and sports occupations</v>
      </c>
      <c r="B17" s="69">
        <v>7.2030162925691241E-2</v>
      </c>
      <c r="C17" s="69">
        <v>9.409065264245528E-2</v>
      </c>
      <c r="D17" s="69">
        <v>0.10164773467424662</v>
      </c>
      <c r="E17" s="69">
        <v>0.11208311088160751</v>
      </c>
      <c r="F17" s="69">
        <v>0.14274747001816077</v>
      </c>
      <c r="G17" s="11"/>
      <c r="H17" s="69">
        <f t="shared" si="26"/>
        <v>4.1099735343914146E-2</v>
      </c>
      <c r="I17" s="69">
        <f>'RD T1'!E45</f>
        <v>6.5243317792337066E-2</v>
      </c>
      <c r="J17" s="69">
        <f t="shared" si="27"/>
        <v>0.10634305313625121</v>
      </c>
      <c r="L17" t="str">
        <f t="shared" si="28"/>
        <v>34 Culture, media and sports occupations</v>
      </c>
      <c r="M17" s="69">
        <v>1.1742280820723126</v>
      </c>
      <c r="N17" s="69">
        <v>1.2527027080506827</v>
      </c>
      <c r="O17" s="69">
        <v>1.5473166200200223</v>
      </c>
      <c r="P17" s="69">
        <v>1.7079400151565145</v>
      </c>
      <c r="Q17" s="69">
        <v>2.1689388941538308</v>
      </c>
      <c r="R17" s="11"/>
      <c r="S17" s="69">
        <f t="shared" si="29"/>
        <v>0.62162227413380844</v>
      </c>
      <c r="T17" s="69">
        <f>'RD T1'!E74</f>
        <v>0.96502254262572962</v>
      </c>
      <c r="U17" s="69">
        <f t="shared" si="30"/>
        <v>1.5866448167595379</v>
      </c>
      <c r="W17" t="str">
        <f t="shared" si="31"/>
        <v>34 Culture, media and sports occupations</v>
      </c>
      <c r="X17" s="69">
        <v>2.6684553766796615</v>
      </c>
      <c r="Y17" s="69">
        <v>2.5958982010200091</v>
      </c>
      <c r="Z17" s="69">
        <v>2.6270259861814349</v>
      </c>
      <c r="AA17" s="69">
        <v>2.5939811801579564</v>
      </c>
      <c r="AB17" s="69">
        <v>2.8085935819510381</v>
      </c>
      <c r="AC17" s="69"/>
      <c r="AD17" s="69">
        <f t="shared" si="32"/>
        <v>0.18156759576960324</v>
      </c>
      <c r="AE17" s="69">
        <f>'RD T1'!E103</f>
        <v>1.2982992345128148</v>
      </c>
      <c r="AF17" s="69">
        <f t="shared" si="33"/>
        <v>1.4798668302824181</v>
      </c>
      <c r="AH17" t="str">
        <f t="shared" si="34"/>
        <v>34 Culture, media and sports occupations</v>
      </c>
      <c r="AI17" s="69">
        <v>0.29708884965147969</v>
      </c>
      <c r="AJ17" s="69">
        <v>0.31248914183647691</v>
      </c>
      <c r="AK17" s="69">
        <v>0.35833304422827644</v>
      </c>
      <c r="AL17" s="69">
        <v>0.33698980288089175</v>
      </c>
      <c r="AM17" s="69">
        <v>0.40781714170167987</v>
      </c>
      <c r="AN17" s="69"/>
      <c r="AO17" s="69">
        <f t="shared" si="35"/>
        <v>4.9484097473403432E-2</v>
      </c>
      <c r="AP17" s="69">
        <f>'RD T1'!E132</f>
        <v>0.16488113430993076</v>
      </c>
      <c r="AQ17" s="69">
        <f t="shared" si="36"/>
        <v>0.21436523178333419</v>
      </c>
      <c r="AS17" t="str">
        <f t="shared" si="37"/>
        <v>34 Culture, media and sports occupations</v>
      </c>
      <c r="AT17" s="69">
        <v>0.42702094073143665</v>
      </c>
      <c r="AU17" s="69">
        <v>0.3968103743355933</v>
      </c>
      <c r="AV17" s="69">
        <v>0.39438055465671623</v>
      </c>
      <c r="AW17" s="69">
        <v>0.35581763784117093</v>
      </c>
      <c r="AX17" s="69">
        <v>0.34804937595060492</v>
      </c>
      <c r="AY17" s="69"/>
      <c r="AZ17" s="69">
        <f t="shared" si="38"/>
        <v>-4.6331178706111309E-2</v>
      </c>
      <c r="BA17" s="69">
        <f>'RD T1'!E161</f>
        <v>0.16550209802945207</v>
      </c>
      <c r="BB17" s="69">
        <f t="shared" si="39"/>
        <v>0.11917091932334076</v>
      </c>
      <c r="BD17" t="str">
        <f t="shared" si="40"/>
        <v>34 Culture, media and sports occupations</v>
      </c>
      <c r="BE17" s="69">
        <v>1.0300809750799291</v>
      </c>
      <c r="BF17" s="69">
        <v>0.81887514482569379</v>
      </c>
      <c r="BG17" s="69">
        <v>0.90838189519217927</v>
      </c>
      <c r="BH17" s="69">
        <v>0.79913936699499244</v>
      </c>
      <c r="BI17" s="69">
        <v>0.77609719262442389</v>
      </c>
      <c r="BJ17" s="69"/>
      <c r="BK17" s="69">
        <f t="shared" si="41"/>
        <v>-0.13228470256775537</v>
      </c>
      <c r="BL17" s="69">
        <f>'RD T1'!E190</f>
        <v>0.29192797243693985</v>
      </c>
      <c r="BM17" s="69">
        <f t="shared" si="42"/>
        <v>0.15964326986918448</v>
      </c>
      <c r="BO17" t="str">
        <f t="shared" si="43"/>
        <v>34 Culture, media and sports occupations</v>
      </c>
      <c r="BP17" s="69">
        <v>0.60605789388814868</v>
      </c>
      <c r="BQ17" s="69">
        <v>0.45924300094950388</v>
      </c>
      <c r="BR17" s="69">
        <v>0.42603144485781602</v>
      </c>
      <c r="BS17" s="69">
        <v>0.33940337748261445</v>
      </c>
      <c r="BT17" s="69">
        <v>0.21108904495389649</v>
      </c>
      <c r="BU17" s="69"/>
      <c r="BV17" s="69">
        <f t="shared" si="44"/>
        <v>-0.21494239990391953</v>
      </c>
      <c r="BW17" s="69">
        <f>'RD T1'!E219</f>
        <v>0.11446041797716022</v>
      </c>
      <c r="BX17" s="69">
        <f t="shared" si="45"/>
        <v>-0.10048198192675931</v>
      </c>
      <c r="BZ17" t="str">
        <f t="shared" si="46"/>
        <v>34 Culture, media and sports occupations</v>
      </c>
      <c r="CA17" s="69">
        <v>0.45320561214187749</v>
      </c>
      <c r="CB17" s="69">
        <v>0.38493555105766353</v>
      </c>
      <c r="CC17" s="69">
        <v>0.35150661598454341</v>
      </c>
      <c r="CD17" s="69">
        <v>0.31768289252103432</v>
      </c>
      <c r="CE17" s="69">
        <v>0.19580063219389351</v>
      </c>
      <c r="CF17" s="69"/>
      <c r="CG17" s="69">
        <f t="shared" si="47"/>
        <v>-0.1557059837906499</v>
      </c>
      <c r="CH17" s="69">
        <f>'RD T1'!E248</f>
        <v>0.1021943624806961</v>
      </c>
      <c r="CI17" s="69">
        <f t="shared" si="48"/>
        <v>-5.3511621309953794E-2</v>
      </c>
      <c r="CK17" t="str">
        <f t="shared" si="49"/>
        <v>34 Culture, media and sports occupations</v>
      </c>
      <c r="CL17" s="69">
        <v>0.10851634759642975</v>
      </c>
      <c r="CM17" s="69">
        <v>0.12135306236887999</v>
      </c>
      <c r="CN17" s="69">
        <v>0.11640792140450289</v>
      </c>
      <c r="CO17" s="69">
        <v>0.13937088680248536</v>
      </c>
      <c r="CP17" s="69">
        <v>0.19281961762495298</v>
      </c>
      <c r="CQ17" s="69"/>
      <c r="CR17" s="69">
        <f t="shared" si="50"/>
        <v>7.641169622045009E-2</v>
      </c>
      <c r="CS17" s="69">
        <f>'RD T1'!E277</f>
        <v>4.5217448208186836E-2</v>
      </c>
      <c r="CT17" s="69">
        <f t="shared" si="51"/>
        <v>0.12162914442863693</v>
      </c>
    </row>
    <row r="18" spans="1:98" x14ac:dyDescent="0.2">
      <c r="A18" s="10" t="str">
        <f>name!D14</f>
        <v>35 Business and public service associate professionals</v>
      </c>
      <c r="B18" s="69">
        <v>0.20833022453613076</v>
      </c>
      <c r="C18" s="69">
        <v>0.25683415000103144</v>
      </c>
      <c r="D18" s="69">
        <v>0.29131675663611084</v>
      </c>
      <c r="E18" s="69">
        <v>0.32809669294693922</v>
      </c>
      <c r="F18" s="69">
        <v>0.43376868839266591</v>
      </c>
      <c r="G18" s="11"/>
      <c r="H18" s="69">
        <f t="shared" si="26"/>
        <v>0.14245193175655507</v>
      </c>
      <c r="I18" s="69">
        <f>'RD T1'!E46</f>
        <v>0.17511764796594503</v>
      </c>
      <c r="J18" s="69">
        <f t="shared" si="27"/>
        <v>0.31756957972250011</v>
      </c>
      <c r="L18" t="str">
        <f t="shared" si="28"/>
        <v>35 Business and public service associate professionals</v>
      </c>
      <c r="M18" s="69">
        <v>2.0923961974210314</v>
      </c>
      <c r="N18" s="69">
        <v>2.6196319281370375</v>
      </c>
      <c r="O18" s="69">
        <v>2.7998807710688896</v>
      </c>
      <c r="P18" s="69">
        <v>3.0620463454466202</v>
      </c>
      <c r="Q18" s="69">
        <v>3.7922390003817537</v>
      </c>
      <c r="R18" s="11"/>
      <c r="S18" s="69">
        <f t="shared" si="29"/>
        <v>0.9923582293128641</v>
      </c>
      <c r="T18" s="69">
        <f>'RD T1'!E75</f>
        <v>1.6196219718487546</v>
      </c>
      <c r="U18" s="69">
        <f t="shared" si="30"/>
        <v>2.6119802011616189</v>
      </c>
      <c r="W18" t="str">
        <f t="shared" si="31"/>
        <v>35 Business and public service associate professionals</v>
      </c>
      <c r="X18" s="69">
        <v>4.8499978892588009</v>
      </c>
      <c r="Y18" s="69">
        <v>5.4954882637275926</v>
      </c>
      <c r="Z18" s="69">
        <v>5.4246430602071385</v>
      </c>
      <c r="AA18" s="69">
        <v>5.3052286621501876</v>
      </c>
      <c r="AB18" s="69">
        <v>5.6398435257082431</v>
      </c>
      <c r="AC18" s="69"/>
      <c r="AD18" s="69">
        <f t="shared" si="32"/>
        <v>0.21520046550110461</v>
      </c>
      <c r="AE18" s="69">
        <f>'RD T1'!E104</f>
        <v>2.7355223994998825</v>
      </c>
      <c r="AF18" s="69">
        <f t="shared" si="33"/>
        <v>2.9507228650009871</v>
      </c>
      <c r="AH18" t="str">
        <f t="shared" si="34"/>
        <v>35 Business and public service associate professionals</v>
      </c>
      <c r="AI18" s="69">
        <v>1.2525015641431778</v>
      </c>
      <c r="AJ18" s="69">
        <v>1.4498656678017137</v>
      </c>
      <c r="AK18" s="69">
        <v>1.5043354708307466</v>
      </c>
      <c r="AL18" s="69">
        <v>1.4751511731442319</v>
      </c>
      <c r="AM18" s="69">
        <v>1.6426526393937875</v>
      </c>
      <c r="AN18" s="69"/>
      <c r="AO18" s="69">
        <f t="shared" si="35"/>
        <v>0.13831716856304088</v>
      </c>
      <c r="AP18" s="69">
        <f>'RD T1'!E133</f>
        <v>0.74051332102938217</v>
      </c>
      <c r="AQ18" s="69">
        <f t="shared" si="36"/>
        <v>0.87883048959242305</v>
      </c>
      <c r="AS18" t="str">
        <f t="shared" si="37"/>
        <v>35 Business and public service associate professionals</v>
      </c>
      <c r="AT18" s="69">
        <v>1.1694432560104624</v>
      </c>
      <c r="AU18" s="69">
        <v>1.343173816030627</v>
      </c>
      <c r="AV18" s="69">
        <v>1.3672133301613401</v>
      </c>
      <c r="AW18" s="69">
        <v>1.3192253370626146</v>
      </c>
      <c r="AX18" s="69">
        <v>1.4529682441196801</v>
      </c>
      <c r="AY18" s="69"/>
      <c r="AZ18" s="69">
        <f t="shared" si="38"/>
        <v>8.5754913958340007E-2</v>
      </c>
      <c r="BA18" s="69">
        <f>'RD T1'!E162</f>
        <v>0.65170699423271439</v>
      </c>
      <c r="BB18" s="69">
        <f t="shared" si="39"/>
        <v>0.73746190819105439</v>
      </c>
      <c r="BD18" t="str">
        <f t="shared" si="40"/>
        <v>35 Business and public service associate professionals</v>
      </c>
      <c r="BE18" s="69">
        <v>3.256113972591816</v>
      </c>
      <c r="BF18" s="69">
        <v>3.2876025783108815</v>
      </c>
      <c r="BG18" s="69">
        <v>3.6269044646178901</v>
      </c>
      <c r="BH18" s="69">
        <v>3.2625140466968823</v>
      </c>
      <c r="BI18" s="69">
        <v>3.1874774396654297</v>
      </c>
      <c r="BJ18" s="69"/>
      <c r="BK18" s="69">
        <f t="shared" si="41"/>
        <v>-0.43942702495246033</v>
      </c>
      <c r="BL18" s="69">
        <f>'RD T1'!E191</f>
        <v>1.4144358690861165</v>
      </c>
      <c r="BM18" s="69">
        <f t="shared" si="42"/>
        <v>0.97500884413365618</v>
      </c>
      <c r="BO18" t="str">
        <f t="shared" si="43"/>
        <v>35 Business and public service associate professionals</v>
      </c>
      <c r="BP18" s="69">
        <v>2.652752274963146</v>
      </c>
      <c r="BQ18" s="69">
        <v>2.7302049751942632</v>
      </c>
      <c r="BR18" s="69">
        <v>2.6310033071186352</v>
      </c>
      <c r="BS18" s="69">
        <v>2.365591371759348</v>
      </c>
      <c r="BT18" s="69">
        <v>1.9792398162647706</v>
      </c>
      <c r="BU18" s="69"/>
      <c r="BV18" s="69">
        <f t="shared" si="44"/>
        <v>-0.65176349085386454</v>
      </c>
      <c r="BW18" s="69">
        <f>'RD T1'!E220</f>
        <v>0.87324073324546114</v>
      </c>
      <c r="BX18" s="69">
        <f t="shared" si="45"/>
        <v>0.22147724239159661</v>
      </c>
      <c r="BZ18" t="str">
        <f t="shared" si="46"/>
        <v>35 Business and public service associate professionals</v>
      </c>
      <c r="CA18" s="69">
        <v>1.6430533713226665</v>
      </c>
      <c r="CB18" s="69">
        <v>1.6073037362876357</v>
      </c>
      <c r="CC18" s="69">
        <v>1.4719410959692076</v>
      </c>
      <c r="CD18" s="69">
        <v>1.3098324690419998</v>
      </c>
      <c r="CE18" s="69">
        <v>0.82785485964137739</v>
      </c>
      <c r="CF18" s="69"/>
      <c r="CG18" s="69">
        <f t="shared" si="47"/>
        <v>-0.64408623632783024</v>
      </c>
      <c r="CH18" s="69">
        <f>'RD T1'!E249</f>
        <v>0.4053434723132418</v>
      </c>
      <c r="CI18" s="69">
        <f t="shared" si="48"/>
        <v>-0.23874276401458844</v>
      </c>
      <c r="CK18" t="str">
        <f t="shared" si="49"/>
        <v>35 Business and public service associate professionals</v>
      </c>
      <c r="CL18" s="69">
        <v>0.27410232707200982</v>
      </c>
      <c r="CM18" s="69">
        <v>0.31763204693283553</v>
      </c>
      <c r="CN18" s="69">
        <v>0.319078417873289</v>
      </c>
      <c r="CO18" s="69">
        <v>0.34973775492306747</v>
      </c>
      <c r="CP18" s="69">
        <v>0.50225130863322021</v>
      </c>
      <c r="CQ18" s="69"/>
      <c r="CR18" s="69">
        <f t="shared" si="50"/>
        <v>0.18317289075993121</v>
      </c>
      <c r="CS18" s="69">
        <f>'RD T1'!E278</f>
        <v>0.11563362850288438</v>
      </c>
      <c r="CT18" s="69">
        <f t="shared" si="51"/>
        <v>0.2988065192628156</v>
      </c>
    </row>
    <row r="19" spans="1:98" x14ac:dyDescent="0.2">
      <c r="A19" s="10" t="str">
        <f>name!D15</f>
        <v>41 Administrative occupations</v>
      </c>
      <c r="B19" s="69">
        <v>0.10953656671126938</v>
      </c>
      <c r="C19" s="69">
        <v>0.13053930518173076</v>
      </c>
      <c r="D19" s="69">
        <v>0.15678851462585416</v>
      </c>
      <c r="E19" s="69">
        <v>0.17879115212867189</v>
      </c>
      <c r="F19" s="69">
        <v>0.24559744686857368</v>
      </c>
      <c r="G19" s="11"/>
      <c r="H19" s="69">
        <f t="shared" si="26"/>
        <v>8.8808932242719518E-2</v>
      </c>
      <c r="I19" s="69">
        <f>'RD T1'!E47</f>
        <v>0.10641102602023465</v>
      </c>
      <c r="J19" s="69">
        <f t="shared" si="27"/>
        <v>0.19521995826295419</v>
      </c>
      <c r="L19" t="str">
        <f t="shared" si="28"/>
        <v>41 Administrative occupations</v>
      </c>
      <c r="M19" s="69">
        <v>1.2590894584150731</v>
      </c>
      <c r="N19" s="69">
        <v>1.5459109149619155</v>
      </c>
      <c r="O19" s="69">
        <v>1.6779515247892705</v>
      </c>
      <c r="P19" s="69">
        <v>1.8746715095420716</v>
      </c>
      <c r="Q19" s="69">
        <v>2.4160463124407343</v>
      </c>
      <c r="R19" s="11"/>
      <c r="S19" s="69">
        <f t="shared" si="29"/>
        <v>0.73809478765146386</v>
      </c>
      <c r="T19" s="69">
        <f>'RD T1'!E76</f>
        <v>1.0940105740201949</v>
      </c>
      <c r="U19" s="69">
        <f t="shared" si="30"/>
        <v>1.8321053616716587</v>
      </c>
      <c r="W19" t="str">
        <f t="shared" si="31"/>
        <v>41 Administrative occupations</v>
      </c>
      <c r="X19" s="69">
        <v>4.2322480301226939</v>
      </c>
      <c r="Y19" s="69">
        <v>4.6746296049100664</v>
      </c>
      <c r="Z19" s="69">
        <v>4.8570787177803361</v>
      </c>
      <c r="AA19" s="69">
        <v>4.9542134194312224</v>
      </c>
      <c r="AB19" s="69">
        <v>5.6714805988207262</v>
      </c>
      <c r="AC19" s="69"/>
      <c r="AD19" s="69">
        <f t="shared" si="32"/>
        <v>0.81440188104039013</v>
      </c>
      <c r="AE19" s="69">
        <f>'RD T1'!E105</f>
        <v>2.8571741428688151</v>
      </c>
      <c r="AF19" s="69">
        <f t="shared" si="33"/>
        <v>3.6715760239092052</v>
      </c>
      <c r="AH19" t="str">
        <f t="shared" si="34"/>
        <v>41 Administrative occupations</v>
      </c>
      <c r="AI19" s="69">
        <v>1.5809391975624263</v>
      </c>
      <c r="AJ19" s="69">
        <v>1.7574398252860901</v>
      </c>
      <c r="AK19" s="69">
        <v>1.8679241748926272</v>
      </c>
      <c r="AL19" s="69">
        <v>1.8691044674077357</v>
      </c>
      <c r="AM19" s="69">
        <v>2.0867618455770907</v>
      </c>
      <c r="AN19" s="69"/>
      <c r="AO19" s="69">
        <f t="shared" si="35"/>
        <v>0.21883767068446347</v>
      </c>
      <c r="AP19" s="69">
        <f>'RD T1'!E134</f>
        <v>1.1259052139580248</v>
      </c>
      <c r="AQ19" s="69">
        <f t="shared" si="36"/>
        <v>1.3447428846424883</v>
      </c>
      <c r="AS19" t="str">
        <f t="shared" si="37"/>
        <v>41 Administrative occupations</v>
      </c>
      <c r="AT19" s="69">
        <v>1.4672647655938051</v>
      </c>
      <c r="AU19" s="69">
        <v>1.6261938152289539</v>
      </c>
      <c r="AV19" s="69">
        <v>1.7188424238268558</v>
      </c>
      <c r="AW19" s="69">
        <v>1.6598919978414928</v>
      </c>
      <c r="AX19" s="69">
        <v>1.8878790393470981</v>
      </c>
      <c r="AY19" s="69"/>
      <c r="AZ19" s="69">
        <f t="shared" si="38"/>
        <v>0.16903661552024229</v>
      </c>
      <c r="BA19" s="69">
        <f>'RD T1'!E163</f>
        <v>0.95182377381552785</v>
      </c>
      <c r="BB19" s="69">
        <f t="shared" si="39"/>
        <v>1.1208603893357703</v>
      </c>
      <c r="BD19" t="str">
        <f t="shared" si="40"/>
        <v>41 Administrative occupations</v>
      </c>
      <c r="BE19" s="69">
        <v>4.6307726096195232</v>
      </c>
      <c r="BF19" s="69">
        <v>4.3595210999678757</v>
      </c>
      <c r="BG19" s="69">
        <v>4.7317641382333075</v>
      </c>
      <c r="BH19" s="69">
        <v>3.977114824297558</v>
      </c>
      <c r="BI19" s="69">
        <v>3.0127363071664406</v>
      </c>
      <c r="BJ19" s="69"/>
      <c r="BK19" s="69">
        <f t="shared" si="41"/>
        <v>-1.719027831066867</v>
      </c>
      <c r="BL19" s="69">
        <f>'RD T1'!E192</f>
        <v>1.8572971045067137</v>
      </c>
      <c r="BM19" s="69">
        <f t="shared" si="42"/>
        <v>0.13826927343984674</v>
      </c>
      <c r="BO19" t="str">
        <f t="shared" si="43"/>
        <v>41 Administrative occupations</v>
      </c>
      <c r="BP19" s="69">
        <v>5.2703467549127412</v>
      </c>
      <c r="BQ19" s="69">
        <v>4.8188793534421794</v>
      </c>
      <c r="BR19" s="69">
        <v>4.8199582961539056</v>
      </c>
      <c r="BS19" s="69">
        <v>4.0493177004690404</v>
      </c>
      <c r="BT19" s="69">
        <v>2.7380242486880215</v>
      </c>
      <c r="BU19" s="69"/>
      <c r="BV19" s="69">
        <f t="shared" si="44"/>
        <v>-2.0819340474658841</v>
      </c>
      <c r="BW19" s="69">
        <f>'RD T1'!E221</f>
        <v>1.5338886222166779</v>
      </c>
      <c r="BX19" s="69">
        <f t="shared" si="45"/>
        <v>-0.54804542524920619</v>
      </c>
      <c r="BZ19" t="str">
        <f t="shared" si="46"/>
        <v>41 Administrative occupations</v>
      </c>
      <c r="CA19" s="69">
        <v>2.9565426016061438</v>
      </c>
      <c r="CB19" s="69">
        <v>2.7279178251632041</v>
      </c>
      <c r="CC19" s="69">
        <v>2.3588733926733929</v>
      </c>
      <c r="CD19" s="69">
        <v>1.7079936176845039</v>
      </c>
      <c r="CE19" s="69">
        <v>0.6130305705086373</v>
      </c>
      <c r="CF19" s="69"/>
      <c r="CG19" s="69">
        <f t="shared" si="47"/>
        <v>-1.7458428221647555</v>
      </c>
      <c r="CH19" s="69">
        <f>'RD T1'!E250</f>
        <v>0.51632007790401868</v>
      </c>
      <c r="CI19" s="69">
        <f t="shared" si="48"/>
        <v>-1.2295227442607368</v>
      </c>
      <c r="CK19" t="str">
        <f t="shared" si="49"/>
        <v>41 Administrative occupations</v>
      </c>
      <c r="CL19" s="69">
        <v>0.52640761106253453</v>
      </c>
      <c r="CM19" s="69">
        <v>0.5888886590939465</v>
      </c>
      <c r="CN19" s="69">
        <v>0.56240037834026524</v>
      </c>
      <c r="CO19" s="69">
        <v>0.43314492847148478</v>
      </c>
      <c r="CP19" s="69">
        <v>0.40674861384390448</v>
      </c>
      <c r="CQ19" s="69"/>
      <c r="CR19" s="69">
        <f t="shared" si="50"/>
        <v>-0.15565176449636076</v>
      </c>
      <c r="CS19" s="69">
        <f>'RD T1'!E279</f>
        <v>0.12016100191818124</v>
      </c>
      <c r="CT19" s="69">
        <f t="shared" si="51"/>
        <v>-3.5490762578179513E-2</v>
      </c>
    </row>
    <row r="20" spans="1:98" x14ac:dyDescent="0.2">
      <c r="A20" s="10" t="str">
        <f>name!D16</f>
        <v>42 Secretarial and related occupations</v>
      </c>
      <c r="B20" s="69">
        <v>1.0550088375213974E-2</v>
      </c>
      <c r="C20" s="69">
        <v>1.4093088213213218E-2</v>
      </c>
      <c r="D20" s="69">
        <v>1.4453925883208721E-2</v>
      </c>
      <c r="E20" s="69">
        <v>2.2868444204724569E-2</v>
      </c>
      <c r="F20" s="69">
        <v>4.1717411445131879E-2</v>
      </c>
      <c r="G20" s="11"/>
      <c r="H20" s="69">
        <f t="shared" si="26"/>
        <v>2.7263485561923158E-2</v>
      </c>
      <c r="I20" s="69">
        <f>'RD T1'!E48</f>
        <v>1.8121717714664233E-2</v>
      </c>
      <c r="J20" s="69">
        <f t="shared" si="27"/>
        <v>4.5385203276587391E-2</v>
      </c>
      <c r="L20" t="str">
        <f t="shared" si="28"/>
        <v>42 Secretarial and related occupations</v>
      </c>
      <c r="M20" s="69">
        <v>0.26153288708715255</v>
      </c>
      <c r="N20" s="69">
        <v>0.309294755486474</v>
      </c>
      <c r="O20" s="69">
        <v>0.32682786757025611</v>
      </c>
      <c r="P20" s="69">
        <v>0.49145538541856815</v>
      </c>
      <c r="Q20" s="69">
        <v>0.58218758319132824</v>
      </c>
      <c r="R20" s="11"/>
      <c r="S20" s="69">
        <f t="shared" si="29"/>
        <v>0.25535971562107213</v>
      </c>
      <c r="T20" s="69">
        <f>'RD T1'!E77</f>
        <v>0.2986490544360022</v>
      </c>
      <c r="U20" s="69">
        <f t="shared" si="30"/>
        <v>0.55400877005707438</v>
      </c>
      <c r="W20" t="str">
        <f t="shared" si="31"/>
        <v>42 Secretarial and related occupations</v>
      </c>
      <c r="X20" s="69">
        <v>0.92390167209784668</v>
      </c>
      <c r="Y20" s="69">
        <v>0.96934329680377451</v>
      </c>
      <c r="Z20" s="69">
        <v>0.98792911250109205</v>
      </c>
      <c r="AA20" s="69">
        <v>1.4100596542470221</v>
      </c>
      <c r="AB20" s="69">
        <v>2.1277252485613691</v>
      </c>
      <c r="AC20" s="69"/>
      <c r="AD20" s="69">
        <f t="shared" si="32"/>
        <v>1.1397961360602771</v>
      </c>
      <c r="AE20" s="69">
        <f>'RD T1'!E106</f>
        <v>0.95988920728416305</v>
      </c>
      <c r="AF20" s="69">
        <f t="shared" si="33"/>
        <v>2.09968534334444</v>
      </c>
      <c r="AH20" t="str">
        <f t="shared" si="34"/>
        <v>42 Secretarial and related occupations</v>
      </c>
      <c r="AI20" s="69">
        <v>0.45256591531642654</v>
      </c>
      <c r="AJ20" s="69">
        <v>0.47166257573163839</v>
      </c>
      <c r="AK20" s="69">
        <v>0.48895114194525957</v>
      </c>
      <c r="AL20" s="69">
        <v>0.65546909523629449</v>
      </c>
      <c r="AM20" s="69">
        <v>0.81746454980909089</v>
      </c>
      <c r="AN20" s="69"/>
      <c r="AO20" s="69">
        <f t="shared" si="35"/>
        <v>0.32851340786383132</v>
      </c>
      <c r="AP20" s="69">
        <f>'RD T1'!E135</f>
        <v>0.40699288789334592</v>
      </c>
      <c r="AQ20" s="69">
        <f t="shared" si="36"/>
        <v>0.73550629575717719</v>
      </c>
      <c r="AS20" t="str">
        <f t="shared" si="37"/>
        <v>42 Secretarial and related occupations</v>
      </c>
      <c r="AT20" s="69">
        <v>0.36478854264404126</v>
      </c>
      <c r="AU20" s="69">
        <v>0.36786941803467516</v>
      </c>
      <c r="AV20" s="69">
        <v>0.38104886351762096</v>
      </c>
      <c r="AW20" s="69">
        <v>0.4852880771696389</v>
      </c>
      <c r="AX20" s="69">
        <v>0.5234924404070207</v>
      </c>
      <c r="AY20" s="69"/>
      <c r="AZ20" s="69">
        <f t="shared" si="38"/>
        <v>0.14244357688939974</v>
      </c>
      <c r="BA20" s="69">
        <f>'RD T1'!E164</f>
        <v>0.27642337057972283</v>
      </c>
      <c r="BB20" s="69">
        <f t="shared" si="39"/>
        <v>0.41886694746912256</v>
      </c>
      <c r="BD20" t="str">
        <f t="shared" si="40"/>
        <v>42 Secretarial and related occupations</v>
      </c>
      <c r="BE20" s="69">
        <v>1.291592504712336</v>
      </c>
      <c r="BF20" s="69">
        <v>1.1567873929447978</v>
      </c>
      <c r="BG20" s="69">
        <v>1.2082279531054234</v>
      </c>
      <c r="BH20" s="69">
        <v>1.2440510811339314</v>
      </c>
      <c r="BI20" s="69">
        <v>0.27023933209126577</v>
      </c>
      <c r="BJ20" s="69"/>
      <c r="BK20" s="69">
        <f t="shared" si="41"/>
        <v>-0.9379886210141577</v>
      </c>
      <c r="BL20" s="69">
        <f>'RD T1'!E193</f>
        <v>0.44238941931340309</v>
      </c>
      <c r="BM20" s="69">
        <f t="shared" si="42"/>
        <v>-0.49559920170075461</v>
      </c>
      <c r="BO20" t="str">
        <f t="shared" si="43"/>
        <v>42 Secretarial and related occupations</v>
      </c>
      <c r="BP20" s="69">
        <v>1.7376076460307361</v>
      </c>
      <c r="BQ20" s="69">
        <v>1.3220798228507291</v>
      </c>
      <c r="BR20" s="69">
        <v>1.293423135230058</v>
      </c>
      <c r="BS20" s="69">
        <v>1.063445797781144</v>
      </c>
      <c r="BT20" s="69">
        <v>0.22135822110220124</v>
      </c>
      <c r="BU20" s="69"/>
      <c r="BV20" s="69">
        <f t="shared" si="44"/>
        <v>-1.0720649141278569</v>
      </c>
      <c r="BW20" s="69">
        <f>'RD T1'!E222</f>
        <v>0.34891364494207022</v>
      </c>
      <c r="BX20" s="69">
        <f t="shared" si="45"/>
        <v>-0.72315126918578665</v>
      </c>
      <c r="BZ20" t="str">
        <f t="shared" si="46"/>
        <v>42 Secretarial and related occupations</v>
      </c>
      <c r="CA20" s="69">
        <v>1.3583861799656418</v>
      </c>
      <c r="CB20" s="69">
        <v>1.2317872598843191</v>
      </c>
      <c r="CC20" s="69">
        <v>1.0139256905833962</v>
      </c>
      <c r="CD20" s="69">
        <v>0.46111674393242946</v>
      </c>
      <c r="CE20" s="69">
        <v>6.2167202209531168E-2</v>
      </c>
      <c r="CF20" s="69"/>
      <c r="CG20" s="69">
        <f t="shared" si="47"/>
        <v>-0.95175848837386501</v>
      </c>
      <c r="CH20" s="69">
        <f>'RD T1'!E251</f>
        <v>0.17113888205882996</v>
      </c>
      <c r="CI20" s="69">
        <f t="shared" si="48"/>
        <v>-0.78061960631503502</v>
      </c>
      <c r="CK20" t="str">
        <f t="shared" si="49"/>
        <v>42 Secretarial and related occupations</v>
      </c>
      <c r="CL20" s="69">
        <v>0.24064557219142818</v>
      </c>
      <c r="CM20" s="69">
        <v>0.26651492099049839</v>
      </c>
      <c r="CN20" s="69">
        <v>0.25025404310694821</v>
      </c>
      <c r="CO20" s="69">
        <v>0.22387895418585738</v>
      </c>
      <c r="CP20" s="69">
        <v>0.13615843498888722</v>
      </c>
      <c r="CQ20" s="69"/>
      <c r="CR20" s="69">
        <f t="shared" si="50"/>
        <v>-0.11409560811806099</v>
      </c>
      <c r="CS20" s="69">
        <f>'RD T1'!E280</f>
        <v>6.7325145710551731E-2</v>
      </c>
      <c r="CT20" s="69">
        <f t="shared" si="51"/>
        <v>-4.6770462407509261E-2</v>
      </c>
    </row>
    <row r="21" spans="1:98" x14ac:dyDescent="0.2">
      <c r="A21" s="10" t="str">
        <f>name!D17</f>
        <v>51 Skilled agricultural and related trades</v>
      </c>
      <c r="B21" s="69">
        <v>7.7197813491242211E-3</v>
      </c>
      <c r="C21" s="69">
        <v>1.0517165823781828E-2</v>
      </c>
      <c r="D21" s="69">
        <v>9.6985796198879228E-3</v>
      </c>
      <c r="E21" s="69">
        <v>1.1738332421634979E-2</v>
      </c>
      <c r="F21" s="69">
        <v>1.5175019757151824E-2</v>
      </c>
      <c r="G21" s="11"/>
      <c r="H21" s="69">
        <f t="shared" si="26"/>
        <v>5.4764401372639007E-3</v>
      </c>
      <c r="I21" s="69">
        <f>'RD T1'!E49</f>
        <v>8.9843845282120763E-3</v>
      </c>
      <c r="J21" s="69">
        <f t="shared" si="27"/>
        <v>1.4460824665475977E-2</v>
      </c>
      <c r="L21" t="str">
        <f t="shared" si="28"/>
        <v>51 Skilled agricultural and related trades</v>
      </c>
      <c r="M21" s="69">
        <v>4.8682615490201246E-2</v>
      </c>
      <c r="N21" s="69">
        <v>6.5722836018893074E-2</v>
      </c>
      <c r="O21" s="69">
        <v>5.0928925692527612E-2</v>
      </c>
      <c r="P21" s="69">
        <v>5.6588568274084705E-2</v>
      </c>
      <c r="Q21" s="69">
        <v>7.5109906006954788E-2</v>
      </c>
      <c r="R21" s="11"/>
      <c r="S21" s="69">
        <f t="shared" si="29"/>
        <v>2.4180980314427176E-2</v>
      </c>
      <c r="T21" s="69">
        <f>'RD T1'!E78</f>
        <v>3.5939963511292194E-2</v>
      </c>
      <c r="U21" s="69">
        <f t="shared" si="30"/>
        <v>6.0120943825719371E-2</v>
      </c>
      <c r="W21" t="str">
        <f t="shared" si="31"/>
        <v>51 Skilled agricultural and related trades</v>
      </c>
      <c r="X21" s="69">
        <v>0.37051080190225022</v>
      </c>
      <c r="Y21" s="69">
        <v>0.44822190126100114</v>
      </c>
      <c r="Z21" s="69">
        <v>0.42002412192073291</v>
      </c>
      <c r="AA21" s="69">
        <v>0.49056425521600194</v>
      </c>
      <c r="AB21" s="69">
        <v>0.70129269673283978</v>
      </c>
      <c r="AC21" s="69"/>
      <c r="AD21" s="69">
        <f t="shared" si="32"/>
        <v>0.28126857481210688</v>
      </c>
      <c r="AE21" s="69">
        <f>'RD T1'!E107</f>
        <v>0.37696575518407194</v>
      </c>
      <c r="AF21" s="69">
        <f t="shared" si="33"/>
        <v>0.65823432999617881</v>
      </c>
      <c r="AH21" t="str">
        <f t="shared" si="34"/>
        <v>51 Skilled agricultural and related trades</v>
      </c>
      <c r="AI21" s="69">
        <v>0.16571922832207642</v>
      </c>
      <c r="AJ21" s="69">
        <v>0.21369715282478538</v>
      </c>
      <c r="AK21" s="69">
        <v>0.16879499231661521</v>
      </c>
      <c r="AL21" s="69">
        <v>0.19332941217151703</v>
      </c>
      <c r="AM21" s="69">
        <v>0.25985753436910886</v>
      </c>
      <c r="AN21" s="69"/>
      <c r="AO21" s="69">
        <f t="shared" si="35"/>
        <v>9.1062542052493645E-2</v>
      </c>
      <c r="AP21" s="69">
        <f>'RD T1'!E136</f>
        <v>0.15323491527933089</v>
      </c>
      <c r="AQ21" s="69">
        <f t="shared" si="36"/>
        <v>0.24429745733182454</v>
      </c>
      <c r="AS21" t="str">
        <f t="shared" si="37"/>
        <v>51 Skilled agricultural and related trades</v>
      </c>
      <c r="AT21" s="69">
        <v>0.2207868615411239</v>
      </c>
      <c r="AU21" s="69">
        <v>0.32316454622523733</v>
      </c>
      <c r="AV21" s="69">
        <v>0.2507183587829338</v>
      </c>
      <c r="AW21" s="69">
        <v>0.26568963904418341</v>
      </c>
      <c r="AX21" s="69">
        <v>0.35999406723761307</v>
      </c>
      <c r="AY21" s="69"/>
      <c r="AZ21" s="69">
        <f t="shared" si="38"/>
        <v>0.10927570845467927</v>
      </c>
      <c r="BA21" s="69">
        <f>'RD T1'!E165</f>
        <v>0.19157751977562534</v>
      </c>
      <c r="BB21" s="69">
        <f t="shared" si="39"/>
        <v>0.30085322823030458</v>
      </c>
      <c r="BD21" t="str">
        <f t="shared" si="40"/>
        <v>51 Skilled agricultural and related trades</v>
      </c>
      <c r="BE21" s="69">
        <v>0.41655159449897589</v>
      </c>
      <c r="BF21" s="69">
        <v>0.4413240370966352</v>
      </c>
      <c r="BG21" s="69">
        <v>0.35412644108504299</v>
      </c>
      <c r="BH21" s="69">
        <v>0.34023999390002896</v>
      </c>
      <c r="BI21" s="69">
        <v>0.3454517951590837</v>
      </c>
      <c r="BJ21" s="69"/>
      <c r="BK21" s="69">
        <f t="shared" si="41"/>
        <v>-8.6746459259592901E-3</v>
      </c>
      <c r="BL21" s="69">
        <f>'RD T1'!E194</f>
        <v>0.18442050963081705</v>
      </c>
      <c r="BM21" s="69">
        <f t="shared" si="42"/>
        <v>0.17574586370485776</v>
      </c>
      <c r="BO21" t="str">
        <f t="shared" si="43"/>
        <v>51 Skilled agricultural and related trades</v>
      </c>
      <c r="BP21" s="69">
        <v>0.60352190360006042</v>
      </c>
      <c r="BQ21" s="69">
        <v>0.7096494909033777</v>
      </c>
      <c r="BR21" s="69">
        <v>0.49715063698189088</v>
      </c>
      <c r="BS21" s="69">
        <v>0.50721441960178459</v>
      </c>
      <c r="BT21" s="69">
        <v>0.50882186361618398</v>
      </c>
      <c r="BU21" s="69"/>
      <c r="BV21" s="69">
        <f t="shared" si="44"/>
        <v>1.1671226634293097E-2</v>
      </c>
      <c r="BW21" s="69">
        <f>'RD T1'!E223</f>
        <v>0.26586217064334439</v>
      </c>
      <c r="BX21" s="69">
        <f t="shared" si="45"/>
        <v>0.27753339727763748</v>
      </c>
      <c r="BZ21" t="str">
        <f t="shared" si="46"/>
        <v>51 Skilled agricultural and related trades</v>
      </c>
      <c r="CA21" s="69">
        <v>0.51402094307268342</v>
      </c>
      <c r="CB21" s="69">
        <v>0.52089586905109675</v>
      </c>
      <c r="CC21" s="69">
        <v>0.42855526163937713</v>
      </c>
      <c r="CD21" s="69">
        <v>0.43928109566358764</v>
      </c>
      <c r="CE21" s="69">
        <v>0.5366578380928948</v>
      </c>
      <c r="CF21" s="69"/>
      <c r="CG21" s="69">
        <f t="shared" si="47"/>
        <v>0.10810257645351767</v>
      </c>
      <c r="CH21" s="69">
        <f>'RD T1'!E252</f>
        <v>0.21184439734084504</v>
      </c>
      <c r="CI21" s="69">
        <f t="shared" si="48"/>
        <v>0.31994697379436271</v>
      </c>
      <c r="CK21" t="str">
        <f t="shared" si="49"/>
        <v>51 Skilled agricultural and related trades</v>
      </c>
      <c r="CL21" s="69">
        <v>0.25317252370317844</v>
      </c>
      <c r="CM21" s="69">
        <v>0.3408990651921312</v>
      </c>
      <c r="CN21" s="69">
        <v>0.22063267439140535</v>
      </c>
      <c r="CO21" s="69">
        <v>0.24963819523189437</v>
      </c>
      <c r="CP21" s="69">
        <v>0.16629176305909063</v>
      </c>
      <c r="CQ21" s="69"/>
      <c r="CR21" s="69">
        <f t="shared" si="50"/>
        <v>-5.4340911332314723E-2</v>
      </c>
      <c r="CS21" s="69">
        <f>'RD T1'!E281</f>
        <v>6.8236623845228439E-2</v>
      </c>
      <c r="CT21" s="69">
        <f t="shared" si="51"/>
        <v>1.3895712512913716E-2</v>
      </c>
    </row>
    <row r="22" spans="1:98" x14ac:dyDescent="0.2">
      <c r="A22" s="10" t="str">
        <f>name!D18</f>
        <v>52 Skilled metal, electrical and electronic trades</v>
      </c>
      <c r="B22" s="69">
        <v>9.2810121297928084E-3</v>
      </c>
      <c r="C22" s="69">
        <v>1.0079344678694041E-2</v>
      </c>
      <c r="D22" s="69">
        <v>1.1023688513154363E-2</v>
      </c>
      <c r="E22" s="69">
        <v>1.1697732101346144E-2</v>
      </c>
      <c r="F22" s="69">
        <v>1.6108372769213043E-2</v>
      </c>
      <c r="G22" s="11"/>
      <c r="H22" s="69">
        <f t="shared" si="26"/>
        <v>5.0846842560586802E-3</v>
      </c>
      <c r="I22" s="69">
        <f>'RD T1'!E50</f>
        <v>5.8851662189155106E-3</v>
      </c>
      <c r="J22" s="69">
        <f t="shared" si="27"/>
        <v>1.0969850474974192E-2</v>
      </c>
      <c r="L22" t="str">
        <f t="shared" si="28"/>
        <v>52 Skilled metal, electrical and electronic trades</v>
      </c>
      <c r="M22" s="69">
        <v>0.18452196089700723</v>
      </c>
      <c r="N22" s="69">
        <v>0.23445634347265609</v>
      </c>
      <c r="O22" s="69">
        <v>0.21853461280572797</v>
      </c>
      <c r="P22" s="69">
        <v>0.30969459958333645</v>
      </c>
      <c r="Q22" s="69">
        <v>0.49630407077254135</v>
      </c>
      <c r="R22" s="11"/>
      <c r="S22" s="69">
        <f t="shared" si="29"/>
        <v>0.2777694579668134</v>
      </c>
      <c r="T22" s="69">
        <f>'RD T1'!E79</f>
        <v>0.1836631213546184</v>
      </c>
      <c r="U22" s="69">
        <f t="shared" si="30"/>
        <v>0.46143257932143178</v>
      </c>
      <c r="W22" t="str">
        <f t="shared" si="31"/>
        <v>52 Skilled metal, electrical and electronic trades</v>
      </c>
      <c r="X22" s="69">
        <v>0.53820757130914321</v>
      </c>
      <c r="Y22" s="69">
        <v>0.64735737641476587</v>
      </c>
      <c r="Z22" s="69">
        <v>0.53095271345594464</v>
      </c>
      <c r="AA22" s="69">
        <v>0.63562900623793817</v>
      </c>
      <c r="AB22" s="69">
        <v>0.80504649126382544</v>
      </c>
      <c r="AC22" s="69"/>
      <c r="AD22" s="69">
        <f t="shared" si="32"/>
        <v>0.2740937778078808</v>
      </c>
      <c r="AE22" s="69">
        <f>'RD T1'!E108</f>
        <v>0.34606481186856447</v>
      </c>
      <c r="AF22" s="69">
        <f t="shared" si="33"/>
        <v>0.62015858967644522</v>
      </c>
      <c r="AH22" t="str">
        <f t="shared" si="34"/>
        <v>52 Skilled metal, electrical and electronic trades</v>
      </c>
      <c r="AI22" s="69">
        <v>0.19055207395397106</v>
      </c>
      <c r="AJ22" s="69">
        <v>0.24295792879920086</v>
      </c>
      <c r="AK22" s="69">
        <v>0.20558550800845096</v>
      </c>
      <c r="AL22" s="69">
        <v>0.21335485453810779</v>
      </c>
      <c r="AM22" s="69">
        <v>0.25890309201115419</v>
      </c>
      <c r="AN22" s="69"/>
      <c r="AO22" s="69">
        <f t="shared" si="35"/>
        <v>5.3317584002703228E-2</v>
      </c>
      <c r="AP22" s="69">
        <f>'RD T1'!E137</f>
        <v>0.10563986005247203</v>
      </c>
      <c r="AQ22" s="69">
        <f t="shared" si="36"/>
        <v>0.15895744405517526</v>
      </c>
      <c r="AS22" t="str">
        <f t="shared" si="37"/>
        <v>52 Skilled metal, electrical and electronic trades</v>
      </c>
      <c r="AT22" s="69">
        <v>0.75348833412373495</v>
      </c>
      <c r="AU22" s="69">
        <v>0.93413424994983951</v>
      </c>
      <c r="AV22" s="69">
        <v>0.82241506003217113</v>
      </c>
      <c r="AW22" s="69">
        <v>0.85380363421600636</v>
      </c>
      <c r="AX22" s="69">
        <v>1.0347037318860184</v>
      </c>
      <c r="AY22" s="69"/>
      <c r="AZ22" s="69">
        <f t="shared" si="38"/>
        <v>0.21228867185384726</v>
      </c>
      <c r="BA22" s="69">
        <f>'RD T1'!E166</f>
        <v>0.42329884121694833</v>
      </c>
      <c r="BB22" s="69">
        <f t="shared" si="39"/>
        <v>0.63558751307079553</v>
      </c>
      <c r="BD22" t="str">
        <f t="shared" si="40"/>
        <v>52 Skilled metal, electrical and electronic trades</v>
      </c>
      <c r="BE22" s="69">
        <v>3.622865950662105</v>
      </c>
      <c r="BF22" s="69">
        <v>3.9159035894598935</v>
      </c>
      <c r="BG22" s="69">
        <v>3.673834097013299</v>
      </c>
      <c r="BH22" s="69">
        <v>3.6400362890401046</v>
      </c>
      <c r="BI22" s="69">
        <v>3.562056767171137</v>
      </c>
      <c r="BJ22" s="69"/>
      <c r="BK22" s="69">
        <f t="shared" si="41"/>
        <v>-0.11177732984216204</v>
      </c>
      <c r="BL22" s="69">
        <f>'RD T1'!E195</f>
        <v>1.2521078252351441</v>
      </c>
      <c r="BM22" s="69">
        <f t="shared" si="42"/>
        <v>1.140330495392982</v>
      </c>
      <c r="BO22" t="str">
        <f t="shared" si="43"/>
        <v>52 Skilled metal, electrical and electronic trades</v>
      </c>
      <c r="BP22" s="69">
        <v>2.113647905652984</v>
      </c>
      <c r="BQ22" s="69">
        <v>2.541171010416782</v>
      </c>
      <c r="BR22" s="69">
        <v>2.0320892078021262</v>
      </c>
      <c r="BS22" s="69">
        <v>1.9649698506967774</v>
      </c>
      <c r="BT22" s="69">
        <v>1.6984093403140146</v>
      </c>
      <c r="BU22" s="69"/>
      <c r="BV22" s="69">
        <f t="shared" si="44"/>
        <v>-0.33367986748811163</v>
      </c>
      <c r="BW22" s="69">
        <f>'RD T1'!E224</f>
        <v>0.68014657892829178</v>
      </c>
      <c r="BX22" s="69">
        <f t="shared" si="45"/>
        <v>0.34646671144018015</v>
      </c>
      <c r="BZ22" t="str">
        <f t="shared" si="46"/>
        <v>52 Skilled metal, electrical and electronic trades</v>
      </c>
      <c r="CA22" s="69">
        <v>1.2282050417771038</v>
      </c>
      <c r="CB22" s="69">
        <v>1.1372621890245787</v>
      </c>
      <c r="CC22" s="69">
        <v>0.93823030823066322</v>
      </c>
      <c r="CD22" s="69">
        <v>0.95310896320558214</v>
      </c>
      <c r="CE22" s="69">
        <v>0.54003050791312401</v>
      </c>
      <c r="CF22" s="69"/>
      <c r="CG22" s="69">
        <f t="shared" si="47"/>
        <v>-0.39819980031753921</v>
      </c>
      <c r="CH22" s="69">
        <f>'RD T1'!E253</f>
        <v>0.29503220816872305</v>
      </c>
      <c r="CI22" s="69">
        <f t="shared" si="48"/>
        <v>-0.10316759214881616</v>
      </c>
      <c r="CK22" t="str">
        <f t="shared" si="49"/>
        <v>52 Skilled metal, electrical and electronic trades</v>
      </c>
      <c r="CL22" s="69">
        <v>0.33370536141793722</v>
      </c>
      <c r="CM22" s="69">
        <v>0.40973533821272839</v>
      </c>
      <c r="CN22" s="69">
        <v>0.32006001930967587</v>
      </c>
      <c r="CO22" s="69">
        <v>0.36412221787662929</v>
      </c>
      <c r="CP22" s="69">
        <v>0.26849872026923161</v>
      </c>
      <c r="CQ22" s="69"/>
      <c r="CR22" s="69">
        <f t="shared" si="50"/>
        <v>-5.1561299040444264E-2</v>
      </c>
      <c r="CS22" s="69">
        <f>'RD T1'!E282</f>
        <v>0.10003730813040296</v>
      </c>
      <c r="CT22" s="69">
        <f t="shared" si="51"/>
        <v>4.8476009089958694E-2</v>
      </c>
    </row>
    <row r="23" spans="1:98" x14ac:dyDescent="0.2">
      <c r="A23" s="10" t="str">
        <f>name!D19</f>
        <v>53 Skilled construction and building trades</v>
      </c>
      <c r="B23" s="69">
        <v>5.7523829540934305E-3</v>
      </c>
      <c r="C23" s="69">
        <v>3.9830546687218875E-3</v>
      </c>
      <c r="D23" s="69">
        <v>3.454301499614489E-3</v>
      </c>
      <c r="E23" s="69">
        <v>5.228283562801841E-3</v>
      </c>
      <c r="F23" s="69">
        <v>5.6176184522641814E-3</v>
      </c>
      <c r="G23" s="11"/>
      <c r="H23" s="69">
        <f t="shared" si="26"/>
        <v>2.1633169526496924E-3</v>
      </c>
      <c r="I23" s="69">
        <f>'RD T1'!E51</f>
        <v>2.4112521103439423E-3</v>
      </c>
      <c r="J23" s="69">
        <f t="shared" si="27"/>
        <v>4.5745690629936352E-3</v>
      </c>
      <c r="L23" t="str">
        <f t="shared" si="28"/>
        <v>53 Skilled construction and building trades</v>
      </c>
      <c r="M23" s="69">
        <v>8.3048173729202798E-2</v>
      </c>
      <c r="N23" s="69">
        <v>0.1052461420753653</v>
      </c>
      <c r="O23" s="69">
        <v>0.10630745056268476</v>
      </c>
      <c r="P23" s="69">
        <v>0.12788848063005978</v>
      </c>
      <c r="Q23" s="69">
        <v>0.16101870110646993</v>
      </c>
      <c r="R23" s="11"/>
      <c r="S23" s="69">
        <f t="shared" si="29"/>
        <v>5.4711250543785173E-2</v>
      </c>
      <c r="T23" s="69">
        <f>'RD T1'!E80</f>
        <v>6.8801972951609391E-2</v>
      </c>
      <c r="U23" s="69">
        <f t="shared" si="30"/>
        <v>0.12351322349539456</v>
      </c>
      <c r="W23" t="str">
        <f t="shared" si="31"/>
        <v>53 Skilled construction and building trades</v>
      </c>
      <c r="X23" s="69">
        <v>0.31269690611056583</v>
      </c>
      <c r="Y23" s="69">
        <v>0.3562799487618869</v>
      </c>
      <c r="Z23" s="69">
        <v>0.32334440612206389</v>
      </c>
      <c r="AA23" s="69">
        <v>0.38322995328247894</v>
      </c>
      <c r="AB23" s="69">
        <v>0.43793574327759005</v>
      </c>
      <c r="AC23" s="69"/>
      <c r="AD23" s="69">
        <f t="shared" si="32"/>
        <v>0.11459133715552616</v>
      </c>
      <c r="AE23" s="69">
        <f>'RD T1'!E109</f>
        <v>0.2093072416095963</v>
      </c>
      <c r="AF23" s="69">
        <f t="shared" si="33"/>
        <v>0.32389857876512246</v>
      </c>
      <c r="AH23" t="str">
        <f t="shared" si="34"/>
        <v>53 Skilled construction and building trades</v>
      </c>
      <c r="AI23" s="69">
        <v>0.1801977669120175</v>
      </c>
      <c r="AJ23" s="69">
        <v>0.24371344886496626</v>
      </c>
      <c r="AK23" s="69">
        <v>0.21984447869535123</v>
      </c>
      <c r="AL23" s="69">
        <v>0.25386707970088235</v>
      </c>
      <c r="AM23" s="69">
        <v>0.29698365020758516</v>
      </c>
      <c r="AN23" s="69"/>
      <c r="AO23" s="69">
        <f t="shared" si="35"/>
        <v>7.7139171512233928E-2</v>
      </c>
      <c r="AP23" s="69">
        <f>'RD T1'!E138</f>
        <v>0.15277089971774396</v>
      </c>
      <c r="AQ23" s="69">
        <f t="shared" si="36"/>
        <v>0.22991007122997789</v>
      </c>
      <c r="AS23" t="str">
        <f t="shared" si="37"/>
        <v>53 Skilled construction and building trades</v>
      </c>
      <c r="AT23" s="69">
        <v>0.27401545348359285</v>
      </c>
      <c r="AU23" s="69">
        <v>0.32504477087521166</v>
      </c>
      <c r="AV23" s="69">
        <v>0.30923314987545297</v>
      </c>
      <c r="AW23" s="69">
        <v>0.36846095861667072</v>
      </c>
      <c r="AX23" s="69">
        <v>0.39489053879793257</v>
      </c>
      <c r="AY23" s="69"/>
      <c r="AZ23" s="69">
        <f t="shared" si="38"/>
        <v>8.5657388922479594E-2</v>
      </c>
      <c r="BA23" s="69">
        <f>'RD T1'!E167</f>
        <v>0.20641999912423037</v>
      </c>
      <c r="BB23" s="69">
        <f t="shared" si="39"/>
        <v>0.29207738804670996</v>
      </c>
      <c r="BD23" t="str">
        <f t="shared" si="40"/>
        <v>53 Skilled construction and building trades</v>
      </c>
      <c r="BE23" s="69">
        <v>2.6451440911138611</v>
      </c>
      <c r="BF23" s="69">
        <v>2.7218284611218024</v>
      </c>
      <c r="BG23" s="69">
        <v>2.6613957480636468</v>
      </c>
      <c r="BH23" s="69">
        <v>2.655535219143899</v>
      </c>
      <c r="BI23" s="69">
        <v>2.3203540258548041</v>
      </c>
      <c r="BJ23" s="69"/>
      <c r="BK23" s="69">
        <f t="shared" si="41"/>
        <v>-0.34104172220884266</v>
      </c>
      <c r="BL23" s="69">
        <f>'RD T1'!E196</f>
        <v>0.95363144422496249</v>
      </c>
      <c r="BM23" s="69">
        <f t="shared" si="42"/>
        <v>0.61258972201611983</v>
      </c>
      <c r="BO23" t="str">
        <f t="shared" si="43"/>
        <v>53 Skilled construction and building trades</v>
      </c>
      <c r="BP23" s="69">
        <v>2.207501607322123</v>
      </c>
      <c r="BQ23" s="69">
        <v>2.8635126822946093</v>
      </c>
      <c r="BR23" s="69">
        <v>2.4071880400282244</v>
      </c>
      <c r="BS23" s="69">
        <v>2.6770303292268567</v>
      </c>
      <c r="BT23" s="69">
        <v>2.6425129919500221</v>
      </c>
      <c r="BU23" s="69"/>
      <c r="BV23" s="69">
        <f t="shared" si="44"/>
        <v>0.2353249519217977</v>
      </c>
      <c r="BW23" s="69">
        <f>'RD T1'!E225</f>
        <v>1.1544567382387001</v>
      </c>
      <c r="BX23" s="69">
        <f t="shared" si="45"/>
        <v>1.3897816901604978</v>
      </c>
      <c r="BZ23" t="str">
        <f t="shared" si="46"/>
        <v>53 Skilled construction and building trades</v>
      </c>
      <c r="CA23" s="69">
        <v>1.2918513982148756</v>
      </c>
      <c r="CB23" s="69">
        <v>1.269233941198785</v>
      </c>
      <c r="CC23" s="69">
        <v>1.1421843816170916</v>
      </c>
      <c r="CD23" s="69">
        <v>1.278160004297054</v>
      </c>
      <c r="CE23" s="69">
        <v>1.2202189359049727</v>
      </c>
      <c r="CF23" s="69"/>
      <c r="CG23" s="69">
        <f t="shared" si="47"/>
        <v>7.8034554287881086E-2</v>
      </c>
      <c r="CH23" s="69">
        <f>'RD T1'!E254</f>
        <v>0.49046079520610092</v>
      </c>
      <c r="CI23" s="69">
        <f t="shared" si="48"/>
        <v>0.56849534949398195</v>
      </c>
      <c r="CK23" t="str">
        <f t="shared" si="49"/>
        <v>53 Skilled construction and building trades</v>
      </c>
      <c r="CL23" s="69">
        <v>0.56353234228760796</v>
      </c>
      <c r="CM23" s="69">
        <v>0.61715920076695685</v>
      </c>
      <c r="CN23" s="69">
        <v>0.49846438825786038</v>
      </c>
      <c r="CO23" s="69">
        <v>0.45089964472806821</v>
      </c>
      <c r="CP23" s="69">
        <v>0.14376181689134479</v>
      </c>
      <c r="CQ23" s="69"/>
      <c r="CR23" s="69">
        <f t="shared" si="50"/>
        <v>-0.35470257136651562</v>
      </c>
      <c r="CS23" s="69">
        <f>'RD T1'!E283</f>
        <v>9.0671829423969508E-2</v>
      </c>
      <c r="CT23" s="69">
        <f t="shared" si="51"/>
        <v>-0.26403074194254611</v>
      </c>
    </row>
    <row r="24" spans="1:98" x14ac:dyDescent="0.2">
      <c r="A24" s="10" t="str">
        <f>name!D20</f>
        <v>54 Textiles, printing and other skilled trades</v>
      </c>
      <c r="B24" s="69">
        <v>1.7343898447758424E-2</v>
      </c>
      <c r="C24" s="69">
        <v>1.9304520350661058E-2</v>
      </c>
      <c r="D24" s="69">
        <v>2.10790982347231E-2</v>
      </c>
      <c r="E24" s="69">
        <v>2.6806606295674298E-2</v>
      </c>
      <c r="F24" s="69">
        <v>3.64468795371942E-2</v>
      </c>
      <c r="G24" s="11"/>
      <c r="H24" s="69">
        <f t="shared" si="26"/>
        <v>1.5367781302471101E-2</v>
      </c>
      <c r="I24" s="69">
        <f>'RD T1'!E52</f>
        <v>1.5391770459910902E-2</v>
      </c>
      <c r="J24" s="69">
        <f t="shared" si="27"/>
        <v>3.0759551762382001E-2</v>
      </c>
      <c r="L24" t="str">
        <f t="shared" si="28"/>
        <v>54 Textiles, printing and other skilled trades</v>
      </c>
      <c r="M24" s="69">
        <v>0.1739791725303845</v>
      </c>
      <c r="N24" s="69">
        <v>0.20189085395909623</v>
      </c>
      <c r="O24" s="69">
        <v>0.21959771795752653</v>
      </c>
      <c r="P24" s="69">
        <v>0.27308763205242353</v>
      </c>
      <c r="Q24" s="69">
        <v>0.38297191072821263</v>
      </c>
      <c r="R24" s="11"/>
      <c r="S24" s="69">
        <f t="shared" si="29"/>
        <v>0.1633741927706861</v>
      </c>
      <c r="T24" s="69">
        <f>'RD T1'!E81</f>
        <v>0.17268264066159106</v>
      </c>
      <c r="U24" s="69">
        <f t="shared" si="30"/>
        <v>0.33605683343227716</v>
      </c>
      <c r="W24" t="str">
        <f t="shared" si="31"/>
        <v>54 Textiles, printing and other skilled trades</v>
      </c>
      <c r="X24" s="69">
        <v>0.54579167871435963</v>
      </c>
      <c r="Y24" s="69">
        <v>0.57552692580115306</v>
      </c>
      <c r="Z24" s="69">
        <v>0.54656811478474909</v>
      </c>
      <c r="AA24" s="69">
        <v>0.66049063547995412</v>
      </c>
      <c r="AB24" s="69">
        <v>0.84193611255553158</v>
      </c>
      <c r="AC24" s="69"/>
      <c r="AD24" s="69">
        <f t="shared" si="32"/>
        <v>0.29536799777078249</v>
      </c>
      <c r="AE24" s="69">
        <f>'RD T1'!E110</f>
        <v>0.39995464206824016</v>
      </c>
      <c r="AF24" s="69">
        <f t="shared" si="33"/>
        <v>0.69532263983902265</v>
      </c>
      <c r="AH24" t="str">
        <f t="shared" si="34"/>
        <v>54 Textiles, printing and other skilled trades</v>
      </c>
      <c r="AI24" s="69">
        <v>0.19642393903199859</v>
      </c>
      <c r="AJ24" s="69">
        <v>0.19913893107972375</v>
      </c>
      <c r="AK24" s="69">
        <v>0.19422146715368588</v>
      </c>
      <c r="AL24" s="69">
        <v>0.20598084160824018</v>
      </c>
      <c r="AM24" s="69">
        <v>0.24868703430388731</v>
      </c>
      <c r="AN24" s="69"/>
      <c r="AO24" s="69">
        <f t="shared" si="35"/>
        <v>5.4465567150201427E-2</v>
      </c>
      <c r="AP24" s="69">
        <f>'RD T1'!E139</f>
        <v>0.12001523180615722</v>
      </c>
      <c r="AQ24" s="69">
        <f t="shared" si="36"/>
        <v>0.17448079895635865</v>
      </c>
      <c r="AS24" t="str">
        <f t="shared" si="37"/>
        <v>54 Textiles, printing and other skilled trades</v>
      </c>
      <c r="AT24" s="69">
        <v>0.23724707359038968</v>
      </c>
      <c r="AU24" s="69">
        <v>0.24728366775859401</v>
      </c>
      <c r="AV24" s="69">
        <v>0.23985260621964041</v>
      </c>
      <c r="AW24" s="69">
        <v>0.27892631856537903</v>
      </c>
      <c r="AX24" s="69">
        <v>0.34087482557887655</v>
      </c>
      <c r="AY24" s="69"/>
      <c r="AZ24" s="69">
        <f t="shared" si="38"/>
        <v>0.10102221935923614</v>
      </c>
      <c r="BA24" s="69">
        <f>'RD T1'!E168</f>
        <v>0.16050351819023778</v>
      </c>
      <c r="BB24" s="69">
        <f t="shared" si="39"/>
        <v>0.26152573754947395</v>
      </c>
      <c r="BD24" t="str">
        <f t="shared" si="40"/>
        <v>54 Textiles, printing and other skilled trades</v>
      </c>
      <c r="BE24" s="69">
        <v>1.5387661954720215</v>
      </c>
      <c r="BF24" s="69">
        <v>1.4571211266575956</v>
      </c>
      <c r="BG24" s="69">
        <v>1.4242328444385575</v>
      </c>
      <c r="BH24" s="69">
        <v>1.5337968220617986</v>
      </c>
      <c r="BI24" s="69">
        <v>1.6581993265992425</v>
      </c>
      <c r="BJ24" s="69"/>
      <c r="BK24" s="69">
        <f t="shared" si="41"/>
        <v>0.23396648216068505</v>
      </c>
      <c r="BL24" s="69">
        <f>'RD T1'!E197</f>
        <v>0.65625045305169316</v>
      </c>
      <c r="BM24" s="69">
        <f t="shared" si="42"/>
        <v>0.89021693521237821</v>
      </c>
      <c r="BO24" t="str">
        <f t="shared" si="43"/>
        <v>54 Textiles, printing and other skilled trades</v>
      </c>
      <c r="BP24" s="69">
        <v>1.4851289380724044</v>
      </c>
      <c r="BQ24" s="69">
        <v>1.3205012506351872</v>
      </c>
      <c r="BR24" s="69">
        <v>1.200048830328301</v>
      </c>
      <c r="BS24" s="69">
        <v>1.0818410846908006</v>
      </c>
      <c r="BT24" s="69">
        <v>0.94079724259985709</v>
      </c>
      <c r="BU24" s="69"/>
      <c r="BV24" s="69">
        <f t="shared" si="44"/>
        <v>-0.25925158772844392</v>
      </c>
      <c r="BW24" s="69">
        <f>'RD T1'!E226</f>
        <v>0.41130786909204331</v>
      </c>
      <c r="BX24" s="69">
        <f t="shared" si="45"/>
        <v>0.15205628136359939</v>
      </c>
      <c r="BZ24" t="str">
        <f t="shared" si="46"/>
        <v>54 Textiles, printing and other skilled trades</v>
      </c>
      <c r="CA24" s="69">
        <v>1.3228990554211884</v>
      </c>
      <c r="CB24" s="69">
        <v>1.1592193515180336</v>
      </c>
      <c r="CC24" s="69">
        <v>1.0073312039091882</v>
      </c>
      <c r="CD24" s="69">
        <v>1.0291227126401714</v>
      </c>
      <c r="CE24" s="69">
        <v>0.85268510582823542</v>
      </c>
      <c r="CF24" s="69"/>
      <c r="CG24" s="69">
        <f t="shared" si="47"/>
        <v>-0.15464609808095275</v>
      </c>
      <c r="CH24" s="69">
        <f>'RD T1'!E255</f>
        <v>0.35491765660183877</v>
      </c>
      <c r="CI24" s="69">
        <f t="shared" si="48"/>
        <v>0.20027155852088602</v>
      </c>
      <c r="CK24" t="str">
        <f t="shared" si="49"/>
        <v>54 Textiles, printing and other skilled trades</v>
      </c>
      <c r="CL24" s="69">
        <v>0.44376098665427754</v>
      </c>
      <c r="CM24" s="69">
        <v>0.4349952738898768</v>
      </c>
      <c r="CN24" s="69">
        <v>0.38163937781457813</v>
      </c>
      <c r="CO24" s="69">
        <v>0.30429187214610748</v>
      </c>
      <c r="CP24" s="69">
        <v>0.21732657317924459</v>
      </c>
      <c r="CQ24" s="69"/>
      <c r="CR24" s="69">
        <f t="shared" si="50"/>
        <v>-0.16431280463533354</v>
      </c>
      <c r="CS24" s="69">
        <f>'RD T1'!E284</f>
        <v>7.5727406335033901E-2</v>
      </c>
      <c r="CT24" s="69">
        <f t="shared" si="51"/>
        <v>-8.8585398300299642E-2</v>
      </c>
    </row>
    <row r="25" spans="1:98" x14ac:dyDescent="0.2">
      <c r="A25" s="10" t="str">
        <f>name!D21</f>
        <v>61 Caring personal service occupations</v>
      </c>
      <c r="B25" s="69">
        <v>1.4851692631147202E-2</v>
      </c>
      <c r="C25" s="69">
        <v>1.8820313435270547E-2</v>
      </c>
      <c r="D25" s="69">
        <v>1.901588567591294E-2</v>
      </c>
      <c r="E25" s="69">
        <v>2.5763028851621041E-2</v>
      </c>
      <c r="F25" s="69">
        <v>3.5814398741422587E-2</v>
      </c>
      <c r="G25" s="11"/>
      <c r="H25" s="69">
        <f t="shared" si="26"/>
        <v>1.6798513065509647E-2</v>
      </c>
      <c r="I25" s="69">
        <f>'RD T1'!E53</f>
        <v>1.5681716572950231E-2</v>
      </c>
      <c r="J25" s="69">
        <f t="shared" si="27"/>
        <v>3.2480229638459882E-2</v>
      </c>
      <c r="L25" t="str">
        <f t="shared" si="28"/>
        <v>61 Caring personal service occupations</v>
      </c>
      <c r="M25" s="69">
        <v>0.6782253572849507</v>
      </c>
      <c r="N25" s="69">
        <v>0.95791885596092818</v>
      </c>
      <c r="O25" s="69">
        <v>0.97294496964277122</v>
      </c>
      <c r="P25" s="69">
        <v>1.27006040080667</v>
      </c>
      <c r="Q25" s="69">
        <v>1.7027510996190223</v>
      </c>
      <c r="R25" s="11"/>
      <c r="S25" s="69">
        <f t="shared" si="29"/>
        <v>0.72980612997625105</v>
      </c>
      <c r="T25" s="69">
        <f>'RD T1'!E82</f>
        <v>0.81941389783650764</v>
      </c>
      <c r="U25" s="69">
        <f t="shared" si="30"/>
        <v>1.5492200278127588</v>
      </c>
      <c r="W25" t="str">
        <f t="shared" si="31"/>
        <v>61 Caring personal service occupations</v>
      </c>
      <c r="X25" s="69">
        <v>2.2162842593334688</v>
      </c>
      <c r="Y25" s="69">
        <v>2.73352696560681</v>
      </c>
      <c r="Z25" s="69">
        <v>2.586307479645233</v>
      </c>
      <c r="AA25" s="69">
        <v>3.0588106279044633</v>
      </c>
      <c r="AB25" s="69">
        <v>3.6139934286680537</v>
      </c>
      <c r="AC25" s="69"/>
      <c r="AD25" s="69">
        <f t="shared" si="32"/>
        <v>1.0276859490228207</v>
      </c>
      <c r="AE25" s="69">
        <f>'RD T1'!E111</f>
        <v>2.0352843627670971</v>
      </c>
      <c r="AF25" s="69">
        <f t="shared" si="33"/>
        <v>3.0629703117899179</v>
      </c>
      <c r="AH25" t="str">
        <f t="shared" si="34"/>
        <v>61 Caring personal service occupations</v>
      </c>
      <c r="AI25" s="69">
        <v>1.9480414872152174</v>
      </c>
      <c r="AJ25" s="69">
        <v>2.1382593130404119</v>
      </c>
      <c r="AK25" s="69">
        <v>2.0554456994456478</v>
      </c>
      <c r="AL25" s="69">
        <v>2.1723404797475219</v>
      </c>
      <c r="AM25" s="69">
        <v>2.2862173844950457</v>
      </c>
      <c r="AN25" s="69"/>
      <c r="AO25" s="69">
        <f t="shared" si="35"/>
        <v>0.23077168504939793</v>
      </c>
      <c r="AP25" s="69">
        <f>'RD T1'!E140</f>
        <v>1.2647609504006134</v>
      </c>
      <c r="AQ25" s="69">
        <f t="shared" si="36"/>
        <v>1.4955326354500114</v>
      </c>
      <c r="AS25" t="str">
        <f t="shared" si="37"/>
        <v>61 Caring personal service occupations</v>
      </c>
      <c r="AT25" s="69">
        <v>1.0553326033627961</v>
      </c>
      <c r="AU25" s="69">
        <v>1.2391186043596907</v>
      </c>
      <c r="AV25" s="69">
        <v>1.1963504286346551</v>
      </c>
      <c r="AW25" s="69">
        <v>1.2722612425012354</v>
      </c>
      <c r="AX25" s="69">
        <v>1.3610924057611422</v>
      </c>
      <c r="AY25" s="69"/>
      <c r="AZ25" s="69">
        <f t="shared" si="38"/>
        <v>0.16474197712648708</v>
      </c>
      <c r="BA25" s="69">
        <f>'RD T1'!E169</f>
        <v>0.75876923978531996</v>
      </c>
      <c r="BB25" s="69">
        <f t="shared" si="39"/>
        <v>0.92351121691180704</v>
      </c>
      <c r="BD25" t="str">
        <f t="shared" si="40"/>
        <v>61 Caring personal service occupations</v>
      </c>
      <c r="BE25" s="69">
        <v>6.0075802711858781</v>
      </c>
      <c r="BF25" s="69">
        <v>6.6117336451698723</v>
      </c>
      <c r="BG25" s="69">
        <v>6.6179983214461258</v>
      </c>
      <c r="BH25" s="69">
        <v>7.020934984601376</v>
      </c>
      <c r="BI25" s="69">
        <v>7.9449046871337341</v>
      </c>
      <c r="BJ25" s="69"/>
      <c r="BK25" s="69">
        <f t="shared" si="41"/>
        <v>1.3269063656876083</v>
      </c>
      <c r="BL25" s="69">
        <f>'RD T1'!E198</f>
        <v>4.1321828534345606</v>
      </c>
      <c r="BM25" s="69">
        <f t="shared" si="42"/>
        <v>5.4590892191221689</v>
      </c>
      <c r="BO25" t="str">
        <f t="shared" si="43"/>
        <v>61 Caring personal service occupations</v>
      </c>
      <c r="BP25" s="69">
        <v>4.5840017343330048</v>
      </c>
      <c r="BQ25" s="69">
        <v>4.503481215686608</v>
      </c>
      <c r="BR25" s="69">
        <v>4.1161507214377426</v>
      </c>
      <c r="BS25" s="69">
        <v>4.1028643044889117</v>
      </c>
      <c r="BT25" s="69">
        <v>3.3853861457005014</v>
      </c>
      <c r="BU25" s="69"/>
      <c r="BV25" s="69">
        <f t="shared" si="44"/>
        <v>-0.73076457573724118</v>
      </c>
      <c r="BW25" s="69">
        <f>'RD T1'!E227</f>
        <v>1.8040656057250719</v>
      </c>
      <c r="BX25" s="69">
        <f t="shared" si="45"/>
        <v>1.0733010299878307</v>
      </c>
      <c r="BZ25" t="str">
        <f t="shared" si="46"/>
        <v>61 Caring personal service occupations</v>
      </c>
      <c r="CA25" s="69">
        <v>1.4896455075220534</v>
      </c>
      <c r="CB25" s="69">
        <v>0.96732987237290868</v>
      </c>
      <c r="CC25" s="69">
        <v>0.80636391443962807</v>
      </c>
      <c r="CD25" s="69">
        <v>0.66742741137490214</v>
      </c>
      <c r="CE25" s="69">
        <v>0.56079199787172662</v>
      </c>
      <c r="CF25" s="69"/>
      <c r="CG25" s="69">
        <f t="shared" si="47"/>
        <v>-0.24557191656790145</v>
      </c>
      <c r="CH25" s="69">
        <f>'RD T1'!E256</f>
        <v>0.2095384571852148</v>
      </c>
      <c r="CI25" s="69">
        <f t="shared" si="48"/>
        <v>-3.603345938268665E-2</v>
      </c>
      <c r="CK25" t="str">
        <f t="shared" si="49"/>
        <v>61 Caring personal service occupations</v>
      </c>
      <c r="CL25" s="69">
        <v>0.1960386681927074</v>
      </c>
      <c r="CM25" s="69">
        <v>0.17089324175724246</v>
      </c>
      <c r="CN25" s="69">
        <v>0.16418681795325105</v>
      </c>
      <c r="CO25" s="69">
        <v>0.21056621302165676</v>
      </c>
      <c r="CP25" s="69">
        <v>0.26522794406983108</v>
      </c>
      <c r="CQ25" s="69"/>
      <c r="CR25" s="69">
        <f t="shared" si="50"/>
        <v>0.10104112611658003</v>
      </c>
      <c r="CS25" s="69">
        <f>'RD T1'!E285</f>
        <v>5.7739730805456545E-2</v>
      </c>
      <c r="CT25" s="69">
        <f t="shared" si="51"/>
        <v>0.15878085692203658</v>
      </c>
    </row>
    <row r="26" spans="1:98" x14ac:dyDescent="0.2">
      <c r="A26" s="10" t="str">
        <f>name!D22</f>
        <v>62 Leisure, travel and related personal service occupations</v>
      </c>
      <c r="B26" s="69">
        <v>8.3162617752235192E-3</v>
      </c>
      <c r="C26" s="69">
        <v>1.2708090891520763E-2</v>
      </c>
      <c r="D26" s="69">
        <v>1.3542350009479742E-2</v>
      </c>
      <c r="E26" s="69">
        <v>1.6038022105044722E-2</v>
      </c>
      <c r="F26" s="69">
        <v>2.1022931415534216E-2</v>
      </c>
      <c r="G26" s="11"/>
      <c r="H26" s="69">
        <f t="shared" si="26"/>
        <v>7.4805814060544748E-3</v>
      </c>
      <c r="I26" s="69">
        <f>'RD T1'!E54</f>
        <v>9.8143485557478771E-3</v>
      </c>
      <c r="J26" s="69">
        <f t="shared" si="27"/>
        <v>1.7294929961802354E-2</v>
      </c>
      <c r="L26" t="str">
        <f t="shared" si="28"/>
        <v>62 Leisure, travel and related personal service occupations</v>
      </c>
      <c r="M26" s="69">
        <v>0.14320043485299286</v>
      </c>
      <c r="N26" s="69">
        <v>0.18289361842487345</v>
      </c>
      <c r="O26" s="69">
        <v>0.17698293502015597</v>
      </c>
      <c r="P26" s="69">
        <v>0.21761109127232914</v>
      </c>
      <c r="Q26" s="69">
        <v>0.28826692250965635</v>
      </c>
      <c r="R26" s="11"/>
      <c r="S26" s="69">
        <f t="shared" si="29"/>
        <v>0.11128398748950039</v>
      </c>
      <c r="T26" s="69">
        <f>'RD T1'!E83</f>
        <v>0.13259694286687834</v>
      </c>
      <c r="U26" s="69">
        <f t="shared" si="30"/>
        <v>0.24388093035637873</v>
      </c>
      <c r="W26" t="str">
        <f t="shared" si="31"/>
        <v>62 Leisure, travel and related personal service occupations</v>
      </c>
      <c r="X26" s="69">
        <v>0.65956161290274928</v>
      </c>
      <c r="Y26" s="69">
        <v>0.8515953224826911</v>
      </c>
      <c r="Z26" s="69">
        <v>0.77125537725410287</v>
      </c>
      <c r="AA26" s="69">
        <v>0.94697996094114323</v>
      </c>
      <c r="AB26" s="69">
        <v>1.2689218404102642</v>
      </c>
      <c r="AC26" s="69"/>
      <c r="AD26" s="69">
        <f t="shared" si="32"/>
        <v>0.49766646315616136</v>
      </c>
      <c r="AE26" s="69">
        <f>'RD T1'!E112</f>
        <v>0.62947187674805016</v>
      </c>
      <c r="AF26" s="69">
        <f t="shared" si="33"/>
        <v>1.1271383399042114</v>
      </c>
      <c r="AH26" t="str">
        <f t="shared" si="34"/>
        <v>62 Leisure, travel and related personal service occupations</v>
      </c>
      <c r="AI26" s="69">
        <v>0.40915484901637933</v>
      </c>
      <c r="AJ26" s="69">
        <v>0.49861450641681698</v>
      </c>
      <c r="AK26" s="69">
        <v>0.4583797523892173</v>
      </c>
      <c r="AL26" s="69">
        <v>0.50922791384892419</v>
      </c>
      <c r="AM26" s="69">
        <v>0.66184135007386857</v>
      </c>
      <c r="AN26" s="69"/>
      <c r="AO26" s="69">
        <f t="shared" si="35"/>
        <v>0.20346159768465127</v>
      </c>
      <c r="AP26" s="69">
        <f>'RD T1'!E141</f>
        <v>0.33938696581409089</v>
      </c>
      <c r="AQ26" s="69">
        <f t="shared" si="36"/>
        <v>0.54284856349874211</v>
      </c>
      <c r="AS26" t="str">
        <f t="shared" si="37"/>
        <v>62 Leisure, travel and related personal service occupations</v>
      </c>
      <c r="AT26" s="69">
        <v>0.50403780749599481</v>
      </c>
      <c r="AU26" s="69">
        <v>0.62502611791215612</v>
      </c>
      <c r="AV26" s="69">
        <v>0.61147376713189439</v>
      </c>
      <c r="AW26" s="69">
        <v>0.70626539600356308</v>
      </c>
      <c r="AX26" s="69">
        <v>0.96933182477204283</v>
      </c>
      <c r="AY26" s="69"/>
      <c r="AZ26" s="69">
        <f t="shared" si="38"/>
        <v>0.35785805764014844</v>
      </c>
      <c r="BA26" s="69">
        <f>'RD T1'!E170</f>
        <v>0.48905142634688131</v>
      </c>
      <c r="BB26" s="69">
        <f t="shared" si="39"/>
        <v>0.8469094839870297</v>
      </c>
      <c r="BD26" t="str">
        <f t="shared" si="40"/>
        <v>62 Leisure, travel and related personal service occupations</v>
      </c>
      <c r="BE26" s="69">
        <v>1.8421617465594673</v>
      </c>
      <c r="BF26" s="69">
        <v>1.735755777212374</v>
      </c>
      <c r="BG26" s="69">
        <v>1.6934203580258063</v>
      </c>
      <c r="BH26" s="69">
        <v>1.5738515671193782</v>
      </c>
      <c r="BI26" s="69">
        <v>1.3996245993446743</v>
      </c>
      <c r="BJ26" s="69"/>
      <c r="BK26" s="69">
        <f t="shared" si="41"/>
        <v>-0.29379575868113195</v>
      </c>
      <c r="BL26" s="69">
        <f>'RD T1'!E199</f>
        <v>0.713654134380315</v>
      </c>
      <c r="BM26" s="69">
        <f t="shared" si="42"/>
        <v>0.41985837569918305</v>
      </c>
      <c r="BO26" t="str">
        <f t="shared" si="43"/>
        <v>62 Leisure, travel and related personal service occupations</v>
      </c>
      <c r="BP26" s="69">
        <v>1.7759062705210691</v>
      </c>
      <c r="BQ26" s="69">
        <v>1.6449429773884863</v>
      </c>
      <c r="BR26" s="69">
        <v>1.4899780418525159</v>
      </c>
      <c r="BS26" s="69">
        <v>1.3432859878438455</v>
      </c>
      <c r="BT26" s="69">
        <v>1.0696691482265199</v>
      </c>
      <c r="BU26" s="69"/>
      <c r="BV26" s="69">
        <f t="shared" si="44"/>
        <v>-0.42030889362599599</v>
      </c>
      <c r="BW26" s="69">
        <f>'RD T1'!E228</f>
        <v>0.56894493007441027</v>
      </c>
      <c r="BX26" s="69">
        <f t="shared" si="45"/>
        <v>0.14863603644841428</v>
      </c>
      <c r="BZ26" t="str">
        <f t="shared" si="46"/>
        <v>62 Leisure, travel and related personal service occupations</v>
      </c>
      <c r="CA26" s="69">
        <v>1.091563095058657</v>
      </c>
      <c r="CB26" s="69">
        <v>1.1263505298101963</v>
      </c>
      <c r="CC26" s="69">
        <v>0.92721679180446448</v>
      </c>
      <c r="CD26" s="69">
        <v>0.935585867526187</v>
      </c>
      <c r="CE26" s="69">
        <v>0.70906796013506279</v>
      </c>
      <c r="CF26" s="69"/>
      <c r="CG26" s="69">
        <f t="shared" si="47"/>
        <v>-0.21814883166940169</v>
      </c>
      <c r="CH26" s="69">
        <f>'RD T1'!E257</f>
        <v>0.35822254123683045</v>
      </c>
      <c r="CI26" s="69">
        <f t="shared" si="48"/>
        <v>0.14007370956742876</v>
      </c>
      <c r="CK26" t="str">
        <f t="shared" si="49"/>
        <v>62 Leisure, travel and related personal service occupations</v>
      </c>
      <c r="CL26" s="69">
        <v>0.31929392872305107</v>
      </c>
      <c r="CM26" s="69">
        <v>0.33758776830072218</v>
      </c>
      <c r="CN26" s="69">
        <v>0.28661392571959105</v>
      </c>
      <c r="CO26" s="69">
        <v>0.26109724236611981</v>
      </c>
      <c r="CP26" s="69">
        <v>0.26852054663314506</v>
      </c>
      <c r="CQ26" s="69"/>
      <c r="CR26" s="69">
        <f t="shared" si="50"/>
        <v>-1.8093379086445982E-2</v>
      </c>
      <c r="CS26" s="69">
        <f>'RD T1'!E286</f>
        <v>7.7817512876899239E-2</v>
      </c>
      <c r="CT26" s="69">
        <f t="shared" si="51"/>
        <v>5.9724133790453257E-2</v>
      </c>
    </row>
    <row r="27" spans="1:98" x14ac:dyDescent="0.2">
      <c r="A27" s="10" t="str">
        <f>name!D23</f>
        <v>63 Community and civil enforcement occupations</v>
      </c>
      <c r="B27" s="69">
        <v>6.822994464575255E-4</v>
      </c>
      <c r="C27" s="69">
        <v>6.8443613972244256E-4</v>
      </c>
      <c r="D27" s="69">
        <v>7.5460524440592181E-4</v>
      </c>
      <c r="E27" s="69">
        <v>8.4255777171446757E-4</v>
      </c>
      <c r="F27" s="69">
        <v>1.1609535851025842E-3</v>
      </c>
      <c r="G27" s="11"/>
      <c r="H27" s="69">
        <f t="shared" si="26"/>
        <v>4.0634834069666235E-4</v>
      </c>
      <c r="I27" s="69">
        <f>'RD T1'!E55</f>
        <v>5.2447035887464829E-4</v>
      </c>
      <c r="J27" s="69">
        <f t="shared" si="27"/>
        <v>9.3081869957131063E-4</v>
      </c>
      <c r="L27" t="str">
        <f t="shared" si="28"/>
        <v>63 Community and civil enforcement occupations</v>
      </c>
      <c r="M27" s="69">
        <v>1.1124904054323096E-2</v>
      </c>
      <c r="N27" s="69">
        <v>1.0930091936421412E-2</v>
      </c>
      <c r="O27" s="69">
        <v>1.5792630028111772E-2</v>
      </c>
      <c r="P27" s="69">
        <v>1.4176348940556627E-2</v>
      </c>
      <c r="Q27" s="69">
        <v>1.9874825455434758E-2</v>
      </c>
      <c r="R27" s="11"/>
      <c r="S27" s="69">
        <f t="shared" si="29"/>
        <v>4.0821954273229863E-3</v>
      </c>
      <c r="T27" s="69">
        <f>'RD T1'!E84</f>
        <v>8.7172584543641005E-3</v>
      </c>
      <c r="U27" s="69">
        <f t="shared" si="30"/>
        <v>1.2799453881687087E-2</v>
      </c>
      <c r="W27" t="str">
        <f t="shared" si="31"/>
        <v>63 Community and civil enforcement occupations</v>
      </c>
      <c r="X27" s="69">
        <v>5.030332457655267E-2</v>
      </c>
      <c r="Y27" s="69">
        <v>5.2922215329002667E-2</v>
      </c>
      <c r="Z27" s="69">
        <v>5.7514062058323788E-2</v>
      </c>
      <c r="AA27" s="69">
        <v>6.1499136422549873E-2</v>
      </c>
      <c r="AB27" s="69">
        <v>7.3502518280131546E-2</v>
      </c>
      <c r="AC27" s="69"/>
      <c r="AD27" s="69">
        <f t="shared" si="32"/>
        <v>1.5988456221807758E-2</v>
      </c>
      <c r="AE27" s="69">
        <f>'RD T1'!E113</f>
        <v>4.0959639277305206E-2</v>
      </c>
      <c r="AF27" s="69">
        <f t="shared" si="33"/>
        <v>5.6948095499112963E-2</v>
      </c>
      <c r="AH27" t="str">
        <f t="shared" si="34"/>
        <v>63 Community and civil enforcement occupations</v>
      </c>
      <c r="AI27" s="69">
        <v>1.4031006872462904E-2</v>
      </c>
      <c r="AJ27" s="69">
        <v>1.3855431103311241E-2</v>
      </c>
      <c r="AK27" s="69">
        <v>1.7950186096734131E-2</v>
      </c>
      <c r="AL27" s="69">
        <v>1.4913348327429061E-2</v>
      </c>
      <c r="AM27" s="69">
        <v>1.7458695927804559E-2</v>
      </c>
      <c r="AN27" s="69"/>
      <c r="AO27" s="69">
        <f t="shared" si="35"/>
        <v>-4.914901689295724E-4</v>
      </c>
      <c r="AP27" s="69">
        <f>'RD T1'!E142</f>
        <v>9.4282745246364857E-3</v>
      </c>
      <c r="AQ27" s="69">
        <f t="shared" si="36"/>
        <v>8.9367843557069133E-3</v>
      </c>
      <c r="AS27" t="str">
        <f t="shared" si="37"/>
        <v>63 Community and civil enforcement occupations</v>
      </c>
      <c r="AT27" s="69">
        <v>1.4326112586986016E-2</v>
      </c>
      <c r="AU27" s="69">
        <v>1.2582441960944043E-2</v>
      </c>
      <c r="AV27" s="69">
        <v>1.5673319115042088E-2</v>
      </c>
      <c r="AW27" s="69">
        <v>1.2362113686082339E-2</v>
      </c>
      <c r="AX27" s="69">
        <v>1.3033159325367321E-2</v>
      </c>
      <c r="AY27" s="69"/>
      <c r="AZ27" s="69">
        <f t="shared" si="38"/>
        <v>-2.6401597896747678E-3</v>
      </c>
      <c r="BA27" s="69">
        <f>'RD T1'!E171</f>
        <v>7.5909711074448934E-3</v>
      </c>
      <c r="BB27" s="69">
        <f t="shared" si="39"/>
        <v>4.9508113177701256E-3</v>
      </c>
      <c r="BD27" t="str">
        <f t="shared" si="40"/>
        <v>63 Community and civil enforcement occupations</v>
      </c>
      <c r="BE27" s="69">
        <v>5.3573566346459163E-2</v>
      </c>
      <c r="BF27" s="69">
        <v>3.5559713614090917E-2</v>
      </c>
      <c r="BG27" s="69">
        <v>5.3456028366714627E-2</v>
      </c>
      <c r="BH27" s="69">
        <v>3.4639957496434649E-2</v>
      </c>
      <c r="BI27" s="69">
        <v>3.6363492606472848E-2</v>
      </c>
      <c r="BJ27" s="69"/>
      <c r="BK27" s="69">
        <f t="shared" si="41"/>
        <v>-1.7092535760241778E-2</v>
      </c>
      <c r="BL27" s="69">
        <f>'RD T1'!E200</f>
        <v>1.3885587227856416E-2</v>
      </c>
      <c r="BM27" s="69">
        <f t="shared" si="42"/>
        <v>-3.2069485323853626E-3</v>
      </c>
      <c r="BO27" t="str">
        <f t="shared" si="43"/>
        <v>63 Community and civil enforcement occupations</v>
      </c>
      <c r="BP27" s="69">
        <v>6.8370755171546241E-2</v>
      </c>
      <c r="BQ27" s="69">
        <v>6.0139481805746478E-2</v>
      </c>
      <c r="BR27" s="69">
        <v>7.2318785741270375E-2</v>
      </c>
      <c r="BS27" s="69">
        <v>5.3495784939931984E-2</v>
      </c>
      <c r="BT27" s="69">
        <v>5.1124684124724332E-2</v>
      </c>
      <c r="BU27" s="69"/>
      <c r="BV27" s="69">
        <f t="shared" si="44"/>
        <v>-2.1194101616546043E-2</v>
      </c>
      <c r="BW27" s="69">
        <f>'RD T1'!E229</f>
        <v>2.228618800498262E-2</v>
      </c>
      <c r="BX27" s="69">
        <f t="shared" si="45"/>
        <v>1.0920863884365771E-3</v>
      </c>
      <c r="BZ27" t="str">
        <f t="shared" si="46"/>
        <v>63 Community and civil enforcement occupations</v>
      </c>
      <c r="CA27" s="69">
        <v>5.7754118267088109E-2</v>
      </c>
      <c r="CB27" s="69">
        <v>4.8732914232713656E-2</v>
      </c>
      <c r="CC27" s="69">
        <v>5.8969449182619996E-2</v>
      </c>
      <c r="CD27" s="69">
        <v>4.7581259635062219E-2</v>
      </c>
      <c r="CE27" s="69">
        <v>4.1574590694750932E-2</v>
      </c>
      <c r="CF27" s="69"/>
      <c r="CG27" s="69">
        <f t="shared" si="47"/>
        <v>-1.7394858487869064E-2</v>
      </c>
      <c r="CH27" s="69">
        <f>'RD T1'!E258</f>
        <v>1.8293404025549704E-2</v>
      </c>
      <c r="CI27" s="69">
        <f t="shared" si="48"/>
        <v>8.9854553768064019E-4</v>
      </c>
      <c r="CK27" t="str">
        <f t="shared" si="49"/>
        <v>63 Community and civil enforcement occupations</v>
      </c>
      <c r="CL27" s="69">
        <v>1.5556233344608652E-2</v>
      </c>
      <c r="CM27" s="69">
        <v>1.2008090648653567E-2</v>
      </c>
      <c r="CN27" s="69">
        <v>1.6149070670408931E-2</v>
      </c>
      <c r="CO27" s="69">
        <v>9.2515809040664924E-3</v>
      </c>
      <c r="CP27" s="69">
        <v>7.7295648288818785E-3</v>
      </c>
      <c r="CQ27" s="69"/>
      <c r="CR27" s="69">
        <f t="shared" si="50"/>
        <v>-8.4195058415270536E-3</v>
      </c>
      <c r="CS27" s="69">
        <f>'RD T1'!E287</f>
        <v>2.2443345366507795E-3</v>
      </c>
      <c r="CT27" s="69">
        <f t="shared" si="51"/>
        <v>-6.1751713048762737E-3</v>
      </c>
    </row>
    <row r="28" spans="1:98" x14ac:dyDescent="0.2">
      <c r="A28" s="10" t="str">
        <f>name!D24</f>
        <v>71 Sales occupations</v>
      </c>
      <c r="B28" s="69">
        <v>4.5269019742058388E-2</v>
      </c>
      <c r="C28" s="69">
        <v>5.2875720265476267E-2</v>
      </c>
      <c r="D28" s="69">
        <v>4.9187674484453457E-2</v>
      </c>
      <c r="E28" s="69">
        <v>5.3674080244347257E-2</v>
      </c>
      <c r="F28" s="69">
        <v>6.7572564480073122E-2</v>
      </c>
      <c r="G28" s="11"/>
      <c r="H28" s="69">
        <f t="shared" si="26"/>
        <v>1.8384889995619665E-2</v>
      </c>
      <c r="I28" s="69">
        <f>'RD T1'!E56</f>
        <v>2.7138686169034087E-2</v>
      </c>
      <c r="J28" s="69">
        <f t="shared" si="27"/>
        <v>4.5523576164653752E-2</v>
      </c>
      <c r="L28" t="str">
        <f t="shared" si="28"/>
        <v>71 Sales occupations</v>
      </c>
      <c r="M28" s="69">
        <v>0.57163794600425433</v>
      </c>
      <c r="N28" s="69">
        <v>0.70547559235238977</v>
      </c>
      <c r="O28" s="69">
        <v>0.7775109357840343</v>
      </c>
      <c r="P28" s="69">
        <v>0.88037773380752338</v>
      </c>
      <c r="Q28" s="69">
        <v>1.2189653299552126</v>
      </c>
      <c r="R28" s="11"/>
      <c r="S28" s="69">
        <f t="shared" si="29"/>
        <v>0.44145439417117827</v>
      </c>
      <c r="T28" s="69">
        <f>'RD T1'!E85</f>
        <v>0.47134909281468346</v>
      </c>
      <c r="U28" s="69">
        <f t="shared" si="30"/>
        <v>0.91280348698586167</v>
      </c>
      <c r="W28" t="str">
        <f t="shared" si="31"/>
        <v>71 Sales occupations</v>
      </c>
      <c r="X28" s="69">
        <v>2.3243759609291201</v>
      </c>
      <c r="Y28" s="69">
        <v>2.6664846765052079</v>
      </c>
      <c r="Z28" s="69">
        <v>2.7505792537177407</v>
      </c>
      <c r="AA28" s="69">
        <v>2.9152739563562529</v>
      </c>
      <c r="AB28" s="69">
        <v>3.6364430821352083</v>
      </c>
      <c r="AC28" s="69"/>
      <c r="AD28" s="69">
        <f t="shared" si="32"/>
        <v>0.88586382841746758</v>
      </c>
      <c r="AE28" s="69">
        <f>'RD T1'!E114</f>
        <v>1.6541545991759898</v>
      </c>
      <c r="AF28" s="69">
        <f t="shared" si="33"/>
        <v>2.5400184275934574</v>
      </c>
      <c r="AH28" t="str">
        <f t="shared" si="34"/>
        <v>71 Sales occupations</v>
      </c>
      <c r="AI28" s="69">
        <v>0.74621277539628739</v>
      </c>
      <c r="AJ28" s="69">
        <v>0.79585868349113342</v>
      </c>
      <c r="AK28" s="69">
        <v>0.82629389240457995</v>
      </c>
      <c r="AL28" s="69">
        <v>0.82174832377170315</v>
      </c>
      <c r="AM28" s="69">
        <v>0.95810739568281467</v>
      </c>
      <c r="AN28" s="69"/>
      <c r="AO28" s="69">
        <f t="shared" si="35"/>
        <v>0.13181350327823471</v>
      </c>
      <c r="AP28" s="69">
        <f>'RD T1'!E143</f>
        <v>0.45446705281950239</v>
      </c>
      <c r="AQ28" s="69">
        <f t="shared" si="36"/>
        <v>0.5862805560977371</v>
      </c>
      <c r="AS28" t="str">
        <f t="shared" si="37"/>
        <v>71 Sales occupations</v>
      </c>
      <c r="AT28" s="69">
        <v>0.65186621543887202</v>
      </c>
      <c r="AU28" s="69">
        <v>0.67449819297468649</v>
      </c>
      <c r="AV28" s="69">
        <v>0.68873116134659662</v>
      </c>
      <c r="AW28" s="69">
        <v>0.66000947823609146</v>
      </c>
      <c r="AX28" s="69">
        <v>0.7618215599910847</v>
      </c>
      <c r="AY28" s="69"/>
      <c r="AZ28" s="69">
        <f t="shared" si="38"/>
        <v>7.3090398644488075E-2</v>
      </c>
      <c r="BA28" s="69">
        <f>'RD T1'!E172</f>
        <v>0.31268195944884891</v>
      </c>
      <c r="BB28" s="69">
        <f t="shared" si="39"/>
        <v>0.38577235809333699</v>
      </c>
      <c r="BD28" t="str">
        <f t="shared" si="40"/>
        <v>71 Sales occupations</v>
      </c>
      <c r="BE28" s="69">
        <v>4.897810320472276</v>
      </c>
      <c r="BF28" s="69">
        <v>4.7368816435687959</v>
      </c>
      <c r="BG28" s="69">
        <v>5.2039118902423267</v>
      </c>
      <c r="BH28" s="69">
        <v>4.8708989240463385</v>
      </c>
      <c r="BI28" s="69">
        <v>5.0323688875926704</v>
      </c>
      <c r="BJ28" s="69"/>
      <c r="BK28" s="69">
        <f t="shared" si="41"/>
        <v>-0.17154300264965627</v>
      </c>
      <c r="BL28" s="69">
        <f>'RD T1'!E201</f>
        <v>2.1864627761162607</v>
      </c>
      <c r="BM28" s="69">
        <f t="shared" si="42"/>
        <v>2.0149197734666044</v>
      </c>
      <c r="BO28" t="str">
        <f t="shared" si="43"/>
        <v>71 Sales occupations</v>
      </c>
      <c r="BP28" s="69">
        <v>4.8850852877160706</v>
      </c>
      <c r="BQ28" s="69">
        <v>4.5149952031176204</v>
      </c>
      <c r="BR28" s="69">
        <v>4.3091124027386964</v>
      </c>
      <c r="BS28" s="69">
        <v>3.7579077163832624</v>
      </c>
      <c r="BT28" s="69">
        <v>2.9129541500610743</v>
      </c>
      <c r="BU28" s="69"/>
      <c r="BV28" s="69">
        <f t="shared" si="44"/>
        <v>-1.3961582526776222</v>
      </c>
      <c r="BW28" s="69">
        <f>'RD T1'!E230</f>
        <v>1.492858288860677</v>
      </c>
      <c r="BX28" s="69">
        <f t="shared" si="45"/>
        <v>9.6700036183054783E-2</v>
      </c>
      <c r="BZ28" t="str">
        <f t="shared" si="46"/>
        <v>71 Sales occupations</v>
      </c>
      <c r="CA28" s="69">
        <v>3.2926650807926352</v>
      </c>
      <c r="CB28" s="69">
        <v>3.1283575920460875</v>
      </c>
      <c r="CC28" s="69">
        <v>2.7442266834348166</v>
      </c>
      <c r="CD28" s="69">
        <v>2.2342044365032581</v>
      </c>
      <c r="CE28" s="69">
        <v>0.90320525410264763</v>
      </c>
      <c r="CF28" s="69"/>
      <c r="CG28" s="69">
        <f t="shared" si="47"/>
        <v>-1.8410214293321689</v>
      </c>
      <c r="CH28" s="69">
        <f>'RD T1'!E259</f>
        <v>0.61218459521301727</v>
      </c>
      <c r="CI28" s="69">
        <f t="shared" si="48"/>
        <v>-1.2288368341191518</v>
      </c>
      <c r="CK28" t="str">
        <f t="shared" si="49"/>
        <v>71 Sales occupations</v>
      </c>
      <c r="CL28" s="69">
        <v>1.1040394480428624</v>
      </c>
      <c r="CM28" s="69">
        <v>1.1075051802573561</v>
      </c>
      <c r="CN28" s="69">
        <v>0.98461202208348619</v>
      </c>
      <c r="CO28" s="69">
        <v>0.86089749311850094</v>
      </c>
      <c r="CP28" s="69">
        <v>0.68136697616770625</v>
      </c>
      <c r="CQ28" s="69"/>
      <c r="CR28" s="69">
        <f t="shared" si="50"/>
        <v>-0.30324504591577994</v>
      </c>
      <c r="CS28" s="69">
        <f>'RD T1'!E288</f>
        <v>0.19726338926249609</v>
      </c>
      <c r="CT28" s="69">
        <f t="shared" si="51"/>
        <v>-0.10598165665328385</v>
      </c>
    </row>
    <row r="29" spans="1:98" x14ac:dyDescent="0.2">
      <c r="A29" s="10" t="str">
        <f>name!D25</f>
        <v>72 Customer service occupations</v>
      </c>
      <c r="B29" s="69">
        <v>1.3437684200536874E-2</v>
      </c>
      <c r="C29" s="69">
        <v>1.6367546095728859E-2</v>
      </c>
      <c r="D29" s="69">
        <v>1.9095229693810039E-2</v>
      </c>
      <c r="E29" s="69">
        <v>2.8334236566380858E-2</v>
      </c>
      <c r="F29" s="69">
        <v>3.9540865394917718E-2</v>
      </c>
      <c r="G29" s="11"/>
      <c r="H29" s="69">
        <f>F29-D29</f>
        <v>2.0445635701107679E-2</v>
      </c>
      <c r="I29" s="69">
        <f>'RD T1'!E57</f>
        <v>1.402197884516948E-2</v>
      </c>
      <c r="J29" s="69">
        <f t="shared" si="27"/>
        <v>3.4467614546277156E-2</v>
      </c>
      <c r="L29" t="str">
        <f t="shared" si="28"/>
        <v>72 Customer service occupations</v>
      </c>
      <c r="M29" s="69">
        <v>0.15775631631677381</v>
      </c>
      <c r="N29" s="69">
        <v>0.21060383930732074</v>
      </c>
      <c r="O29" s="69">
        <v>0.22204096016547864</v>
      </c>
      <c r="P29" s="69">
        <v>0.33486348448136211</v>
      </c>
      <c r="Q29" s="69">
        <v>0.47044558179778262</v>
      </c>
      <c r="R29" s="11"/>
      <c r="S29" s="69">
        <f t="shared" si="29"/>
        <v>0.24840462163230398</v>
      </c>
      <c r="T29" s="69">
        <f>'RD T1'!E86</f>
        <v>0.18003519554428607</v>
      </c>
      <c r="U29" s="69">
        <f t="shared" si="30"/>
        <v>0.42843981717659008</v>
      </c>
      <c r="W29" t="str">
        <f t="shared" si="31"/>
        <v>72 Customer service occupations</v>
      </c>
      <c r="X29" s="69">
        <v>0.64478267878909712</v>
      </c>
      <c r="Y29" s="69">
        <v>0.79468625483894184</v>
      </c>
      <c r="Z29" s="69">
        <v>0.81460795648225137</v>
      </c>
      <c r="AA29" s="69">
        <v>1.1034238535017518</v>
      </c>
      <c r="AB29" s="69">
        <v>1.434291145982332</v>
      </c>
      <c r="AC29" s="69"/>
      <c r="AD29" s="69">
        <f t="shared" si="32"/>
        <v>0.61968318950008061</v>
      </c>
      <c r="AE29" s="69">
        <f>'RD T1'!E115</f>
        <v>0.60580253907189285</v>
      </c>
      <c r="AF29" s="69">
        <f t="shared" si="33"/>
        <v>1.2254857285719734</v>
      </c>
      <c r="AH29" t="str">
        <f t="shared" si="34"/>
        <v>72 Customer service occupations</v>
      </c>
      <c r="AI29" s="69">
        <v>0.20294505115790115</v>
      </c>
      <c r="AJ29" s="69">
        <v>0.25918543999963339</v>
      </c>
      <c r="AK29" s="69">
        <v>0.28532145666179204</v>
      </c>
      <c r="AL29" s="69">
        <v>0.38748902148294784</v>
      </c>
      <c r="AM29" s="69">
        <v>0.49174629564532735</v>
      </c>
      <c r="AN29" s="69"/>
      <c r="AO29" s="69">
        <f t="shared" si="35"/>
        <v>0.20642483898353531</v>
      </c>
      <c r="AP29" s="69">
        <f>'RD T1'!E144</f>
        <v>0.22469407740056346</v>
      </c>
      <c r="AQ29" s="69">
        <f t="shared" si="36"/>
        <v>0.43111891638409877</v>
      </c>
      <c r="AS29" t="str">
        <f t="shared" si="37"/>
        <v>72 Customer service occupations</v>
      </c>
      <c r="AT29" s="69">
        <v>0.24727753281123213</v>
      </c>
      <c r="AU29" s="69">
        <v>0.3036257491627139</v>
      </c>
      <c r="AV29" s="69">
        <v>0.30958569295636151</v>
      </c>
      <c r="AW29" s="69">
        <v>0.39578072261344704</v>
      </c>
      <c r="AX29" s="69">
        <v>0.46565062030896653</v>
      </c>
      <c r="AY29" s="69"/>
      <c r="AZ29" s="69">
        <f t="shared" si="38"/>
        <v>0.15606492735260502</v>
      </c>
      <c r="BA29" s="69">
        <f>'RD T1'!E173</f>
        <v>0.2060459220518025</v>
      </c>
      <c r="BB29" s="69">
        <f t="shared" si="39"/>
        <v>0.36211084940440752</v>
      </c>
      <c r="BD29" t="str">
        <f t="shared" si="40"/>
        <v>72 Customer service occupations</v>
      </c>
      <c r="BE29" s="69">
        <v>0.95392409140058299</v>
      </c>
      <c r="BF29" s="69">
        <v>1.0086674954695061</v>
      </c>
      <c r="BG29" s="69">
        <v>1.075067049125257</v>
      </c>
      <c r="BH29" s="69">
        <v>1.2650382575221899</v>
      </c>
      <c r="BI29" s="69">
        <v>1.3736800843061865</v>
      </c>
      <c r="BJ29" s="69"/>
      <c r="BK29" s="69">
        <f t="shared" si="41"/>
        <v>0.29861303518092952</v>
      </c>
      <c r="BL29" s="69">
        <f>'RD T1'!E202</f>
        <v>0.58197253020124062</v>
      </c>
      <c r="BM29" s="69">
        <f t="shared" si="42"/>
        <v>0.88058556538217014</v>
      </c>
      <c r="BO29" t="str">
        <f t="shared" si="43"/>
        <v>72 Customer service occupations</v>
      </c>
      <c r="BP29" s="69">
        <v>1.0506905142793281</v>
      </c>
      <c r="BQ29" s="69">
        <v>1.1217102073920329</v>
      </c>
      <c r="BR29" s="69">
        <v>1.0988057596010516</v>
      </c>
      <c r="BS29" s="69">
        <v>1.359126355877047</v>
      </c>
      <c r="BT29" s="69">
        <v>1.3158886912674912</v>
      </c>
      <c r="BU29" s="69"/>
      <c r="BV29" s="69">
        <f t="shared" si="44"/>
        <v>0.21708293166643955</v>
      </c>
      <c r="BW29" s="69">
        <f>'RD T1'!E231</f>
        <v>0.59845445677806597</v>
      </c>
      <c r="BX29" s="69">
        <f t="shared" si="45"/>
        <v>0.81553738844450552</v>
      </c>
      <c r="BZ29" t="str">
        <f t="shared" si="46"/>
        <v>72 Customer service occupations</v>
      </c>
      <c r="CA29" s="69">
        <v>0.53412586791131944</v>
      </c>
      <c r="CB29" s="69">
        <v>0.52879479969731424</v>
      </c>
      <c r="CC29" s="69">
        <v>0.48054295957753268</v>
      </c>
      <c r="CD29" s="69">
        <v>0.55116042010597055</v>
      </c>
      <c r="CE29" s="69">
        <v>0.50618222510064814</v>
      </c>
      <c r="CF29" s="69"/>
      <c r="CG29" s="69">
        <f t="shared" si="47"/>
        <v>2.5639265523115462E-2</v>
      </c>
      <c r="CH29" s="69">
        <f>'RD T1'!E260</f>
        <v>0.1727563144664544</v>
      </c>
      <c r="CI29" s="69">
        <f t="shared" si="48"/>
        <v>0.19839557998956986</v>
      </c>
      <c r="CK29" t="str">
        <f t="shared" si="49"/>
        <v>72 Customer service occupations</v>
      </c>
      <c r="CL29" s="69">
        <v>0.134928986627738</v>
      </c>
      <c r="CM29" s="69">
        <v>0.18615590234084667</v>
      </c>
      <c r="CN29" s="69">
        <v>0.1875093664377748</v>
      </c>
      <c r="CO29" s="69">
        <v>0.30483469274651126</v>
      </c>
      <c r="CP29" s="69">
        <v>0.38903787905053755</v>
      </c>
      <c r="CQ29" s="69"/>
      <c r="CR29" s="69">
        <f t="shared" si="50"/>
        <v>0.20152851261276275</v>
      </c>
      <c r="CS29" s="69">
        <f>'RD T1'!E289</f>
        <v>9.0831342517117025E-2</v>
      </c>
      <c r="CT29" s="69">
        <f t="shared" si="51"/>
        <v>0.29235985512987978</v>
      </c>
    </row>
    <row r="30" spans="1:98" x14ac:dyDescent="0.2">
      <c r="A30" s="10" t="str">
        <f>name!D26</f>
        <v>81 Process, plant and machine operatives</v>
      </c>
      <c r="B30" s="69">
        <v>9.1919314754015068E-3</v>
      </c>
      <c r="C30" s="69">
        <v>1.3165128568544236E-2</v>
      </c>
      <c r="D30" s="69">
        <v>1.2469959997683393E-2</v>
      </c>
      <c r="E30" s="69">
        <v>1.8203626055455047E-2</v>
      </c>
      <c r="F30" s="69">
        <v>2.8839089175648064E-2</v>
      </c>
      <c r="G30" s="11"/>
      <c r="H30" s="69">
        <f t="shared" si="26"/>
        <v>1.636912917796467E-2</v>
      </c>
      <c r="I30" s="69">
        <f>'RD T1'!E58</f>
        <v>1.0638253139229633E-2</v>
      </c>
      <c r="J30" s="69">
        <f t="shared" si="27"/>
        <v>2.7007382317194302E-2</v>
      </c>
      <c r="L30" t="str">
        <f t="shared" si="28"/>
        <v>81 Process, plant and machine operatives</v>
      </c>
      <c r="M30" s="69">
        <v>5.1888027235409799E-2</v>
      </c>
      <c r="N30" s="69">
        <v>7.4158053978109387E-2</v>
      </c>
      <c r="O30" s="69">
        <v>7.4499586672233845E-2</v>
      </c>
      <c r="P30" s="69">
        <v>0.1142052052443283</v>
      </c>
      <c r="Q30" s="69">
        <v>0.18592379138426188</v>
      </c>
      <c r="R30" s="11"/>
      <c r="S30" s="69">
        <f t="shared" si="29"/>
        <v>0.11142420471202803</v>
      </c>
      <c r="T30" s="69">
        <f>'RD T1'!E87</f>
        <v>6.2254698002060925E-2</v>
      </c>
      <c r="U30" s="69">
        <f t="shared" si="30"/>
        <v>0.17367890271408895</v>
      </c>
      <c r="W30" t="str">
        <f t="shared" si="31"/>
        <v>81 Process, plant and machine operatives</v>
      </c>
      <c r="X30" s="69">
        <v>0.16458445492407967</v>
      </c>
      <c r="Y30" s="69">
        <v>0.18757751645938106</v>
      </c>
      <c r="Z30" s="69">
        <v>0.17470784475425732</v>
      </c>
      <c r="AA30" s="69">
        <v>0.26391289473818663</v>
      </c>
      <c r="AB30" s="69">
        <v>0.39969013370886397</v>
      </c>
      <c r="AC30" s="69"/>
      <c r="AD30" s="69">
        <f t="shared" si="32"/>
        <v>0.22498228895460665</v>
      </c>
      <c r="AE30" s="69">
        <f>'RD T1'!E116</f>
        <v>0.14402560558507174</v>
      </c>
      <c r="AF30" s="69">
        <f t="shared" si="33"/>
        <v>0.36900789453967842</v>
      </c>
      <c r="AH30" t="str">
        <f t="shared" si="34"/>
        <v>81 Process, plant and machine operatives</v>
      </c>
      <c r="AI30" s="69">
        <v>7.2257628294656637E-2</v>
      </c>
      <c r="AJ30" s="69">
        <v>9.0003910270235313E-2</v>
      </c>
      <c r="AK30" s="69">
        <v>8.5061985281967123E-2</v>
      </c>
      <c r="AL30" s="69">
        <v>0.1253223591100899</v>
      </c>
      <c r="AM30" s="69">
        <v>0.19093135995634286</v>
      </c>
      <c r="AN30" s="69"/>
      <c r="AO30" s="69">
        <f t="shared" si="35"/>
        <v>0.10586937467437574</v>
      </c>
      <c r="AP30" s="69">
        <f>'RD T1'!E145</f>
        <v>6.9266012939002933E-2</v>
      </c>
      <c r="AQ30" s="69">
        <f t="shared" si="36"/>
        <v>0.17513538761337866</v>
      </c>
      <c r="AS30" t="str">
        <f t="shared" si="37"/>
        <v>81 Process, plant and machine operatives</v>
      </c>
      <c r="AT30" s="69">
        <v>0.16673483201255859</v>
      </c>
      <c r="AU30" s="69">
        <v>0.20705813599119707</v>
      </c>
      <c r="AV30" s="69">
        <v>0.18993371220794231</v>
      </c>
      <c r="AW30" s="69">
        <v>0.26196024182154448</v>
      </c>
      <c r="AX30" s="69">
        <v>0.34533936832286666</v>
      </c>
      <c r="AY30" s="69"/>
      <c r="AZ30" s="69">
        <f t="shared" si="38"/>
        <v>0.15540565611492435</v>
      </c>
      <c r="BA30" s="69">
        <f>'RD T1'!E174</f>
        <v>0.13555420860328851</v>
      </c>
      <c r="BB30" s="69">
        <f t="shared" si="39"/>
        <v>0.29095986471821289</v>
      </c>
      <c r="BD30" t="str">
        <f t="shared" si="40"/>
        <v>81 Process, plant and machine operatives</v>
      </c>
      <c r="BE30" s="69">
        <v>0.98920632843464762</v>
      </c>
      <c r="BF30" s="69">
        <v>1.1080130200238398</v>
      </c>
      <c r="BG30" s="69">
        <v>1.0641764162606431</v>
      </c>
      <c r="BH30" s="69">
        <v>1.3757067136265715</v>
      </c>
      <c r="BI30" s="69">
        <v>1.5953761550150725</v>
      </c>
      <c r="BJ30" s="69"/>
      <c r="BK30" s="69">
        <f t="shared" si="41"/>
        <v>0.53119973875442938</v>
      </c>
      <c r="BL30" s="69">
        <f>'RD T1'!E203</f>
        <v>0.51829400739181919</v>
      </c>
      <c r="BM30" s="69">
        <f t="shared" si="42"/>
        <v>1.0494937461462486</v>
      </c>
      <c r="BO30" t="str">
        <f t="shared" si="43"/>
        <v>81 Process, plant and machine operatives</v>
      </c>
      <c r="BP30" s="69">
        <v>1.195787557511331</v>
      </c>
      <c r="BQ30" s="69">
        <v>1.5058993275006058</v>
      </c>
      <c r="BR30" s="69">
        <v>1.2331320036841897</v>
      </c>
      <c r="BS30" s="69">
        <v>1.5934343832642277</v>
      </c>
      <c r="BT30" s="69">
        <v>1.586130280061081</v>
      </c>
      <c r="BU30" s="69"/>
      <c r="BV30" s="69">
        <f t="shared" si="44"/>
        <v>0.3529982763768913</v>
      </c>
      <c r="BW30" s="69">
        <f>'RD T1'!E232</f>
        <v>0.59119909855037434</v>
      </c>
      <c r="BX30" s="69">
        <f t="shared" si="45"/>
        <v>0.94419737492726563</v>
      </c>
      <c r="BZ30" t="str">
        <f t="shared" si="46"/>
        <v>81 Process, plant and machine operatives</v>
      </c>
      <c r="CA30" s="69">
        <v>1.1014630973142148</v>
      </c>
      <c r="CB30" s="69">
        <v>1.0589546433907469</v>
      </c>
      <c r="CC30" s="69">
        <v>0.90275236458927322</v>
      </c>
      <c r="CD30" s="69">
        <v>0.97307072927222593</v>
      </c>
      <c r="CE30" s="69">
        <v>0.40211527779286727</v>
      </c>
      <c r="CF30" s="69"/>
      <c r="CG30" s="69">
        <f t="shared" si="47"/>
        <v>-0.50063708679640595</v>
      </c>
      <c r="CH30" s="69">
        <f>'RD T1'!E261</f>
        <v>0.25443166894733199</v>
      </c>
      <c r="CI30" s="69">
        <f t="shared" si="48"/>
        <v>-0.24620541784907396</v>
      </c>
      <c r="CK30" t="str">
        <f t="shared" si="49"/>
        <v>81 Process, plant and machine operatives</v>
      </c>
      <c r="CL30" s="69">
        <v>0.4085332141813432</v>
      </c>
      <c r="CM30" s="69">
        <v>0.38288938446186604</v>
      </c>
      <c r="CN30" s="69">
        <v>0.30291665360837816</v>
      </c>
      <c r="CO30" s="69">
        <v>0.19200418423314528</v>
      </c>
      <c r="CP30" s="69">
        <v>0.1200549573779615</v>
      </c>
      <c r="CQ30" s="69"/>
      <c r="CR30" s="69">
        <f t="shared" si="50"/>
        <v>-0.18286169623041665</v>
      </c>
      <c r="CS30" s="69">
        <f>'RD T1'!E290</f>
        <v>4.1154561400195723E-2</v>
      </c>
      <c r="CT30" s="69">
        <f t="shared" si="51"/>
        <v>-0.14170713483022093</v>
      </c>
    </row>
    <row r="31" spans="1:98" x14ac:dyDescent="0.2">
      <c r="A31" s="10" t="str">
        <f>name!D27</f>
        <v>82 Transport and mobile machine drivers and operatives</v>
      </c>
      <c r="B31" s="69">
        <v>1.562588801127314E-2</v>
      </c>
      <c r="C31" s="69">
        <v>2.1699599139712557E-2</v>
      </c>
      <c r="D31" s="69">
        <v>1.9637093757358375E-2</v>
      </c>
      <c r="E31" s="69">
        <v>2.6601257955057231E-2</v>
      </c>
      <c r="F31" s="69">
        <v>3.6538902338404761E-2</v>
      </c>
      <c r="G31" s="11"/>
      <c r="H31" s="69">
        <f t="shared" si="26"/>
        <v>1.6901808581046385E-2</v>
      </c>
      <c r="I31" s="69">
        <f>'RD T1'!E59</f>
        <v>1.9095703537653757E-2</v>
      </c>
      <c r="J31" s="69">
        <f t="shared" si="27"/>
        <v>3.5997512118700142E-2</v>
      </c>
      <c r="L31" t="str">
        <f t="shared" si="28"/>
        <v>82 Transport and mobile machine drivers and operatives</v>
      </c>
      <c r="M31" s="69">
        <v>0.13526042723453</v>
      </c>
      <c r="N31" s="69">
        <v>0.19817394979813988</v>
      </c>
      <c r="O31" s="69">
        <v>0.19282497502826285</v>
      </c>
      <c r="P31" s="69">
        <v>0.23645346443458354</v>
      </c>
      <c r="Q31" s="69">
        <v>0.32805057153843997</v>
      </c>
      <c r="R31" s="11"/>
      <c r="S31" s="69">
        <f t="shared" si="29"/>
        <v>0.13522559651017713</v>
      </c>
      <c r="T31" s="69">
        <f>'RD T1'!E88</f>
        <v>0.16769960459814776</v>
      </c>
      <c r="U31" s="69">
        <f t="shared" si="30"/>
        <v>0.30292520110832488</v>
      </c>
      <c r="W31" t="str">
        <f t="shared" si="31"/>
        <v>82 Transport and mobile machine drivers and operatives</v>
      </c>
      <c r="X31" s="69">
        <v>0.37610874470564126</v>
      </c>
      <c r="Y31" s="69">
        <v>0.51125392603392683</v>
      </c>
      <c r="Z31" s="69">
        <v>0.44895343243632552</v>
      </c>
      <c r="AA31" s="69">
        <v>0.5055391472310643</v>
      </c>
      <c r="AB31" s="69">
        <v>0.65337275873513601</v>
      </c>
      <c r="AC31" s="69"/>
      <c r="AD31" s="69">
        <f t="shared" si="32"/>
        <v>0.20441932629881049</v>
      </c>
      <c r="AE31" s="69">
        <f>'RD T1'!E117</f>
        <v>0.36581335409518118</v>
      </c>
      <c r="AF31" s="69">
        <f t="shared" si="33"/>
        <v>0.57023268039399166</v>
      </c>
      <c r="AH31" t="str">
        <f t="shared" si="34"/>
        <v>82 Transport and mobile machine drivers and operatives</v>
      </c>
      <c r="AI31" s="69">
        <v>0.17141525714246938</v>
      </c>
      <c r="AJ31" s="69">
        <v>0.23167254381274002</v>
      </c>
      <c r="AK31" s="69">
        <v>0.20507348734896763</v>
      </c>
      <c r="AL31" s="69">
        <v>0.24067331601638645</v>
      </c>
      <c r="AM31" s="69">
        <v>0.29917025429291561</v>
      </c>
      <c r="AN31" s="69"/>
      <c r="AO31" s="69">
        <f t="shared" si="35"/>
        <v>9.4096766943947974E-2</v>
      </c>
      <c r="AP31" s="69">
        <f>'RD T1'!E146</f>
        <v>0.17233140783685386</v>
      </c>
      <c r="AQ31" s="69">
        <f t="shared" si="36"/>
        <v>0.26642817478080183</v>
      </c>
      <c r="AS31" t="str">
        <f t="shared" si="37"/>
        <v>82 Transport and mobile machine drivers and operatives</v>
      </c>
      <c r="AT31" s="69">
        <v>0.28964498072998424</v>
      </c>
      <c r="AU31" s="69">
        <v>0.38813130741553825</v>
      </c>
      <c r="AV31" s="69">
        <v>0.3661207510714295</v>
      </c>
      <c r="AW31" s="69">
        <v>0.41253502761724153</v>
      </c>
      <c r="AX31" s="69">
        <v>0.49255074614601702</v>
      </c>
      <c r="AY31" s="69"/>
      <c r="AZ31" s="69">
        <f t="shared" si="38"/>
        <v>0.12642999507458752</v>
      </c>
      <c r="BA31" s="69">
        <f>'RD T1'!E175</f>
        <v>0.29545367622322077</v>
      </c>
      <c r="BB31" s="69">
        <f t="shared" si="39"/>
        <v>0.42188367129780829</v>
      </c>
      <c r="BD31" t="str">
        <f t="shared" si="40"/>
        <v>82 Transport and mobile machine drivers and operatives</v>
      </c>
      <c r="BE31" s="69">
        <v>1.5801296978955848</v>
      </c>
      <c r="BF31" s="69">
        <v>1.7869565559636089</v>
      </c>
      <c r="BG31" s="69">
        <v>1.6622956874337675</v>
      </c>
      <c r="BH31" s="69">
        <v>1.8412592637252125</v>
      </c>
      <c r="BI31" s="69">
        <v>2.0994783719462933</v>
      </c>
      <c r="BJ31" s="69"/>
      <c r="BK31" s="69">
        <f t="shared" si="41"/>
        <v>0.43718268451252573</v>
      </c>
      <c r="BL31" s="69">
        <f>'RD T1'!E204</f>
        <v>0.96935091429019793</v>
      </c>
      <c r="BM31" s="69">
        <f t="shared" si="42"/>
        <v>1.4065335988027237</v>
      </c>
      <c r="BO31" t="str">
        <f t="shared" si="43"/>
        <v>82 Transport and mobile machine drivers and operatives</v>
      </c>
      <c r="BP31" s="69">
        <v>2.2327372814434732</v>
      </c>
      <c r="BQ31" s="69">
        <v>2.7704899659215911</v>
      </c>
      <c r="BR31" s="69">
        <v>2.1415584071138754</v>
      </c>
      <c r="BS31" s="69">
        <v>2.3165028841661401</v>
      </c>
      <c r="BT31" s="69">
        <v>2.2762140933641568</v>
      </c>
      <c r="BU31" s="69"/>
      <c r="BV31" s="69">
        <f t="shared" si="44"/>
        <v>0.13465568625028146</v>
      </c>
      <c r="BW31" s="69">
        <f>'RD T1'!E233</f>
        <v>1.219460936505177</v>
      </c>
      <c r="BX31" s="69">
        <f t="shared" si="45"/>
        <v>1.3541166227554584</v>
      </c>
      <c r="BZ31" t="str">
        <f t="shared" si="46"/>
        <v>82 Transport and mobile machine drivers and operatives</v>
      </c>
      <c r="CA31" s="69">
        <v>2.2018928556238802</v>
      </c>
      <c r="CB31" s="69">
        <v>2.1270854332796181</v>
      </c>
      <c r="CC31" s="69">
        <v>1.6357700407463205</v>
      </c>
      <c r="CD31" s="69">
        <v>1.6154037257795986</v>
      </c>
      <c r="CE31" s="69">
        <v>1.2545793059234731</v>
      </c>
      <c r="CF31" s="69"/>
      <c r="CG31" s="69">
        <f t="shared" si="47"/>
        <v>-0.38119073482284738</v>
      </c>
      <c r="CH31" s="69">
        <f>'RD T1'!E262</f>
        <v>0.67606106976831204</v>
      </c>
      <c r="CI31" s="69">
        <f t="shared" si="48"/>
        <v>0.29487033494546466</v>
      </c>
      <c r="CK31" t="str">
        <f t="shared" si="49"/>
        <v>82 Transport and mobile machine drivers and operatives</v>
      </c>
      <c r="CL31" s="69">
        <v>0.78338871063097915</v>
      </c>
      <c r="CM31" s="69">
        <v>1.0010516791746877</v>
      </c>
      <c r="CN31" s="69">
        <v>0.79997589240283706</v>
      </c>
      <c r="CO31" s="69">
        <v>0.88295244138528806</v>
      </c>
      <c r="CP31" s="69">
        <v>0.68704572923968221</v>
      </c>
      <c r="CQ31" s="69"/>
      <c r="CR31" s="69">
        <f t="shared" si="50"/>
        <v>-0.11293016316315485</v>
      </c>
      <c r="CS31" s="69">
        <f>'RD T1'!E291</f>
        <v>0.30276461875767724</v>
      </c>
      <c r="CT31" s="69">
        <f t="shared" si="51"/>
        <v>0.18983445559452239</v>
      </c>
    </row>
    <row r="32" spans="1:98" x14ac:dyDescent="0.2">
      <c r="A32" s="10" t="str">
        <f>name!D28</f>
        <v>91 Elementary trades and related occupations</v>
      </c>
      <c r="B32" s="69">
        <v>2.7314144185206976E-4</v>
      </c>
      <c r="C32" s="69">
        <v>2.1883393949477238E-4</v>
      </c>
      <c r="D32" s="69">
        <v>2.1958667178598567E-4</v>
      </c>
      <c r="E32" s="69">
        <v>1.9956023162265784E-4</v>
      </c>
      <c r="F32" s="69">
        <v>2.3222734671436707E-4</v>
      </c>
      <c r="G32" s="11"/>
      <c r="H32" s="69">
        <f t="shared" si="26"/>
        <v>1.26406749283814E-5</v>
      </c>
      <c r="I32" s="69">
        <f>'RD T1'!E60</f>
        <v>1.2479173053098799E-4</v>
      </c>
      <c r="J32" s="69">
        <f t="shared" si="27"/>
        <v>1.3743240545936939E-4</v>
      </c>
      <c r="L32" t="str">
        <f t="shared" si="28"/>
        <v>91 Elementary trades and related occupations</v>
      </c>
      <c r="M32" s="69">
        <v>3.6237484497740231E-2</v>
      </c>
      <c r="N32" s="69">
        <v>4.7942372060466677E-2</v>
      </c>
      <c r="O32" s="69">
        <v>4.4962210755848872E-2</v>
      </c>
      <c r="P32" s="69">
        <v>4.6993327292666788E-2</v>
      </c>
      <c r="Q32" s="69">
        <v>6.6227202838920751E-2</v>
      </c>
      <c r="R32" s="11"/>
      <c r="S32" s="69">
        <f t="shared" si="29"/>
        <v>2.1264992083071879E-2</v>
      </c>
      <c r="T32" s="69">
        <f>'RD T1'!E89</f>
        <v>2.5196419185614962E-2</v>
      </c>
      <c r="U32" s="69">
        <f t="shared" si="30"/>
        <v>4.6461411268686845E-2</v>
      </c>
      <c r="W32" t="str">
        <f t="shared" si="31"/>
        <v>91 Elementary trades and related occupations</v>
      </c>
      <c r="X32" s="69">
        <v>0.15289059458208423</v>
      </c>
      <c r="Y32" s="69">
        <v>0.17301715410400084</v>
      </c>
      <c r="Z32" s="69">
        <v>0.15180072084998783</v>
      </c>
      <c r="AA32" s="69">
        <v>0.13245720829781696</v>
      </c>
      <c r="AB32" s="69">
        <v>0.14658337326517373</v>
      </c>
      <c r="AC32" s="69"/>
      <c r="AD32" s="69">
        <f t="shared" si="32"/>
        <v>-5.2173475848140971E-3</v>
      </c>
      <c r="AE32" s="69">
        <f>'RD T1'!E118</f>
        <v>7.7793702930827935E-2</v>
      </c>
      <c r="AF32" s="69">
        <f t="shared" si="33"/>
        <v>7.2576355346013838E-2</v>
      </c>
      <c r="AH32" t="str">
        <f t="shared" si="34"/>
        <v>91 Elementary trades and related occupations</v>
      </c>
      <c r="AI32" s="69">
        <v>0.11137082275017092</v>
      </c>
      <c r="AJ32" s="69">
        <v>0.13406157784883008</v>
      </c>
      <c r="AK32" s="69">
        <v>0.11201807176857249</v>
      </c>
      <c r="AL32" s="69">
        <v>0.10986858737578223</v>
      </c>
      <c r="AM32" s="69">
        <v>0.14618901446029442</v>
      </c>
      <c r="AN32" s="69"/>
      <c r="AO32" s="69">
        <f t="shared" si="35"/>
        <v>3.4170942691721926E-2</v>
      </c>
      <c r="AP32" s="69">
        <f>'RD T1'!E147</f>
        <v>6.4227792119301672E-2</v>
      </c>
      <c r="AQ32" s="69">
        <f t="shared" si="36"/>
        <v>9.8398734811023597E-2</v>
      </c>
      <c r="AS32" t="str">
        <f t="shared" si="37"/>
        <v>91 Elementary trades and related occupations</v>
      </c>
      <c r="AT32" s="69">
        <v>0.12286006770325589</v>
      </c>
      <c r="AU32" s="69">
        <v>0.1322195914784087</v>
      </c>
      <c r="AV32" s="69">
        <v>0.13389075425398389</v>
      </c>
      <c r="AW32" s="69">
        <v>0.11812183062095095</v>
      </c>
      <c r="AX32" s="69">
        <v>0.13182369633536145</v>
      </c>
      <c r="AY32" s="69"/>
      <c r="AZ32" s="69">
        <f t="shared" si="38"/>
        <v>-2.0670579186224391E-3</v>
      </c>
      <c r="BA32" s="69">
        <f>'RD T1'!E176</f>
        <v>6.0697088027935303E-2</v>
      </c>
      <c r="BB32" s="69">
        <f t="shared" si="39"/>
        <v>5.8630030109312864E-2</v>
      </c>
      <c r="BD32" t="str">
        <f t="shared" si="40"/>
        <v>91 Elementary trades and related occupations</v>
      </c>
      <c r="BE32" s="69">
        <v>0.60779497116687997</v>
      </c>
      <c r="BF32" s="69">
        <v>0.57707747083005412</v>
      </c>
      <c r="BG32" s="69">
        <v>0.56954846493780498</v>
      </c>
      <c r="BH32" s="69">
        <v>0.53850613577650308</v>
      </c>
      <c r="BI32" s="69">
        <v>0.63166264997041388</v>
      </c>
      <c r="BJ32" s="69"/>
      <c r="BK32" s="69">
        <f t="shared" si="41"/>
        <v>6.2114185032608904E-2</v>
      </c>
      <c r="BL32" s="69">
        <f>'RD T1'!E205</f>
        <v>0.19531116226513928</v>
      </c>
      <c r="BM32" s="69">
        <f t="shared" si="42"/>
        <v>0.25742534729774819</v>
      </c>
      <c r="BO32" t="str">
        <f t="shared" si="43"/>
        <v>91 Elementary trades and related occupations</v>
      </c>
      <c r="BP32" s="69">
        <v>0.92430007903758282</v>
      </c>
      <c r="BQ32" s="69">
        <v>0.96642359381578535</v>
      </c>
      <c r="BR32" s="69">
        <v>0.81827563413822413</v>
      </c>
      <c r="BS32" s="69">
        <v>0.69444080361405036</v>
      </c>
      <c r="BT32" s="69">
        <v>0.65949982051515443</v>
      </c>
      <c r="BU32" s="69"/>
      <c r="BV32" s="69">
        <f t="shared" si="44"/>
        <v>-0.15877581362306969</v>
      </c>
      <c r="BW32" s="69">
        <f>'RD T1'!E234</f>
        <v>0.24808626226109717</v>
      </c>
      <c r="BX32" s="69">
        <f t="shared" si="45"/>
        <v>8.9310448638027479E-2</v>
      </c>
      <c r="BZ32" t="str">
        <f t="shared" si="46"/>
        <v>91 Elementary trades and related occupations</v>
      </c>
      <c r="CA32" s="69">
        <v>1.1921663796591648</v>
      </c>
      <c r="CB32" s="69">
        <v>1.0476150542733658</v>
      </c>
      <c r="CC32" s="69">
        <v>0.88942347964470703</v>
      </c>
      <c r="CD32" s="69">
        <v>0.71888538588583217</v>
      </c>
      <c r="CE32" s="69">
        <v>0.54564022563500547</v>
      </c>
      <c r="CF32" s="69"/>
      <c r="CG32" s="69">
        <f t="shared" si="47"/>
        <v>-0.34378325400970156</v>
      </c>
      <c r="CH32" s="69">
        <f>'RD T1'!E263</f>
        <v>0.23177803939442479</v>
      </c>
      <c r="CI32" s="69">
        <f t="shared" si="48"/>
        <v>-0.11200521461527677</v>
      </c>
      <c r="CK32" t="str">
        <f t="shared" si="49"/>
        <v>91 Elementary trades and related occupations</v>
      </c>
      <c r="CL32" s="69">
        <v>0.47346185086859027</v>
      </c>
      <c r="CM32" s="69">
        <v>0.44432442332545258</v>
      </c>
      <c r="CN32" s="69">
        <v>0.40322427986987963</v>
      </c>
      <c r="CO32" s="69">
        <v>0.30964879751617919</v>
      </c>
      <c r="CP32" s="69">
        <v>0.24128775130152691</v>
      </c>
      <c r="CQ32" s="69"/>
      <c r="CR32" s="69">
        <f t="shared" si="50"/>
        <v>-0.16193652856835272</v>
      </c>
      <c r="CS32" s="69">
        <f>'RD T1'!E292</f>
        <v>8.5554853875225392E-2</v>
      </c>
      <c r="CT32" s="69">
        <f t="shared" si="51"/>
        <v>-7.638167469312733E-2</v>
      </c>
    </row>
    <row r="33" spans="1:98" x14ac:dyDescent="0.2">
      <c r="A33" s="10" t="str">
        <f>name!D29</f>
        <v>92 Elementary administration and service occupations</v>
      </c>
      <c r="B33" s="69">
        <v>1.6414634254806611E-2</v>
      </c>
      <c r="C33" s="69">
        <v>2.1753285873932462E-2</v>
      </c>
      <c r="D33" s="69">
        <v>2.306468557635771E-2</v>
      </c>
      <c r="E33" s="69">
        <v>2.8275541884956859E-2</v>
      </c>
      <c r="F33" s="69">
        <v>3.6513118765236177E-2</v>
      </c>
      <c r="G33" s="11"/>
      <c r="H33" s="69">
        <f t="shared" ref="H33" si="52">F33-D33</f>
        <v>1.3448433188878468E-2</v>
      </c>
      <c r="I33" s="69">
        <f>'RD T1'!E61</f>
        <v>1.7315291085467095E-2</v>
      </c>
      <c r="J33" s="69">
        <f t="shared" ref="J33" si="53">SUM(H33:I33)</f>
        <v>3.0763724274345563E-2</v>
      </c>
      <c r="L33" t="str">
        <f t="shared" ref="L33" si="54">A33</f>
        <v>92 Elementary administration and service occupations</v>
      </c>
      <c r="M33" s="69">
        <v>0.46309823269610201</v>
      </c>
      <c r="N33" s="69">
        <v>0.66402366694192283</v>
      </c>
      <c r="O33" s="69">
        <v>0.71646353029442467</v>
      </c>
      <c r="P33" s="69">
        <v>0.92532177819793859</v>
      </c>
      <c r="Q33" s="69">
        <v>1.3000734353493741</v>
      </c>
      <c r="R33" s="11"/>
      <c r="S33" s="69">
        <f t="shared" ref="S33" si="55">Q33-O33</f>
        <v>0.58360990505494947</v>
      </c>
      <c r="T33" s="69">
        <f>'RD T1'!E90</f>
        <v>0.58286930621653044</v>
      </c>
      <c r="U33" s="69">
        <f t="shared" ref="U33" si="56">SUM(S33:T33)</f>
        <v>1.1664792112714799</v>
      </c>
      <c r="W33" t="str">
        <f t="shared" ref="W33" si="57">A33</f>
        <v>92 Elementary administration and service occupations</v>
      </c>
      <c r="X33" s="69">
        <v>1.7425654890972615</v>
      </c>
      <c r="Y33" s="69">
        <v>2.256373398103467</v>
      </c>
      <c r="Z33" s="69">
        <v>2.2145787777866763</v>
      </c>
      <c r="AA33" s="69">
        <v>2.6166147895750638</v>
      </c>
      <c r="AB33" s="69">
        <v>3.3594100605666197</v>
      </c>
      <c r="AC33" s="69"/>
      <c r="AD33" s="69">
        <f t="shared" ref="AD33" si="58">AB33-Z33</f>
        <v>1.1448312827799434</v>
      </c>
      <c r="AE33" s="69">
        <f>'RD T1'!E119</f>
        <v>1.7776380153185829</v>
      </c>
      <c r="AF33" s="69">
        <f t="shared" ref="AF33" si="59">SUM(AD33:AE33)</f>
        <v>2.9224692980985263</v>
      </c>
      <c r="AH33" t="str">
        <f t="shared" ref="AH33" si="60">L33</f>
        <v>92 Elementary administration and service occupations</v>
      </c>
      <c r="AI33" s="69">
        <v>0.87725182297797322</v>
      </c>
      <c r="AJ33" s="69">
        <v>1.1692808768309995</v>
      </c>
      <c r="AK33" s="69">
        <v>1.1596462592797865</v>
      </c>
      <c r="AL33" s="69">
        <v>1.3503033061600922</v>
      </c>
      <c r="AM33" s="69">
        <v>1.762593893429893</v>
      </c>
      <c r="AN33" s="69"/>
      <c r="AO33" s="69">
        <f t="shared" ref="AO33" si="61">AM33-AK33</f>
        <v>0.60294763415010655</v>
      </c>
      <c r="AP33" s="69">
        <f>'RD T1'!E148</f>
        <v>0.89581723249592293</v>
      </c>
      <c r="AQ33" s="69">
        <f t="shared" ref="AQ33" si="62">SUM(AO33:AP33)</f>
        <v>1.4987648666460296</v>
      </c>
      <c r="AS33" t="str">
        <f t="shared" ref="AS33" si="63">W33</f>
        <v>92 Elementary administration and service occupations</v>
      </c>
      <c r="AT33" s="69">
        <v>0.82059473918909054</v>
      </c>
      <c r="AU33" s="69">
        <v>1.0059962349547487</v>
      </c>
      <c r="AV33" s="69">
        <v>1.0390974706267866</v>
      </c>
      <c r="AW33" s="69">
        <v>1.196028515601206</v>
      </c>
      <c r="AX33" s="69">
        <v>1.5404905010518035</v>
      </c>
      <c r="AY33" s="69"/>
      <c r="AZ33" s="69">
        <f t="shared" ref="AZ33" si="64">AX33-AV33</f>
        <v>0.50139303042501693</v>
      </c>
      <c r="BA33" s="69">
        <f>'RD T1'!E177</f>
        <v>0.78484657463916196</v>
      </c>
      <c r="BB33" s="69">
        <f t="shared" ref="BB33" si="65">SUM(AZ33:BA33)</f>
        <v>1.2862396050641789</v>
      </c>
      <c r="BD33" t="str">
        <f t="shared" ref="BD33" si="66">AH33</f>
        <v>92 Elementary administration and service occupations</v>
      </c>
      <c r="BE33" s="69">
        <v>5.0788052588220749</v>
      </c>
      <c r="BF33" s="69">
        <v>4.8465173018750738</v>
      </c>
      <c r="BG33" s="69">
        <v>4.8703471856010809</v>
      </c>
      <c r="BH33" s="69">
        <v>4.7536435864758939</v>
      </c>
      <c r="BI33" s="69">
        <v>4.679209760346005</v>
      </c>
      <c r="BJ33" s="69"/>
      <c r="BK33" s="69">
        <f t="shared" ref="BK33" si="67">BI33-BG33</f>
        <v>-0.19113742525507593</v>
      </c>
      <c r="BL33" s="69">
        <f>'RD T1'!E206</f>
        <v>2.4120250470126261</v>
      </c>
      <c r="BM33" s="69">
        <f t="shared" ref="BM33" si="68">SUM(BK33:BL33)</f>
        <v>2.2208876217575502</v>
      </c>
      <c r="BO33" t="str">
        <f t="shared" ref="BO33" si="69">AS33</f>
        <v>92 Elementary administration and service occupations</v>
      </c>
      <c r="BP33" s="69">
        <v>7.5214886117849344</v>
      </c>
      <c r="BQ33" s="69">
        <v>8.0453276966200793</v>
      </c>
      <c r="BR33" s="69">
        <v>7.0840976048066544</v>
      </c>
      <c r="BS33" s="69">
        <v>7.4102428907709212</v>
      </c>
      <c r="BT33" s="69">
        <v>6.6476139667326803</v>
      </c>
      <c r="BU33" s="69"/>
      <c r="BV33" s="69">
        <f t="shared" ref="BV33" si="70">BT33-BR33</f>
        <v>-0.43648363807397406</v>
      </c>
      <c r="BW33" s="69">
        <f>'RD T1'!E235</f>
        <v>3.2856369426955503</v>
      </c>
      <c r="BX33" s="69">
        <f t="shared" ref="BX33" si="71">SUM(BV33:BW33)</f>
        <v>2.8491533046215762</v>
      </c>
      <c r="BZ33" t="str">
        <f t="shared" ref="BZ33" si="72">BD33</f>
        <v>92 Elementary administration and service occupations</v>
      </c>
      <c r="CA33" s="69">
        <v>6.9491436911431377</v>
      </c>
      <c r="CB33" s="69">
        <v>7.1387126726799615</v>
      </c>
      <c r="CC33" s="69">
        <v>5.9849578636350858</v>
      </c>
      <c r="CD33" s="69">
        <v>6.1941418196630833</v>
      </c>
      <c r="CE33" s="69">
        <v>4.5428390423594021</v>
      </c>
      <c r="CF33" s="69"/>
      <c r="CG33" s="69">
        <f t="shared" ref="CG33" si="73">CE33-CC33</f>
        <v>-1.4421188212756837</v>
      </c>
      <c r="CH33" s="69">
        <f>'RD T1'!E264</f>
        <v>2.2219653414686942</v>
      </c>
      <c r="CI33" s="69">
        <f t="shared" ref="CI33" si="74">SUM(CG33:CH33)</f>
        <v>0.77984652019301048</v>
      </c>
      <c r="CK33" t="str">
        <f t="shared" ref="CK33" si="75">BO33</f>
        <v>92 Elementary administration and service occupations</v>
      </c>
      <c r="CL33" s="69">
        <v>2.7956349647838752</v>
      </c>
      <c r="CM33" s="69">
        <v>2.7304863146500442</v>
      </c>
      <c r="CN33" s="69">
        <v>2.3153881649382164</v>
      </c>
      <c r="CO33" s="69">
        <v>1.6971030727027101</v>
      </c>
      <c r="CP33" s="69">
        <v>1.1586124698497893</v>
      </c>
      <c r="CQ33" s="69"/>
      <c r="CR33" s="69">
        <f t="shared" ref="CR33" si="76">CP33-CN33</f>
        <v>-1.1567756950884271</v>
      </c>
      <c r="CS33" s="69">
        <f>'RD T1'!E293</f>
        <v>0.38522367637246163</v>
      </c>
      <c r="CT33" s="69">
        <f t="shared" ref="CT33" si="77">SUM(CR33:CS33)</f>
        <v>-0.77155201871596546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3.6199708975948073</v>
      </c>
      <c r="C35" s="67">
        <f t="shared" ref="C35:F35" si="78">SUM(C8:C33)</f>
        <v>4.5519594254009039</v>
      </c>
      <c r="D35" s="67">
        <f t="shared" si="78"/>
        <v>4.8924320971252078</v>
      </c>
      <c r="E35" s="67">
        <f t="shared" si="78"/>
        <v>5.6201784549143046</v>
      </c>
      <c r="F35" s="67">
        <f t="shared" si="78"/>
        <v>7.1003045937484837</v>
      </c>
      <c r="G35" s="11"/>
      <c r="H35" s="67">
        <f>F35-D35</f>
        <v>2.2078724966232759</v>
      </c>
      <c r="I35" s="67">
        <f>SUM(I8:I33)</f>
        <v>2.9375998607418286</v>
      </c>
      <c r="J35" s="67">
        <f>SUM(H35:I35)</f>
        <v>5.1454723573651044</v>
      </c>
      <c r="L35" s="24" t="str">
        <f>A35</f>
        <v>All occupations</v>
      </c>
      <c r="M35" s="67">
        <f>SUM(M8:M33)</f>
        <v>25.693849081120955</v>
      </c>
      <c r="N35" s="67">
        <f t="shared" ref="N35:Q35" si="79">SUM(N8:N33)</f>
        <v>32.770820001186912</v>
      </c>
      <c r="O35" s="67">
        <f t="shared" si="79"/>
        <v>35.316002888932893</v>
      </c>
      <c r="P35" s="67">
        <f t="shared" si="79"/>
        <v>40.763727398954671</v>
      </c>
      <c r="Q35" s="67">
        <f t="shared" si="79"/>
        <v>51.619858429189598</v>
      </c>
      <c r="R35" s="11"/>
      <c r="S35" s="67">
        <f t="shared" si="29"/>
        <v>16.303855540256706</v>
      </c>
      <c r="T35" s="67">
        <f>SUM(T8:T33)</f>
        <v>22.396484166153936</v>
      </c>
      <c r="U35" s="67">
        <f>SUM(S35:T35)</f>
        <v>38.700339706410645</v>
      </c>
      <c r="W35" s="24" t="str">
        <f>A35</f>
        <v>All occupations</v>
      </c>
      <c r="X35" s="67">
        <f>SUM(X8:X33)</f>
        <v>54.594550148642952</v>
      </c>
      <c r="Y35" s="67">
        <f t="shared" ref="Y35:AB35" si="80">SUM(Y8:Y33)</f>
        <v>62.944482092836004</v>
      </c>
      <c r="Z35" s="67">
        <f t="shared" si="80"/>
        <v>62.385637117353909</v>
      </c>
      <c r="AA35" s="67">
        <f t="shared" si="80"/>
        <v>66.408728433521603</v>
      </c>
      <c r="AB35" s="67">
        <f t="shared" si="80"/>
        <v>75.70050593264277</v>
      </c>
      <c r="AC35" s="69"/>
      <c r="AD35" s="67">
        <f t="shared" ref="AD35" si="81">AB35-Z35</f>
        <v>13.314868815288861</v>
      </c>
      <c r="AE35" s="67">
        <f>SUM(AE8:AE33)</f>
        <v>37.029765875924298</v>
      </c>
      <c r="AF35" s="67">
        <f>SUM(AD35:AE35)</f>
        <v>50.344634691213159</v>
      </c>
      <c r="AH35" s="24" t="str">
        <f>L35</f>
        <v>All occupations</v>
      </c>
      <c r="AI35" s="67">
        <f>SUM(AI8:AI33)</f>
        <v>15.295083524442095</v>
      </c>
      <c r="AJ35" s="67">
        <f t="shared" ref="AJ35:AM35" si="82">SUM(AJ8:AJ33)</f>
        <v>16.848592364715977</v>
      </c>
      <c r="AK35" s="67">
        <f t="shared" si="82"/>
        <v>16.776621162190189</v>
      </c>
      <c r="AL35" s="67">
        <f t="shared" si="82"/>
        <v>16.853975822233863</v>
      </c>
      <c r="AM35" s="67">
        <f t="shared" si="82"/>
        <v>18.786345314425276</v>
      </c>
      <c r="AN35" s="69"/>
      <c r="AO35" s="67">
        <f t="shared" ref="AO35" si="83">AM35-AK35</f>
        <v>2.009724152235087</v>
      </c>
      <c r="AP35" s="67">
        <f>SUM(AP8:AP33)</f>
        <v>9.2684337194271755</v>
      </c>
      <c r="AQ35" s="67">
        <f>SUM(AO35:AP35)</f>
        <v>11.278157871662263</v>
      </c>
      <c r="AS35" s="24" t="str">
        <f>W35</f>
        <v>All occupations</v>
      </c>
      <c r="AT35" s="67">
        <f>SUM(AT8:AT33)</f>
        <v>15.219154531610567</v>
      </c>
      <c r="AU35" s="67">
        <f t="shared" ref="AU35:AX35" si="84">SUM(AU8:AU33)</f>
        <v>17.691248310627785</v>
      </c>
      <c r="AV35" s="67">
        <f t="shared" si="84"/>
        <v>17.682806448533235</v>
      </c>
      <c r="AW35" s="67">
        <f t="shared" si="84"/>
        <v>18.135361864910401</v>
      </c>
      <c r="AX35" s="67">
        <f t="shared" si="84"/>
        <v>20.544883106742358</v>
      </c>
      <c r="AY35" s="69"/>
      <c r="AZ35" s="67">
        <f t="shared" ref="AZ35" si="85">AX35-AV35</f>
        <v>2.8620766582091228</v>
      </c>
      <c r="BA35" s="67">
        <f>SUM(BA8:BA33)</f>
        <v>9.8236281119741982</v>
      </c>
      <c r="BB35" s="67">
        <f>SUM(AZ35:BA35)</f>
        <v>12.685704770183321</v>
      </c>
      <c r="BD35" s="24" t="str">
        <f>AH35</f>
        <v>All occupations</v>
      </c>
      <c r="BE35" s="67">
        <f>SUM(BE8:BE33)</f>
        <v>53.803715001389008</v>
      </c>
      <c r="BF35" s="67">
        <f t="shared" ref="BF35:BI35" si="86">SUM(BF8:BF33)</f>
        <v>54.790449779121751</v>
      </c>
      <c r="BG35" s="67">
        <f t="shared" si="86"/>
        <v>56.998986670943609</v>
      </c>
      <c r="BH35" s="67">
        <f t="shared" si="86"/>
        <v>55.921379606812167</v>
      </c>
      <c r="BI35" s="67">
        <f t="shared" si="86"/>
        <v>55.874124831389267</v>
      </c>
      <c r="BJ35" s="69"/>
      <c r="BK35" s="67">
        <f t="shared" ref="BK35" si="87">BI35-BG35</f>
        <v>-1.1248618395543417</v>
      </c>
      <c r="BL35" s="67">
        <f>SUM(BL8:BL33)</f>
        <v>25.41092398562585</v>
      </c>
      <c r="BM35" s="67">
        <f>SUM(BK35:BL35)</f>
        <v>24.286062146071508</v>
      </c>
      <c r="BO35" s="24" t="str">
        <f>AS35</f>
        <v>All occupations</v>
      </c>
      <c r="BP35" s="67">
        <f>SUM(BP8:BP33)</f>
        <v>51.700250666472108</v>
      </c>
      <c r="BQ35" s="67">
        <f t="shared" ref="BQ35:BT35" si="88">SUM(BQ8:BQ33)</f>
        <v>53.76526010742333</v>
      </c>
      <c r="BR35" s="67">
        <f t="shared" si="88"/>
        <v>49.114835118759189</v>
      </c>
      <c r="BS35" s="67">
        <f t="shared" si="88"/>
        <v>48.105674107014295</v>
      </c>
      <c r="BT35" s="67">
        <f t="shared" si="88"/>
        <v>40.902311460242586</v>
      </c>
      <c r="BU35" s="69"/>
      <c r="BV35" s="67">
        <f t="shared" ref="BV35" si="89">BT35-BR35</f>
        <v>-8.2125236585166022</v>
      </c>
      <c r="BW35" s="67">
        <f>SUM(BW8:BW33)</f>
        <v>19.955034281796834</v>
      </c>
      <c r="BX35" s="67">
        <f>SUM(BV35:BW35)</f>
        <v>11.742510623280232</v>
      </c>
      <c r="BZ35" s="24" t="str">
        <f>BD35</f>
        <v>All occupations</v>
      </c>
      <c r="CA35" s="67">
        <f>SUM(CA8:CA33)</f>
        <v>35.651009049586619</v>
      </c>
      <c r="CB35" s="67">
        <f t="shared" ref="CB35:CE35" si="90">SUM(CB8:CB33)</f>
        <v>34.38703596179117</v>
      </c>
      <c r="CC35" s="67">
        <f t="shared" si="90"/>
        <v>29.916215416541704</v>
      </c>
      <c r="CD35" s="67">
        <f t="shared" si="90"/>
        <v>28.475955304580641</v>
      </c>
      <c r="CE35" s="67">
        <f t="shared" si="90"/>
        <v>19.629636466000363</v>
      </c>
      <c r="CF35" s="69"/>
      <c r="CG35" s="67">
        <f t="shared" ref="CG35" si="91">CE35-CC35</f>
        <v>-10.28657895054134</v>
      </c>
      <c r="CH35" s="67">
        <f>SUM(CH8:CH33)</f>
        <v>9.8388190067569194</v>
      </c>
      <c r="CI35" s="67">
        <f>SUM(CG35:CH35)</f>
        <v>-0.44775994378442086</v>
      </c>
      <c r="CK35" s="24" t="str">
        <f>BO35</f>
        <v>All occupations</v>
      </c>
      <c r="CL35" s="67">
        <f>SUM(CL8:CL33)</f>
        <v>10.174417099140832</v>
      </c>
      <c r="CM35" s="67">
        <f t="shared" ref="CM35:CP35" si="92">SUM(CM8:CM33)</f>
        <v>10.980151956896247</v>
      </c>
      <c r="CN35" s="67">
        <f t="shared" si="92"/>
        <v>9.6034630796200346</v>
      </c>
      <c r="CO35" s="67">
        <f t="shared" si="92"/>
        <v>9.1710190070580566</v>
      </c>
      <c r="CP35" s="67">
        <f t="shared" si="92"/>
        <v>8.6570298656193092</v>
      </c>
      <c r="CQ35" s="69"/>
      <c r="CR35" s="67">
        <f t="shared" ref="CR35" si="93">CP35-CN35</f>
        <v>-0.94643321400072544</v>
      </c>
      <c r="CS35" s="67">
        <f>SUM(CS8:CS33)</f>
        <v>2.6163386272458471</v>
      </c>
      <c r="CT35" s="67">
        <f>SUM(CR35:CS35)</f>
        <v>1.6699054132451217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Buckinghamshire Thames Valley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Buckinghamshire Thames Valley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Buckinghamshire Thames Valley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Buckinghamshire Thames Valley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Buckinghamshire Thames Valley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Buckinghamshire Thames Valley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Buckinghamshire Thames Valley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Buckinghamshire Thames Valley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Buckinghamshire Thames Valley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8.174605054176844</v>
      </c>
      <c r="C45" s="18">
        <f t="shared" si="104"/>
        <v>8.2304614459883307</v>
      </c>
      <c r="D45" s="18">
        <f t="shared" si="104"/>
        <v>8.6675966496424195</v>
      </c>
      <c r="E45" s="18">
        <f t="shared" si="104"/>
        <v>7.863109849659633</v>
      </c>
      <c r="F45" s="18">
        <f t="shared" si="104"/>
        <v>8.1399830233990595</v>
      </c>
      <c r="H45" s="68">
        <f t="shared" ref="H45:H70" si="105">IF(D8&gt;0,(H8/D8)*100,0)</f>
        <v>36.294075826348781</v>
      </c>
      <c r="I45" s="69">
        <f t="shared" ref="I45:I70" si="106">IF(D8&gt;0,I8/D8*100,0)</f>
        <v>61.391958082000663</v>
      </c>
      <c r="J45" s="69">
        <f t="shared" ref="J45:J70" si="107">IF(D8&gt;0,(J8/D8)*100,0)</f>
        <v>97.686033908349444</v>
      </c>
      <c r="L45" t="str">
        <f>A45</f>
        <v>11 Corporate managers and directors</v>
      </c>
      <c r="M45" s="18">
        <f t="shared" ref="M45:Q54" si="108">M8/M$35*100</f>
        <v>9.1306002649487397</v>
      </c>
      <c r="N45" s="18">
        <f t="shared" si="108"/>
        <v>9.921333918481718</v>
      </c>
      <c r="O45" s="18">
        <f t="shared" si="108"/>
        <v>10.020891783043707</v>
      </c>
      <c r="P45" s="18">
        <f t="shared" si="108"/>
        <v>8.9328252007895639</v>
      </c>
      <c r="Q45" s="18">
        <f t="shared" si="108"/>
        <v>9.1642198384984148</v>
      </c>
      <c r="S45" s="68">
        <f t="shared" ref="S45:S70" si="109">IF(O8&gt;0,(S8/O8)*100,0)</f>
        <v>33.670136685135802</v>
      </c>
      <c r="T45" s="69">
        <f t="shared" ref="T45:T70" si="110">IF(O8&gt;0,T8/O8*100,0)</f>
        <v>60.659548821570439</v>
      </c>
      <c r="U45" s="69">
        <f t="shared" ref="U45:U70" si="111">IF(O8&gt;0,(U8/O8)*100,0)</f>
        <v>94.329685506706227</v>
      </c>
      <c r="W45" t="str">
        <f>A45</f>
        <v>11 Corporate managers and directors</v>
      </c>
      <c r="X45" s="18">
        <f t="shared" ref="X45:AB54" si="112">X8/X$35*100</f>
        <v>11.164420279529139</v>
      </c>
      <c r="Y45" s="18">
        <f t="shared" si="112"/>
        <v>12.282269161849674</v>
      </c>
      <c r="Z45" s="18">
        <f t="shared" si="112"/>
        <v>12.016587420039546</v>
      </c>
      <c r="AA45" s="18">
        <f t="shared" si="112"/>
        <v>10.793300303373748</v>
      </c>
      <c r="AB45" s="18">
        <f t="shared" si="112"/>
        <v>10.842296699306821</v>
      </c>
      <c r="AD45" s="68">
        <f t="shared" ref="AD45:AD70" si="113">IF(Z8&gt;0,(AD8/Z8)*100,0)</f>
        <v>9.4849198167736954</v>
      </c>
      <c r="AE45" s="69">
        <f t="shared" ref="AE45:AE70" si="114">IF(Z8&gt;0,AE8/Z8*100,0)</f>
        <v>57.550086477749915</v>
      </c>
      <c r="AF45" s="69">
        <f t="shared" ref="AF45:AF70" si="115">IF(Z8&gt;0,(AF8/Z8)*100,0)</f>
        <v>67.035006294523612</v>
      </c>
      <c r="AH45" t="str">
        <f>L45</f>
        <v>11 Corporate managers and directors</v>
      </c>
      <c r="AI45" s="18">
        <f t="shared" ref="AI45:AM54" si="116">AI8/AI$35*100</f>
        <v>7.371372967236085</v>
      </c>
      <c r="AJ45" s="18">
        <f t="shared" si="116"/>
        <v>8.4820078641649719</v>
      </c>
      <c r="AK45" s="18">
        <f t="shared" si="116"/>
        <v>8.6691752159731941</v>
      </c>
      <c r="AL45" s="18">
        <f t="shared" si="116"/>
        <v>7.9159367160947767</v>
      </c>
      <c r="AM45" s="18">
        <f t="shared" si="116"/>
        <v>7.8679133612527261</v>
      </c>
      <c r="AO45" s="68">
        <f t="shared" ref="AO45:AO70" si="117">IF(AK8&gt;0,(AO8/AK8)*100,0)</f>
        <v>1.6294537842624066</v>
      </c>
      <c r="AP45" s="69">
        <f t="shared" ref="AP45:AP70" si="118">IF(AK8&gt;0,AP8/AK8*100,0)</f>
        <v>50.788221697620664</v>
      </c>
      <c r="AQ45" s="69">
        <f t="shared" ref="AQ45:AQ70" si="119">IF(AK8&gt;0,(AQ8/AK8)*100,0)</f>
        <v>52.417675481883073</v>
      </c>
      <c r="AS45" t="str">
        <f>W45</f>
        <v>11 Corporate managers and directors</v>
      </c>
      <c r="AT45" s="18">
        <f t="shared" ref="AT45:AX54" si="120">AT8/AT$35*100</f>
        <v>11.519672980731164</v>
      </c>
      <c r="AU45" s="18">
        <f t="shared" si="120"/>
        <v>12.607009112351196</v>
      </c>
      <c r="AV45" s="18">
        <f t="shared" si="120"/>
        <v>12.655324644243352</v>
      </c>
      <c r="AW45" s="18">
        <f t="shared" si="120"/>
        <v>11.078979984138284</v>
      </c>
      <c r="AX45" s="18">
        <f t="shared" si="120"/>
        <v>10.891493673677195</v>
      </c>
      <c r="AZ45" s="68">
        <f t="shared" ref="AZ45:AZ70" si="121">IF(AV8&gt;0,(AZ8/AV8)*100,0)</f>
        <v>-7.6824187808203961E-3</v>
      </c>
      <c r="BA45" s="69">
        <f t="shared" ref="BA45:BA70" si="122">IF(AV8&gt;0,BA8/AV8*100,0)</f>
        <v>49.967077785890041</v>
      </c>
      <c r="BB45" s="69">
        <f t="shared" ref="BB45:BB70" si="123">IF(AV8&gt;0,(BB8/AV8)*100,0)</f>
        <v>49.959395367109224</v>
      </c>
      <c r="BD45" t="str">
        <f>AH45</f>
        <v>11 Corporate managers and directors</v>
      </c>
      <c r="BE45" s="18">
        <f t="shared" ref="BE45:BI54" si="124">BE8/BE$35*100</f>
        <v>7.0319278458086147</v>
      </c>
      <c r="BF45" s="18">
        <f t="shared" si="124"/>
        <v>7.7990699251450666</v>
      </c>
      <c r="BG45" s="18">
        <f t="shared" si="124"/>
        <v>8.1204449174169842</v>
      </c>
      <c r="BH45" s="18">
        <f t="shared" si="124"/>
        <v>7.2315733373214268</v>
      </c>
      <c r="BI45" s="18">
        <f t="shared" si="124"/>
        <v>7.7648192611214899</v>
      </c>
      <c r="BK45" s="68">
        <f t="shared" ref="BK45:BK70" si="125">IF(BG8&gt;0,(BK8/BG8)*100,0)</f>
        <v>-6.2664370796266997</v>
      </c>
      <c r="BL45" s="69">
        <f t="shared" ref="BL45:BL70" si="126">IF(BG8&gt;0,BL8/BG8*100,0)</f>
        <v>40.219226199177484</v>
      </c>
      <c r="BM45" s="69">
        <f t="shared" ref="BM45:BM70" si="127">IF(BG8&gt;0,(BM8/BG8)*100,0)</f>
        <v>33.952789119550779</v>
      </c>
      <c r="BO45" t="str">
        <f>AS45</f>
        <v>11 Corporate managers and directors</v>
      </c>
      <c r="BP45" s="18">
        <f t="shared" ref="BP45:BT54" si="128">BP8/BP$35*100</f>
        <v>5.9031282353394481</v>
      </c>
      <c r="BQ45" s="18">
        <f t="shared" si="128"/>
        <v>6.6025163423250435</v>
      </c>
      <c r="BR45" s="18">
        <f t="shared" si="128"/>
        <v>6.7868134955469461</v>
      </c>
      <c r="BS45" s="18">
        <f t="shared" si="128"/>
        <v>6.0691549290471176</v>
      </c>
      <c r="BT45" s="18">
        <f t="shared" si="128"/>
        <v>5.9272098057999845</v>
      </c>
      <c r="BV45" s="68">
        <f t="shared" ref="BV45:BV70" si="129">IF(BR8&gt;0,(BV8/BR8)*100,0)</f>
        <v>-27.269002070264225</v>
      </c>
      <c r="BW45" s="69">
        <f t="shared" ref="BW45:BW70" si="130">IF(BR8&gt;0,BW8/BR8*100,0)</f>
        <v>37.710782236721201</v>
      </c>
      <c r="BX45" s="69">
        <f t="shared" ref="BX45:BX70" si="131">IF(BR8&gt;0,(BX8/BR8)*100,0)</f>
        <v>10.441780166456976</v>
      </c>
      <c r="BZ45" t="str">
        <f>BD45</f>
        <v>11 Corporate managers and directors</v>
      </c>
      <c r="CA45" s="18">
        <f t="shared" ref="CA45:CE54" si="132">CA8/CA$35*100</f>
        <v>5.9690665837810846</v>
      </c>
      <c r="CB45" s="18">
        <f t="shared" si="132"/>
        <v>6.6283340225819316</v>
      </c>
      <c r="CC45" s="18">
        <f t="shared" si="132"/>
        <v>7.400221990196207</v>
      </c>
      <c r="CD45" s="18">
        <f t="shared" si="132"/>
        <v>7.5837027357738975</v>
      </c>
      <c r="CE45" s="18">
        <f t="shared" si="132"/>
        <v>8.6935672481851594</v>
      </c>
      <c r="CG45" s="68">
        <f t="shared" ref="CG45:CG70" si="133">IF(CC8&gt;0,(CG8/CC8)*100,0)</f>
        <v>-22.916952719859474</v>
      </c>
      <c r="CH45" s="69">
        <f t="shared" ref="CH45:CH70" si="134">IF(CC8&gt;0,CH8/CC8*100,0)</f>
        <v>39.003695997233756</v>
      </c>
      <c r="CI45" s="69">
        <f t="shared" ref="CI45:CI70" si="135">IF(CC8&gt;0,(CI8/CC8)*100,0)</f>
        <v>16.086743277374278</v>
      </c>
      <c r="CK45" t="str">
        <f>BO45</f>
        <v>11 Corporate managers and directors</v>
      </c>
      <c r="CL45" s="18">
        <f t="shared" ref="CL45:CP54" si="136">CL8/CL$35*100</f>
        <v>3.1432138998005592</v>
      </c>
      <c r="CM45" s="18">
        <f t="shared" si="136"/>
        <v>3.7617152346664073</v>
      </c>
      <c r="CN45" s="18">
        <f t="shared" si="136"/>
        <v>4.0088702393389335</v>
      </c>
      <c r="CO45" s="18">
        <f t="shared" si="136"/>
        <v>4.3357154588822198</v>
      </c>
      <c r="CP45" s="18">
        <f t="shared" si="136"/>
        <v>5.7340902127721627</v>
      </c>
      <c r="CR45" s="68">
        <f t="shared" ref="CR45:CR70" si="137">IF(CN8&gt;0,(CR8/CN8)*100,0)</f>
        <v>28.938783047614564</v>
      </c>
      <c r="CS45" s="69">
        <f t="shared" ref="CS45:CS70" si="138">IF(CN8&gt;0,CS8/CN8*100,0)</f>
        <v>33.389544862923287</v>
      </c>
      <c r="CT45" s="69">
        <f t="shared" ref="CT45:CT70" si="139">IF(CN8&gt;0,(CT8/CN8)*100,0)</f>
        <v>62.328327910537851</v>
      </c>
    </row>
    <row r="46" spans="1:98" x14ac:dyDescent="0.2">
      <c r="A46" t="str">
        <f t="shared" si="103"/>
        <v>12 Other managers and proprietors</v>
      </c>
      <c r="B46" s="18">
        <f t="shared" si="104"/>
        <v>3.1266620545658865</v>
      </c>
      <c r="C46" s="18">
        <f t="shared" si="104"/>
        <v>3.2704839255532407</v>
      </c>
      <c r="D46" s="18">
        <f t="shared" si="104"/>
        <v>3.1104227097523052</v>
      </c>
      <c r="E46" s="18">
        <f t="shared" si="104"/>
        <v>3.7862940695949412</v>
      </c>
      <c r="F46" s="18">
        <f t="shared" si="104"/>
        <v>4.1094509777524433</v>
      </c>
      <c r="H46" s="68">
        <f t="shared" si="105"/>
        <v>91.741695337263266</v>
      </c>
      <c r="I46" s="69">
        <f t="shared" si="106"/>
        <v>95.172000670048192</v>
      </c>
      <c r="J46" s="69">
        <f t="shared" si="107"/>
        <v>186.91369600731144</v>
      </c>
      <c r="L46" t="str">
        <f t="shared" ref="L46:L69" si="140">A46</f>
        <v>12 Other managers and proprietors</v>
      </c>
      <c r="M46" s="18">
        <f t="shared" si="108"/>
        <v>3.674265532836313</v>
      </c>
      <c r="N46" s="18">
        <f t="shared" si="108"/>
        <v>3.6698379915869466</v>
      </c>
      <c r="O46" s="18">
        <f t="shared" si="108"/>
        <v>3.7027611765121455</v>
      </c>
      <c r="P46" s="18">
        <f t="shared" si="108"/>
        <v>4.489848453286946</v>
      </c>
      <c r="Q46" s="18">
        <f t="shared" si="108"/>
        <v>4.9568822787705651</v>
      </c>
      <c r="S46" s="68">
        <f t="shared" si="109"/>
        <v>95.671767906670652</v>
      </c>
      <c r="T46" s="69">
        <f t="shared" si="110"/>
        <v>94.334247160088353</v>
      </c>
      <c r="U46" s="69">
        <f t="shared" si="111"/>
        <v>190.00601506675903</v>
      </c>
      <c r="W46" t="str">
        <f t="shared" ref="W46:W69" si="141">A46</f>
        <v>12 Other managers and proprietors</v>
      </c>
      <c r="X46" s="18">
        <f t="shared" si="112"/>
        <v>4.1616573857463912</v>
      </c>
      <c r="Y46" s="18">
        <f t="shared" si="112"/>
        <v>4.1196576782357228</v>
      </c>
      <c r="Z46" s="18">
        <f t="shared" si="112"/>
        <v>4.0204612129581578</v>
      </c>
      <c r="AA46" s="18">
        <f t="shared" si="112"/>
        <v>4.8809654641877822</v>
      </c>
      <c r="AB46" s="18">
        <f t="shared" si="112"/>
        <v>5.2573646036916264</v>
      </c>
      <c r="AD46" s="68">
        <f t="shared" si="113"/>
        <v>58.67422563068979</v>
      </c>
      <c r="AE46" s="69">
        <f t="shared" si="114"/>
        <v>87.201876590642641</v>
      </c>
      <c r="AF46" s="69">
        <f t="shared" si="115"/>
        <v>145.87610222133242</v>
      </c>
      <c r="AH46" t="str">
        <f t="shared" ref="AH46:AH69" si="142">L46</f>
        <v>12 Other managers and proprietors</v>
      </c>
      <c r="AI46" s="18">
        <f t="shared" si="116"/>
        <v>4.0713320797099195</v>
      </c>
      <c r="AJ46" s="18">
        <f t="shared" si="116"/>
        <v>4.3819105905833666</v>
      </c>
      <c r="AK46" s="18">
        <f t="shared" si="116"/>
        <v>4.5384290483083252</v>
      </c>
      <c r="AL46" s="18">
        <f t="shared" si="116"/>
        <v>5.5498173325200053</v>
      </c>
      <c r="AM46" s="18">
        <f t="shared" si="116"/>
        <v>6.0919008497325899</v>
      </c>
      <c r="AO46" s="68">
        <f t="shared" si="117"/>
        <v>50.309032429967679</v>
      </c>
      <c r="AP46" s="69">
        <f t="shared" si="118"/>
        <v>84.417789180600224</v>
      </c>
      <c r="AQ46" s="69">
        <f t="shared" si="119"/>
        <v>134.72682161056787</v>
      </c>
      <c r="AS46" t="str">
        <f t="shared" ref="AS46:AS69" si="143">W46</f>
        <v>12 Other managers and proprietors</v>
      </c>
      <c r="AT46" s="18">
        <f t="shared" si="120"/>
        <v>4.7888669768415815</v>
      </c>
      <c r="AU46" s="18">
        <f t="shared" si="120"/>
        <v>4.7145632314015957</v>
      </c>
      <c r="AV46" s="18">
        <f t="shared" si="120"/>
        <v>4.6746000449905294</v>
      </c>
      <c r="AW46" s="18">
        <f t="shared" si="120"/>
        <v>5.7897061812353439</v>
      </c>
      <c r="AX46" s="18">
        <f t="shared" si="120"/>
        <v>6.1292217539459255</v>
      </c>
      <c r="AZ46" s="68">
        <f t="shared" si="121"/>
        <v>52.339791460715823</v>
      </c>
      <c r="BA46" s="69">
        <f t="shared" si="122"/>
        <v>80.320392301099858</v>
      </c>
      <c r="BB46" s="69">
        <f t="shared" si="123"/>
        <v>132.66018376181569</v>
      </c>
      <c r="BD46" t="str">
        <f t="shared" ref="BD46:BD69" si="144">AH46</f>
        <v>12 Other managers and proprietors</v>
      </c>
      <c r="BE46" s="18">
        <f t="shared" si="124"/>
        <v>3.4052228648613605</v>
      </c>
      <c r="BF46" s="18">
        <f t="shared" si="124"/>
        <v>3.0932433328834517</v>
      </c>
      <c r="BG46" s="18">
        <f t="shared" si="124"/>
        <v>3.1601613229355694</v>
      </c>
      <c r="BH46" s="18">
        <f t="shared" si="124"/>
        <v>3.6863358938555413</v>
      </c>
      <c r="BI46" s="18">
        <f t="shared" si="124"/>
        <v>3.9355868378488852</v>
      </c>
      <c r="BK46" s="68">
        <f t="shared" si="125"/>
        <v>22.079810053465284</v>
      </c>
      <c r="BL46" s="69">
        <f t="shared" si="126"/>
        <v>56.577503526793507</v>
      </c>
      <c r="BM46" s="69">
        <f t="shared" si="127"/>
        <v>78.657313580258787</v>
      </c>
      <c r="BO46" t="str">
        <f t="shared" ref="BO46:BO69" si="145">AS46</f>
        <v>12 Other managers and proprietors</v>
      </c>
      <c r="BP46" s="18">
        <f t="shared" si="128"/>
        <v>3.4359926497679196</v>
      </c>
      <c r="BQ46" s="18">
        <f t="shared" si="128"/>
        <v>3.3692027558252957</v>
      </c>
      <c r="BR46" s="18">
        <f t="shared" si="128"/>
        <v>3.522655272710328</v>
      </c>
      <c r="BS46" s="18">
        <f t="shared" si="128"/>
        <v>4.4244480467265355</v>
      </c>
      <c r="BT46" s="18">
        <f t="shared" si="128"/>
        <v>5.1307911658900185</v>
      </c>
      <c r="BV46" s="68">
        <f t="shared" si="129"/>
        <v>21.296802928064967</v>
      </c>
      <c r="BW46" s="69">
        <f t="shared" si="130"/>
        <v>64.536376566248549</v>
      </c>
      <c r="BX46" s="69">
        <f t="shared" si="131"/>
        <v>85.833179494313512</v>
      </c>
      <c r="BZ46" t="str">
        <f t="shared" ref="BZ46:BZ69" si="146">BD46</f>
        <v>12 Other managers and proprietors</v>
      </c>
      <c r="CA46" s="18">
        <f t="shared" si="132"/>
        <v>3.0926606438779731</v>
      </c>
      <c r="CB46" s="18">
        <f t="shared" si="132"/>
        <v>3.0133186075714411</v>
      </c>
      <c r="CC46" s="18">
        <f t="shared" si="132"/>
        <v>3.0032912827681586</v>
      </c>
      <c r="CD46" s="18">
        <f t="shared" si="132"/>
        <v>3.6940497104508396</v>
      </c>
      <c r="CE46" s="18">
        <f t="shared" si="132"/>
        <v>4.2972176367772601</v>
      </c>
      <c r="CG46" s="68">
        <f t="shared" si="133"/>
        <v>-6.1151538557422764</v>
      </c>
      <c r="CH46" s="69">
        <f t="shared" si="134"/>
        <v>48.13405098057622</v>
      </c>
      <c r="CI46" s="69">
        <f t="shared" si="135"/>
        <v>42.018897124833941</v>
      </c>
      <c r="CK46" t="str">
        <f t="shared" ref="CK46:CK69" si="147">BO46</f>
        <v>12 Other managers and proprietors</v>
      </c>
      <c r="CL46" s="18">
        <f t="shared" si="136"/>
        <v>3.1362487484691433</v>
      </c>
      <c r="CM46" s="18">
        <f t="shared" si="136"/>
        <v>3.0920301897157745</v>
      </c>
      <c r="CN46" s="18">
        <f t="shared" si="136"/>
        <v>3.1728199149284237</v>
      </c>
      <c r="CO46" s="18">
        <f t="shared" si="136"/>
        <v>4.8485914334591405</v>
      </c>
      <c r="CP46" s="18">
        <f t="shared" si="136"/>
        <v>6.8166944051644727</v>
      </c>
      <c r="CR46" s="68">
        <f t="shared" si="137"/>
        <v>93.673163619736613</v>
      </c>
      <c r="CS46" s="69">
        <f t="shared" si="138"/>
        <v>52.800847709276667</v>
      </c>
      <c r="CT46" s="69">
        <f t="shared" si="139"/>
        <v>146.47401132901328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23.006681861072099</v>
      </c>
      <c r="C47" s="18">
        <f t="shared" si="104"/>
        <v>23.131895793782036</v>
      </c>
      <c r="D47" s="18">
        <f t="shared" si="104"/>
        <v>22.864504175032803</v>
      </c>
      <c r="E47" s="18">
        <f t="shared" si="104"/>
        <v>22.342571524348749</v>
      </c>
      <c r="F47" s="18">
        <f t="shared" si="104"/>
        <v>21.866336456946019</v>
      </c>
      <c r="H47" s="68">
        <f t="shared" si="105"/>
        <v>38.792631925166646</v>
      </c>
      <c r="I47" s="69">
        <f t="shared" si="106"/>
        <v>45.765771570353401</v>
      </c>
      <c r="J47" s="69">
        <f t="shared" si="107"/>
        <v>84.558403495520054</v>
      </c>
      <c r="L47" t="str">
        <f t="shared" si="140"/>
        <v>21 Science, research, engineering and technology professionals</v>
      </c>
      <c r="M47" s="18">
        <f t="shared" si="108"/>
        <v>12.759077881394099</v>
      </c>
      <c r="N47" s="18">
        <f t="shared" si="108"/>
        <v>12.91708897864145</v>
      </c>
      <c r="O47" s="18">
        <f t="shared" si="108"/>
        <v>13.541662277525242</v>
      </c>
      <c r="P47" s="18">
        <f t="shared" si="108"/>
        <v>13.759704591338878</v>
      </c>
      <c r="Q47" s="18">
        <f t="shared" si="108"/>
        <v>14.061742683602107</v>
      </c>
      <c r="S47" s="68">
        <f t="shared" si="109"/>
        <v>51.779260824610027</v>
      </c>
      <c r="T47" s="69">
        <f t="shared" si="110"/>
        <v>50.95743656474847</v>
      </c>
      <c r="U47" s="69">
        <f t="shared" si="111"/>
        <v>102.73669738935848</v>
      </c>
      <c r="W47" t="str">
        <f t="shared" si="141"/>
        <v>21 Science, research, engineering and technology professionals</v>
      </c>
      <c r="X47" s="18">
        <f t="shared" si="112"/>
        <v>11.91141203433774</v>
      </c>
      <c r="Y47" s="18">
        <f t="shared" si="112"/>
        <v>11.574259999573391</v>
      </c>
      <c r="Z47" s="18">
        <f t="shared" si="112"/>
        <v>11.525562492079509</v>
      </c>
      <c r="AA47" s="18">
        <f t="shared" si="112"/>
        <v>11.23243972720071</v>
      </c>
      <c r="AB47" s="18">
        <f t="shared" si="112"/>
        <v>10.312468851911534</v>
      </c>
      <c r="AD47" s="68">
        <f t="shared" si="113"/>
        <v>8.5712123390685413</v>
      </c>
      <c r="AE47" s="69">
        <f t="shared" si="114"/>
        <v>41.962134701984496</v>
      </c>
      <c r="AF47" s="69">
        <f t="shared" si="115"/>
        <v>50.533347041053034</v>
      </c>
      <c r="AH47" t="str">
        <f t="shared" si="142"/>
        <v>21 Science, research, engineering and technology professionals</v>
      </c>
      <c r="AI47" s="18">
        <f t="shared" si="116"/>
        <v>4.3253214976299557</v>
      </c>
      <c r="AJ47" s="18">
        <f t="shared" si="116"/>
        <v>4.4782769971619061</v>
      </c>
      <c r="AK47" s="18">
        <f t="shared" si="116"/>
        <v>4.6513909895978127</v>
      </c>
      <c r="AL47" s="18">
        <f t="shared" si="116"/>
        <v>4.8664919301593574</v>
      </c>
      <c r="AM47" s="18">
        <f t="shared" si="116"/>
        <v>4.9391551793009079</v>
      </c>
      <c r="AO47" s="68">
        <f t="shared" si="117"/>
        <v>18.907056121396629</v>
      </c>
      <c r="AP47" s="69">
        <f t="shared" si="118"/>
        <v>42.483811402879986</v>
      </c>
      <c r="AQ47" s="69">
        <f t="shared" si="119"/>
        <v>61.390867524276615</v>
      </c>
      <c r="AS47" t="str">
        <f t="shared" si="143"/>
        <v>21 Science, research, engineering and technology professionals</v>
      </c>
      <c r="AT47" s="18">
        <f t="shared" si="120"/>
        <v>10.541101418642054</v>
      </c>
      <c r="AU47" s="18">
        <f t="shared" si="120"/>
        <v>10.195730626073944</v>
      </c>
      <c r="AV47" s="18">
        <f t="shared" si="120"/>
        <v>10.009122562401984</v>
      </c>
      <c r="AW47" s="18">
        <f t="shared" si="120"/>
        <v>9.1147544727840693</v>
      </c>
      <c r="AX47" s="18">
        <f t="shared" si="120"/>
        <v>7.8426396054660881</v>
      </c>
      <c r="AZ47" s="68">
        <f t="shared" si="121"/>
        <v>-8.9628334297345518</v>
      </c>
      <c r="BA47" s="69">
        <f t="shared" si="122"/>
        <v>34.678977154498241</v>
      </c>
      <c r="BB47" s="69">
        <f t="shared" si="123"/>
        <v>25.71614372476369</v>
      </c>
      <c r="BD47" t="str">
        <f t="shared" si="144"/>
        <v>21 Science, research, engineering and technology professionals</v>
      </c>
      <c r="BE47" s="18">
        <f t="shared" si="124"/>
        <v>3.9296094256576493</v>
      </c>
      <c r="BF47" s="18">
        <f t="shared" si="124"/>
        <v>3.982290494411131</v>
      </c>
      <c r="BG47" s="18">
        <f t="shared" si="124"/>
        <v>4.1729883459007242</v>
      </c>
      <c r="BH47" s="18">
        <f t="shared" si="124"/>
        <v>3.8735796134847704</v>
      </c>
      <c r="BI47" s="18">
        <f t="shared" si="124"/>
        <v>3.7117711286632638</v>
      </c>
      <c r="BK47" s="68">
        <f t="shared" si="125"/>
        <v>-12.807803881169418</v>
      </c>
      <c r="BL47" s="69">
        <f t="shared" si="126"/>
        <v>25.774759180932278</v>
      </c>
      <c r="BM47" s="69">
        <f t="shared" si="127"/>
        <v>12.966955299762862</v>
      </c>
      <c r="BO47" t="str">
        <f t="shared" si="145"/>
        <v>21 Science, research, engineering and technology professionals</v>
      </c>
      <c r="BP47" s="18">
        <f t="shared" si="128"/>
        <v>2.9841078317081835</v>
      </c>
      <c r="BQ47" s="18">
        <f t="shared" si="128"/>
        <v>3.1441821239571235</v>
      </c>
      <c r="BR47" s="18">
        <f t="shared" si="128"/>
        <v>3.2906255924936003</v>
      </c>
      <c r="BS47" s="18">
        <f t="shared" si="128"/>
        <v>3.311549317752168</v>
      </c>
      <c r="BT47" s="18">
        <f t="shared" si="128"/>
        <v>3.4547740931690836</v>
      </c>
      <c r="BV47" s="68">
        <f t="shared" si="129"/>
        <v>-12.566805922824503</v>
      </c>
      <c r="BW47" s="69">
        <f t="shared" si="130"/>
        <v>31.204302369902614</v>
      </c>
      <c r="BX47" s="69">
        <f t="shared" si="131"/>
        <v>18.637496447078114</v>
      </c>
      <c r="BZ47" t="str">
        <f t="shared" si="146"/>
        <v>21 Science, research, engineering and technology professionals</v>
      </c>
      <c r="CA47" s="18">
        <f t="shared" si="132"/>
        <v>2.9123112490481957</v>
      </c>
      <c r="CB47" s="18">
        <f t="shared" si="132"/>
        <v>2.9510416845485019</v>
      </c>
      <c r="CC47" s="18">
        <f t="shared" si="132"/>
        <v>3.2274618736224316</v>
      </c>
      <c r="CD47" s="18">
        <f t="shared" si="132"/>
        <v>3.606494713810704</v>
      </c>
      <c r="CE47" s="18">
        <f t="shared" si="132"/>
        <v>3.5552451852169562</v>
      </c>
      <c r="CG47" s="68">
        <f t="shared" si="133"/>
        <v>-27.720682799994645</v>
      </c>
      <c r="CH47" s="69">
        <f t="shared" si="134"/>
        <v>27.800839380425042</v>
      </c>
      <c r="CI47" s="69">
        <f t="shared" si="135"/>
        <v>8.0156580430395738E-2</v>
      </c>
      <c r="CK47" t="str">
        <f t="shared" si="147"/>
        <v>21 Science, research, engineering and technology professionals</v>
      </c>
      <c r="CL47" s="18">
        <f t="shared" si="136"/>
        <v>1.6914117549636523</v>
      </c>
      <c r="CM47" s="18">
        <f t="shared" si="136"/>
        <v>2.180387791171762</v>
      </c>
      <c r="CN47" s="18">
        <f t="shared" si="136"/>
        <v>2.4907775731259845</v>
      </c>
      <c r="CO47" s="18">
        <f t="shared" si="136"/>
        <v>3.7947974080007967</v>
      </c>
      <c r="CP47" s="18">
        <f t="shared" si="136"/>
        <v>6.0738430502336822</v>
      </c>
      <c r="CR47" s="68">
        <f t="shared" si="137"/>
        <v>119.8212451000429</v>
      </c>
      <c r="CS47" s="69">
        <f t="shared" si="138"/>
        <v>47.110344762507957</v>
      </c>
      <c r="CT47" s="69">
        <f t="shared" si="139"/>
        <v>166.93158986255085</v>
      </c>
    </row>
    <row r="48" spans="1:98" x14ac:dyDescent="0.2">
      <c r="A48" t="str">
        <f t="shared" si="103"/>
        <v>22 Health professionals</v>
      </c>
      <c r="B48" s="18">
        <f t="shared" si="104"/>
        <v>12.310749513753969</v>
      </c>
      <c r="C48" s="18">
        <f t="shared" si="104"/>
        <v>13.848260068932824</v>
      </c>
      <c r="D48" s="18">
        <f t="shared" si="104"/>
        <v>13.476593034521406</v>
      </c>
      <c r="E48" s="18">
        <f t="shared" si="104"/>
        <v>13.902310194348583</v>
      </c>
      <c r="F48" s="18">
        <f t="shared" si="104"/>
        <v>13.334480034774817</v>
      </c>
      <c r="H48" s="68">
        <f t="shared" si="105"/>
        <v>43.597918514811433</v>
      </c>
      <c r="I48" s="69">
        <f t="shared" si="106"/>
        <v>63.409500004306487</v>
      </c>
      <c r="J48" s="69">
        <f t="shared" si="107"/>
        <v>107.00741851911791</v>
      </c>
      <c r="L48" t="str">
        <f t="shared" si="140"/>
        <v>22 Health professionals</v>
      </c>
      <c r="M48" s="18">
        <f t="shared" si="108"/>
        <v>5.6626751935350601</v>
      </c>
      <c r="N48" s="18">
        <f t="shared" si="108"/>
        <v>6.3610107107086797</v>
      </c>
      <c r="O48" s="18">
        <f t="shared" si="108"/>
        <v>6.2178266139616234</v>
      </c>
      <c r="P48" s="18">
        <f t="shared" si="108"/>
        <v>6.3252635337658933</v>
      </c>
      <c r="Q48" s="18">
        <f t="shared" si="108"/>
        <v>5.9357856298595628</v>
      </c>
      <c r="S48" s="68">
        <f t="shared" si="109"/>
        <v>39.535549204998858</v>
      </c>
      <c r="T48" s="69">
        <f t="shared" si="110"/>
        <v>66.578624799141011</v>
      </c>
      <c r="U48" s="69">
        <f t="shared" si="111"/>
        <v>106.11417400413987</v>
      </c>
      <c r="W48" t="str">
        <f t="shared" si="141"/>
        <v>22 Health professionals</v>
      </c>
      <c r="X48" s="18">
        <f t="shared" si="112"/>
        <v>5.7969595144781758</v>
      </c>
      <c r="Y48" s="18">
        <f t="shared" si="112"/>
        <v>6.4632353066506303</v>
      </c>
      <c r="Z48" s="18">
        <f t="shared" si="112"/>
        <v>6.4151349369305475</v>
      </c>
      <c r="AA48" s="18">
        <f t="shared" si="112"/>
        <v>6.582859654375012</v>
      </c>
      <c r="AB48" s="18">
        <f t="shared" si="112"/>
        <v>6.281060854803636</v>
      </c>
      <c r="AD48" s="68">
        <f t="shared" si="113"/>
        <v>18.806820276503665</v>
      </c>
      <c r="AE48" s="69">
        <f t="shared" si="114"/>
        <v>63.574543885841891</v>
      </c>
      <c r="AF48" s="69">
        <f t="shared" si="115"/>
        <v>82.381364162345548</v>
      </c>
      <c r="AH48" t="str">
        <f t="shared" si="142"/>
        <v>22 Health professionals</v>
      </c>
      <c r="AI48" s="18">
        <f t="shared" si="116"/>
        <v>10.500410450634757</v>
      </c>
      <c r="AJ48" s="18">
        <f t="shared" si="116"/>
        <v>8.421865271063055</v>
      </c>
      <c r="AK48" s="18">
        <f t="shared" si="116"/>
        <v>7.4935133326970975</v>
      </c>
      <c r="AL48" s="18">
        <f t="shared" si="116"/>
        <v>4.4984447832481695</v>
      </c>
      <c r="AM48" s="18">
        <f t="shared" si="116"/>
        <v>1.5635316332226596</v>
      </c>
      <c r="AO48" s="68">
        <f t="shared" si="117"/>
        <v>-76.635365527258998</v>
      </c>
      <c r="AP48" s="69">
        <f t="shared" si="118"/>
        <v>20.178948486746435</v>
      </c>
      <c r="AQ48" s="69">
        <f t="shared" si="119"/>
        <v>-56.456417040512562</v>
      </c>
      <c r="AS48" t="str">
        <f t="shared" si="143"/>
        <v>22 Health professionals</v>
      </c>
      <c r="AT48" s="18">
        <f t="shared" si="120"/>
        <v>1.572866237174094</v>
      </c>
      <c r="AU48" s="18">
        <f t="shared" si="120"/>
        <v>1.7014306153830629</v>
      </c>
      <c r="AV48" s="18">
        <f t="shared" si="120"/>
        <v>1.9041096459939395</v>
      </c>
      <c r="AW48" s="18">
        <f t="shared" si="120"/>
        <v>1.9109328398483121</v>
      </c>
      <c r="AX48" s="18">
        <f t="shared" si="120"/>
        <v>1.8066246345354384</v>
      </c>
      <c r="AZ48" s="68">
        <f t="shared" si="121"/>
        <v>10.23727166375137</v>
      </c>
      <c r="BA48" s="69">
        <f t="shared" si="122"/>
        <v>53.92267765100609</v>
      </c>
      <c r="BB48" s="69">
        <f t="shared" si="123"/>
        <v>64.159949314757455</v>
      </c>
      <c r="BD48" t="str">
        <f t="shared" si="144"/>
        <v>22 Health professionals</v>
      </c>
      <c r="BE48" s="18">
        <f t="shared" si="124"/>
        <v>1.6558850728182619</v>
      </c>
      <c r="BF48" s="18">
        <f t="shared" si="124"/>
        <v>1.9995213948700894</v>
      </c>
      <c r="BG48" s="18">
        <f t="shared" si="124"/>
        <v>2.0871905802101511</v>
      </c>
      <c r="BH48" s="18">
        <f t="shared" si="124"/>
        <v>2.240258596916969</v>
      </c>
      <c r="BI48" s="18">
        <f t="shared" si="124"/>
        <v>2.4312500684847951</v>
      </c>
      <c r="BK48" s="68">
        <f t="shared" si="125"/>
        <v>14.185543592079974</v>
      </c>
      <c r="BL48" s="69">
        <f t="shared" si="126"/>
        <v>61.618998251129085</v>
      </c>
      <c r="BM48" s="69">
        <f t="shared" si="127"/>
        <v>75.804541843209066</v>
      </c>
      <c r="BO48" t="str">
        <f t="shared" si="145"/>
        <v>22 Health professionals</v>
      </c>
      <c r="BP48" s="18">
        <f t="shared" si="128"/>
        <v>1.2727856457038091</v>
      </c>
      <c r="BQ48" s="18">
        <f t="shared" si="128"/>
        <v>1.4189940241239549</v>
      </c>
      <c r="BR48" s="18">
        <f t="shared" si="128"/>
        <v>1.5504539410509672</v>
      </c>
      <c r="BS48" s="18">
        <f t="shared" si="128"/>
        <v>1.6006739144845061</v>
      </c>
      <c r="BT48" s="18">
        <f t="shared" si="128"/>
        <v>1.5077221386843194</v>
      </c>
      <c r="BV48" s="68">
        <f t="shared" si="129"/>
        <v>-19.016302136186813</v>
      </c>
      <c r="BW48" s="69">
        <f t="shared" si="130"/>
        <v>44.946464312544165</v>
      </c>
      <c r="BX48" s="69">
        <f t="shared" si="131"/>
        <v>25.930162176357353</v>
      </c>
      <c r="BZ48" t="str">
        <f t="shared" si="146"/>
        <v>22 Health professionals</v>
      </c>
      <c r="CA48" s="18">
        <f t="shared" si="132"/>
        <v>1.0699033447196409</v>
      </c>
      <c r="CB48" s="18">
        <f t="shared" si="132"/>
        <v>1.3841962605984</v>
      </c>
      <c r="CC48" s="18">
        <f t="shared" si="132"/>
        <v>1.3053787585375416</v>
      </c>
      <c r="CD48" s="18">
        <f t="shared" si="132"/>
        <v>1.4579381744987869</v>
      </c>
      <c r="CE48" s="18">
        <f t="shared" si="132"/>
        <v>1.3357975395094039</v>
      </c>
      <c r="CG48" s="68">
        <f t="shared" si="133"/>
        <v>-32.855614642266737</v>
      </c>
      <c r="CH48" s="69">
        <f t="shared" si="134"/>
        <v>39.881969727982423</v>
      </c>
      <c r="CI48" s="69">
        <f t="shared" si="135"/>
        <v>7.0263550857156796</v>
      </c>
      <c r="CK48" t="str">
        <f t="shared" si="147"/>
        <v>22 Health professionals</v>
      </c>
      <c r="CL48" s="18">
        <f t="shared" si="136"/>
        <v>0.35664094704857513</v>
      </c>
      <c r="CM48" s="18">
        <f t="shared" si="136"/>
        <v>0.57758917047513336</v>
      </c>
      <c r="CN48" s="18">
        <f t="shared" si="136"/>
        <v>0.66438818822441392</v>
      </c>
      <c r="CO48" s="18">
        <f t="shared" si="136"/>
        <v>1.2672940287197445</v>
      </c>
      <c r="CP48" s="18">
        <f t="shared" si="136"/>
        <v>2.7233441043505051</v>
      </c>
      <c r="CR48" s="68">
        <f t="shared" si="137"/>
        <v>269.50614173822487</v>
      </c>
      <c r="CS48" s="69">
        <f t="shared" si="138"/>
        <v>86.747874487207454</v>
      </c>
      <c r="CT48" s="69">
        <f t="shared" si="139"/>
        <v>356.25401622543234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26.482444539973461</v>
      </c>
      <c r="C49" s="18">
        <f t="shared" si="104"/>
        <v>24.491263212211475</v>
      </c>
      <c r="D49" s="18">
        <f t="shared" si="104"/>
        <v>23.875977629182451</v>
      </c>
      <c r="E49" s="18">
        <f t="shared" si="104"/>
        <v>23.115506228887622</v>
      </c>
      <c r="F49" s="18">
        <f t="shared" si="104"/>
        <v>21.426691097083022</v>
      </c>
      <c r="H49" s="68">
        <f t="shared" si="105"/>
        <v>30.240519034831987</v>
      </c>
      <c r="I49" s="69">
        <f t="shared" si="106"/>
        <v>59.208814134392931</v>
      </c>
      <c r="J49" s="69">
        <f t="shared" si="107"/>
        <v>89.449333169224914</v>
      </c>
      <c r="L49" t="str">
        <f t="shared" si="140"/>
        <v>23 Teaching and other educational professionals</v>
      </c>
      <c r="M49" s="18">
        <f t="shared" si="108"/>
        <v>21.441237329144446</v>
      </c>
      <c r="N49" s="18">
        <f t="shared" si="108"/>
        <v>19.968977987187433</v>
      </c>
      <c r="O49" s="18">
        <f t="shared" si="108"/>
        <v>18.898752626981985</v>
      </c>
      <c r="P49" s="18">
        <f t="shared" si="108"/>
        <v>18.116587761558613</v>
      </c>
      <c r="Q49" s="18">
        <f t="shared" si="108"/>
        <v>16.470549897822263</v>
      </c>
      <c r="S49" s="68">
        <f t="shared" si="109"/>
        <v>27.385566894554447</v>
      </c>
      <c r="T49" s="69">
        <f t="shared" si="110"/>
        <v>61.575765355200261</v>
      </c>
      <c r="U49" s="69">
        <f t="shared" si="111"/>
        <v>88.961332249754705</v>
      </c>
      <c r="W49" t="str">
        <f t="shared" si="141"/>
        <v>23 Teaching and other educational professionals</v>
      </c>
      <c r="X49" s="18">
        <f t="shared" si="112"/>
        <v>7.3596010750793699</v>
      </c>
      <c r="Y49" s="18">
        <f t="shared" si="112"/>
        <v>6.0605865563987686</v>
      </c>
      <c r="Z49" s="18">
        <f t="shared" si="112"/>
        <v>5.9279720858833471</v>
      </c>
      <c r="AA49" s="18">
        <f t="shared" si="112"/>
        <v>4.9728412420788519</v>
      </c>
      <c r="AB49" s="18">
        <f t="shared" si="112"/>
        <v>3.8233685427080069</v>
      </c>
      <c r="AD49" s="68">
        <f t="shared" si="113"/>
        <v>-21.737416522568417</v>
      </c>
      <c r="AE49" s="69">
        <f t="shared" si="114"/>
        <v>45.195124885932479</v>
      </c>
      <c r="AF49" s="69">
        <f t="shared" si="115"/>
        <v>23.457708363364059</v>
      </c>
      <c r="AH49" t="str">
        <f t="shared" si="142"/>
        <v>23 Teaching and other educational professionals</v>
      </c>
      <c r="AI49" s="18">
        <f t="shared" si="116"/>
        <v>3.4809388144350883</v>
      </c>
      <c r="AJ49" s="18">
        <f t="shared" si="116"/>
        <v>2.0065782736248559</v>
      </c>
      <c r="AK49" s="18">
        <f t="shared" si="116"/>
        <v>1.7739785643077315</v>
      </c>
      <c r="AL49" s="18">
        <f t="shared" si="116"/>
        <v>1.2529671473791941</v>
      </c>
      <c r="AM49" s="18">
        <f t="shared" si="116"/>
        <v>1.144490078143354</v>
      </c>
      <c r="AO49" s="68">
        <f t="shared" si="117"/>
        <v>-27.756052650891245</v>
      </c>
      <c r="AP49" s="69">
        <f t="shared" si="118"/>
        <v>22.73267554236449</v>
      </c>
      <c r="AQ49" s="69">
        <f t="shared" si="119"/>
        <v>-5.0233771085267565</v>
      </c>
      <c r="AS49" t="str">
        <f t="shared" si="143"/>
        <v>23 Teaching and other educational professionals</v>
      </c>
      <c r="AT49" s="18">
        <f t="shared" si="120"/>
        <v>0.91924782635254743</v>
      </c>
      <c r="AU49" s="18">
        <f t="shared" si="120"/>
        <v>0.84660376822041761</v>
      </c>
      <c r="AV49" s="18">
        <f t="shared" si="120"/>
        <v>0.84937008907836276</v>
      </c>
      <c r="AW49" s="18">
        <f t="shared" si="120"/>
        <v>0.71178175682144396</v>
      </c>
      <c r="AX49" s="18">
        <f t="shared" si="120"/>
        <v>0.58097340665825048</v>
      </c>
      <c r="AZ49" s="68">
        <f t="shared" si="121"/>
        <v>-20.528433837909887</v>
      </c>
      <c r="BA49" s="69">
        <f t="shared" si="122"/>
        <v>41.413219129935783</v>
      </c>
      <c r="BB49" s="69">
        <f t="shared" si="123"/>
        <v>20.884785292025892</v>
      </c>
      <c r="BD49" t="str">
        <f t="shared" si="144"/>
        <v>23 Teaching and other educational professionals</v>
      </c>
      <c r="BE49" s="18">
        <f t="shared" si="124"/>
        <v>0.90560669818567152</v>
      </c>
      <c r="BF49" s="18">
        <f t="shared" si="124"/>
        <v>0.8776558615876725</v>
      </c>
      <c r="BG49" s="18">
        <f t="shared" si="124"/>
        <v>0.9518949746893719</v>
      </c>
      <c r="BH49" s="18">
        <f t="shared" si="124"/>
        <v>1.0189053822187983</v>
      </c>
      <c r="BI49" s="18">
        <f t="shared" si="124"/>
        <v>1.2170740865028542</v>
      </c>
      <c r="BK49" s="68">
        <f t="shared" si="125"/>
        <v>25.3347734970306</v>
      </c>
      <c r="BL49" s="69">
        <f t="shared" si="126"/>
        <v>46.39007774036159</v>
      </c>
      <c r="BM49" s="69">
        <f t="shared" si="127"/>
        <v>71.724851237392187</v>
      </c>
      <c r="BO49" t="str">
        <f t="shared" si="145"/>
        <v>23 Teaching and other educational professionals</v>
      </c>
      <c r="BP49" s="18">
        <f t="shared" si="128"/>
        <v>0.76583098017239759</v>
      </c>
      <c r="BQ49" s="18">
        <f t="shared" si="128"/>
        <v>0.72339802366145511</v>
      </c>
      <c r="BR49" s="18">
        <f t="shared" si="128"/>
        <v>0.79156978835545277</v>
      </c>
      <c r="BS49" s="18">
        <f t="shared" si="128"/>
        <v>0.79429603160574069</v>
      </c>
      <c r="BT49" s="18">
        <f t="shared" si="128"/>
        <v>0.86618282270720659</v>
      </c>
      <c r="BV49" s="68">
        <f t="shared" si="129"/>
        <v>-8.8712280578417353</v>
      </c>
      <c r="BW49" s="69">
        <f t="shared" si="130"/>
        <v>43.343149921305688</v>
      </c>
      <c r="BX49" s="69">
        <f t="shared" si="131"/>
        <v>34.471921863463947</v>
      </c>
      <c r="BZ49" t="str">
        <f t="shared" si="146"/>
        <v>23 Teaching and other educational professionals</v>
      </c>
      <c r="CA49" s="18">
        <f t="shared" si="132"/>
        <v>0.73932234548625597</v>
      </c>
      <c r="CB49" s="18">
        <f t="shared" si="132"/>
        <v>0.7422951549454796</v>
      </c>
      <c r="CC49" s="18">
        <f t="shared" si="132"/>
        <v>0.80434261996538237</v>
      </c>
      <c r="CD49" s="18">
        <f t="shared" si="132"/>
        <v>0.95575296165536228</v>
      </c>
      <c r="CE49" s="18">
        <f t="shared" si="132"/>
        <v>1.2607487416445031</v>
      </c>
      <c r="CG49" s="68">
        <f t="shared" si="133"/>
        <v>2.8473407341567469</v>
      </c>
      <c r="CH49" s="69">
        <f t="shared" si="134"/>
        <v>46.402436893854002</v>
      </c>
      <c r="CI49" s="69">
        <f t="shared" si="135"/>
        <v>49.249777628010747</v>
      </c>
      <c r="CK49" t="str">
        <f t="shared" si="147"/>
        <v>23 Teaching and other educational professionals</v>
      </c>
      <c r="CL49" s="18">
        <f t="shared" si="136"/>
        <v>0.36320934233870455</v>
      </c>
      <c r="CM49" s="18">
        <f t="shared" si="136"/>
        <v>0.46680111852165224</v>
      </c>
      <c r="CN49" s="18">
        <f t="shared" si="136"/>
        <v>0.58993525600919117</v>
      </c>
      <c r="CO49" s="18">
        <f t="shared" si="136"/>
        <v>0.88073598501483152</v>
      </c>
      <c r="CP49" s="18">
        <f t="shared" si="136"/>
        <v>1.1626159334971469</v>
      </c>
      <c r="CR49" s="68">
        <f t="shared" si="137"/>
        <v>77.65317102277389</v>
      </c>
      <c r="CS49" s="69">
        <f t="shared" si="138"/>
        <v>51.344038605663677</v>
      </c>
      <c r="CT49" s="69">
        <f t="shared" si="139"/>
        <v>128.99720962843756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8.0091686899410384</v>
      </c>
      <c r="C50" s="18">
        <f t="shared" si="104"/>
        <v>8.117675880698652</v>
      </c>
      <c r="D50" s="18">
        <f t="shared" si="104"/>
        <v>8.6534602151213509</v>
      </c>
      <c r="E50" s="18">
        <f t="shared" si="104"/>
        <v>9.4680443492923327</v>
      </c>
      <c r="F50" s="18">
        <f t="shared" si="104"/>
        <v>10.128967071275905</v>
      </c>
      <c r="H50" s="68">
        <f t="shared" si="105"/>
        <v>69.874241661387543</v>
      </c>
      <c r="I50" s="69">
        <f t="shared" si="106"/>
        <v>68.142278371647876</v>
      </c>
      <c r="J50" s="69">
        <f t="shared" si="107"/>
        <v>138.01652003303542</v>
      </c>
      <c r="L50" t="str">
        <f t="shared" si="140"/>
        <v>24 Business, media and public service professionals</v>
      </c>
      <c r="M50" s="18">
        <f t="shared" si="108"/>
        <v>13.939011577462876</v>
      </c>
      <c r="N50" s="18">
        <f t="shared" si="108"/>
        <v>14.212204559890603</v>
      </c>
      <c r="O50" s="18">
        <f t="shared" si="108"/>
        <v>14.34360209612672</v>
      </c>
      <c r="P50" s="18">
        <f t="shared" si="108"/>
        <v>14.790723973859004</v>
      </c>
      <c r="Q50" s="18">
        <f t="shared" si="108"/>
        <v>14.627896864434483</v>
      </c>
      <c r="S50" s="68">
        <f t="shared" si="109"/>
        <v>49.062680316637355</v>
      </c>
      <c r="T50" s="69">
        <f t="shared" si="110"/>
        <v>63.29932010449636</v>
      </c>
      <c r="U50" s="69">
        <f t="shared" si="111"/>
        <v>112.36200042113371</v>
      </c>
      <c r="W50" t="str">
        <f t="shared" si="141"/>
        <v>24 Business, media and public service professionals</v>
      </c>
      <c r="X50" s="18">
        <f t="shared" si="112"/>
        <v>12.069338258969536</v>
      </c>
      <c r="Y50" s="18">
        <f t="shared" si="112"/>
        <v>12.062267425909692</v>
      </c>
      <c r="Z50" s="18">
        <f t="shared" si="112"/>
        <v>12.525941696353327</v>
      </c>
      <c r="AA50" s="18">
        <f t="shared" si="112"/>
        <v>12.953756802834668</v>
      </c>
      <c r="AB50" s="18">
        <f t="shared" si="112"/>
        <v>12.404791343147343</v>
      </c>
      <c r="AD50" s="68">
        <f t="shared" si="113"/>
        <v>20.169220764167491</v>
      </c>
      <c r="AE50" s="69">
        <f t="shared" si="114"/>
        <v>57.607393437927854</v>
      </c>
      <c r="AF50" s="69">
        <f t="shared" si="115"/>
        <v>77.776614202095345</v>
      </c>
      <c r="AH50" t="str">
        <f t="shared" si="142"/>
        <v>24 Business, media and public service professionals</v>
      </c>
      <c r="AI50" s="18">
        <f t="shared" si="116"/>
        <v>4.6257130735399725</v>
      </c>
      <c r="AJ50" s="18">
        <f t="shared" si="116"/>
        <v>4.4247158967264175</v>
      </c>
      <c r="AK50" s="18">
        <f t="shared" si="116"/>
        <v>4.7589463234346843</v>
      </c>
      <c r="AL50" s="18">
        <f t="shared" si="116"/>
        <v>4.6540108268280873</v>
      </c>
      <c r="AM50" s="18">
        <f t="shared" si="116"/>
        <v>4.5185759069279587</v>
      </c>
      <c r="AO50" s="68">
        <f t="shared" si="117"/>
        <v>6.3233322230037592</v>
      </c>
      <c r="AP50" s="69">
        <f t="shared" si="118"/>
        <v>38.459477728736594</v>
      </c>
      <c r="AQ50" s="69">
        <f t="shared" si="119"/>
        <v>44.782809951740361</v>
      </c>
      <c r="AS50" t="str">
        <f t="shared" si="143"/>
        <v>24 Business, media and public service professionals</v>
      </c>
      <c r="AT50" s="18">
        <f t="shared" si="120"/>
        <v>6.9708303618680949</v>
      </c>
      <c r="AU50" s="18">
        <f t="shared" si="120"/>
        <v>6.8303942694658923</v>
      </c>
      <c r="AV50" s="18">
        <f t="shared" si="120"/>
        <v>7.1161077477378862</v>
      </c>
      <c r="AW50" s="18">
        <f t="shared" si="120"/>
        <v>7.5385473070307674</v>
      </c>
      <c r="AX50" s="18">
        <f t="shared" si="120"/>
        <v>7.4588689258274252</v>
      </c>
      <c r="AZ50" s="68">
        <f t="shared" si="121"/>
        <v>21.781954951364973</v>
      </c>
      <c r="BA50" s="69">
        <f t="shared" si="122"/>
        <v>54.630086228945828</v>
      </c>
      <c r="BB50" s="69">
        <f t="shared" si="123"/>
        <v>76.412041180310794</v>
      </c>
      <c r="BD50" t="str">
        <f t="shared" si="144"/>
        <v>24 Business, media and public service professionals</v>
      </c>
      <c r="BE50" s="18">
        <f t="shared" si="124"/>
        <v>3.9963114278022167</v>
      </c>
      <c r="BF50" s="18">
        <f t="shared" si="124"/>
        <v>4.2278751331562257</v>
      </c>
      <c r="BG50" s="18">
        <f t="shared" si="124"/>
        <v>4.6513599248259796</v>
      </c>
      <c r="BH50" s="18">
        <f t="shared" si="124"/>
        <v>5.1615235261557162</v>
      </c>
      <c r="BI50" s="18">
        <f t="shared" si="124"/>
        <v>5.5604908817776435</v>
      </c>
      <c r="BK50" s="68">
        <f t="shared" si="125"/>
        <v>17.186284578414998</v>
      </c>
      <c r="BL50" s="69">
        <f t="shared" si="126"/>
        <v>45.665754312568254</v>
      </c>
      <c r="BM50" s="69">
        <f t="shared" si="127"/>
        <v>62.852038890983252</v>
      </c>
      <c r="BO50" t="str">
        <f t="shared" si="145"/>
        <v>24 Business, media and public service professionals</v>
      </c>
      <c r="BP50" s="18">
        <f t="shared" si="128"/>
        <v>3.0172368495660176</v>
      </c>
      <c r="BQ50" s="18">
        <f t="shared" si="128"/>
        <v>3.1958997932997906</v>
      </c>
      <c r="BR50" s="18">
        <f t="shared" si="128"/>
        <v>3.440789055184458</v>
      </c>
      <c r="BS50" s="18">
        <f t="shared" si="128"/>
        <v>3.6614126567231473</v>
      </c>
      <c r="BT50" s="18">
        <f t="shared" si="128"/>
        <v>3.7052644783768032</v>
      </c>
      <c r="BV50" s="68">
        <f t="shared" si="129"/>
        <v>-10.319850027324957</v>
      </c>
      <c r="BW50" s="69">
        <f t="shared" si="130"/>
        <v>39.359296421375561</v>
      </c>
      <c r="BX50" s="69">
        <f t="shared" si="131"/>
        <v>29.039446394050607</v>
      </c>
      <c r="BZ50" t="str">
        <f t="shared" si="146"/>
        <v>24 Business, media and public service professionals</v>
      </c>
      <c r="CA50" s="18">
        <f t="shared" si="132"/>
        <v>2.7214012760068149</v>
      </c>
      <c r="CB50" s="18">
        <f t="shared" si="132"/>
        <v>3.027485171155885</v>
      </c>
      <c r="CC50" s="18">
        <f t="shared" si="132"/>
        <v>3.3839484175124883</v>
      </c>
      <c r="CD50" s="18">
        <f t="shared" si="132"/>
        <v>3.8057956930850358</v>
      </c>
      <c r="CE50" s="18">
        <f t="shared" si="132"/>
        <v>3.8052722669148942</v>
      </c>
      <c r="CG50" s="68">
        <f t="shared" si="133"/>
        <v>-26.215080714838923</v>
      </c>
      <c r="CH50" s="69">
        <f t="shared" si="134"/>
        <v>35.547988001579647</v>
      </c>
      <c r="CI50" s="69">
        <f t="shared" si="135"/>
        <v>9.332907286740733</v>
      </c>
      <c r="CK50" t="str">
        <f t="shared" si="147"/>
        <v>24 Business, media and public service professionals</v>
      </c>
      <c r="CL50" s="18">
        <f t="shared" si="136"/>
        <v>1.6424647865370128</v>
      </c>
      <c r="CM50" s="18">
        <f t="shared" si="136"/>
        <v>1.9833035119939093</v>
      </c>
      <c r="CN50" s="18">
        <f t="shared" si="136"/>
        <v>2.310683012936019</v>
      </c>
      <c r="CO50" s="18">
        <f t="shared" si="136"/>
        <v>3.2315969869297883</v>
      </c>
      <c r="CP50" s="18">
        <f t="shared" si="136"/>
        <v>5.091741275062649</v>
      </c>
      <c r="CR50" s="68">
        <f t="shared" si="137"/>
        <v>98.640134659961205</v>
      </c>
      <c r="CS50" s="69">
        <f t="shared" si="138"/>
        <v>47.952164279636101</v>
      </c>
      <c r="CT50" s="69">
        <f t="shared" si="139"/>
        <v>146.5922989395973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2.4656966617684786</v>
      </c>
      <c r="C51" s="18">
        <f t="shared" si="104"/>
        <v>2.7894573037260528</v>
      </c>
      <c r="D51" s="18">
        <f t="shared" si="104"/>
        <v>2.9253032653224342</v>
      </c>
      <c r="E51" s="18">
        <f t="shared" si="104"/>
        <v>2.7257160071949258</v>
      </c>
      <c r="F51" s="18">
        <f t="shared" si="104"/>
        <v>3.0749841114066419</v>
      </c>
      <c r="H51" s="68">
        <f t="shared" si="105"/>
        <v>52.554194530200938</v>
      </c>
      <c r="I51" s="69">
        <f t="shared" si="106"/>
        <v>57.705251655988953</v>
      </c>
      <c r="J51" s="69">
        <f t="shared" si="107"/>
        <v>110.25944618618988</v>
      </c>
      <c r="L51" t="str">
        <f t="shared" si="140"/>
        <v>31 Science, engineering and technology associate professionals</v>
      </c>
      <c r="M51" s="18">
        <f t="shared" si="108"/>
        <v>1.9353365890630561</v>
      </c>
      <c r="N51" s="18">
        <f t="shared" si="108"/>
        <v>2.0672842009869332</v>
      </c>
      <c r="O51" s="18">
        <f t="shared" si="108"/>
        <v>2.2741679156331678</v>
      </c>
      <c r="P51" s="18">
        <f t="shared" si="108"/>
        <v>1.8716001407468694</v>
      </c>
      <c r="Q51" s="18">
        <f t="shared" si="108"/>
        <v>1.8839948325986873</v>
      </c>
      <c r="S51" s="68">
        <f t="shared" si="109"/>
        <v>21.088373208956391</v>
      </c>
      <c r="T51" s="69">
        <f t="shared" si="110"/>
        <v>45.949291821538765</v>
      </c>
      <c r="U51" s="69">
        <f t="shared" si="111"/>
        <v>67.037665030495148</v>
      </c>
      <c r="W51" t="str">
        <f t="shared" si="141"/>
        <v>31 Science, engineering and technology associate professionals</v>
      </c>
      <c r="X51" s="18">
        <f t="shared" si="112"/>
        <v>2.3438438872985472</v>
      </c>
      <c r="Y51" s="18">
        <f t="shared" si="112"/>
        <v>2.5014385480769055</v>
      </c>
      <c r="Z51" s="18">
        <f t="shared" si="112"/>
        <v>2.5940131357119554</v>
      </c>
      <c r="AA51" s="18">
        <f t="shared" si="112"/>
        <v>2.2174293295907455</v>
      </c>
      <c r="AB51" s="18">
        <f t="shared" si="112"/>
        <v>2.1522294765259691</v>
      </c>
      <c r="AD51" s="68">
        <f t="shared" si="113"/>
        <v>0.67707085629556174</v>
      </c>
      <c r="AE51" s="69">
        <f t="shared" si="114"/>
        <v>43.129108107513773</v>
      </c>
      <c r="AF51" s="69">
        <f t="shared" si="115"/>
        <v>43.80617896380933</v>
      </c>
      <c r="AH51" t="str">
        <f t="shared" si="142"/>
        <v>31 Science, engineering and technology associate professionals</v>
      </c>
      <c r="AI51" s="18">
        <f t="shared" si="116"/>
        <v>1.2976330875465016</v>
      </c>
      <c r="AJ51" s="18">
        <f t="shared" si="116"/>
        <v>1.4720230835741472</v>
      </c>
      <c r="AK51" s="18">
        <f t="shared" si="116"/>
        <v>1.6365886693799614</v>
      </c>
      <c r="AL51" s="18">
        <f t="shared" si="116"/>
        <v>1.6307585483337688</v>
      </c>
      <c r="AM51" s="18">
        <f t="shared" si="116"/>
        <v>1.8802353202005258</v>
      </c>
      <c r="AO51" s="68">
        <f t="shared" si="117"/>
        <v>28.650201195873571</v>
      </c>
      <c r="AP51" s="69">
        <f t="shared" si="118"/>
        <v>52.702974852664262</v>
      </c>
      <c r="AQ51" s="69">
        <f t="shared" si="119"/>
        <v>81.353176048537833</v>
      </c>
      <c r="AS51" t="str">
        <f t="shared" si="143"/>
        <v>31 Science, engineering and technology associate professionals</v>
      </c>
      <c r="AT51" s="18">
        <f t="shared" si="120"/>
        <v>3.423893668048672</v>
      </c>
      <c r="AU51" s="18">
        <f t="shared" si="120"/>
        <v>3.4265325306584078</v>
      </c>
      <c r="AV51" s="18">
        <f t="shared" si="120"/>
        <v>3.5312796576856145</v>
      </c>
      <c r="AW51" s="18">
        <f t="shared" si="120"/>
        <v>2.8029497489496906</v>
      </c>
      <c r="AX51" s="18">
        <f t="shared" si="120"/>
        <v>2.4175858911473824</v>
      </c>
      <c r="AZ51" s="68">
        <f t="shared" si="121"/>
        <v>-20.456942373424354</v>
      </c>
      <c r="BA51" s="69">
        <f t="shared" si="122"/>
        <v>31.903662752746015</v>
      </c>
      <c r="BB51" s="69">
        <f t="shared" si="123"/>
        <v>11.446720379321658</v>
      </c>
      <c r="BD51" t="str">
        <f t="shared" si="144"/>
        <v>31 Science, engineering and technology associate professionals</v>
      </c>
      <c r="BE51" s="18">
        <f t="shared" si="124"/>
        <v>1.4034964824201694</v>
      </c>
      <c r="BF51" s="18">
        <f t="shared" si="124"/>
        <v>1.3845440070881923</v>
      </c>
      <c r="BG51" s="18">
        <f t="shared" si="124"/>
        <v>1.5424265153511285</v>
      </c>
      <c r="BH51" s="18">
        <f t="shared" si="124"/>
        <v>1.1211449903221833</v>
      </c>
      <c r="BI51" s="18">
        <f t="shared" si="124"/>
        <v>0.83176538658875065</v>
      </c>
      <c r="BK51" s="68">
        <f t="shared" si="125"/>
        <v>-47.138441887271625</v>
      </c>
      <c r="BL51" s="69">
        <f t="shared" si="126"/>
        <v>24.302319266387407</v>
      </c>
      <c r="BM51" s="69">
        <f t="shared" si="127"/>
        <v>-22.836122620884218</v>
      </c>
      <c r="BO51" t="str">
        <f t="shared" si="145"/>
        <v>31 Science, engineering and technology associate professionals</v>
      </c>
      <c r="BP51" s="18">
        <f t="shared" si="128"/>
        <v>1.0891809717004783</v>
      </c>
      <c r="BQ51" s="18">
        <f t="shared" si="128"/>
        <v>1.2439638727552518</v>
      </c>
      <c r="BR51" s="18">
        <f t="shared" si="128"/>
        <v>1.3828611614136666</v>
      </c>
      <c r="BS51" s="18">
        <f t="shared" si="128"/>
        <v>1.2018417162990842</v>
      </c>
      <c r="BT51" s="18">
        <f t="shared" si="128"/>
        <v>1.3150603194706894</v>
      </c>
      <c r="BV51" s="68">
        <f t="shared" si="129"/>
        <v>-20.804180845690894</v>
      </c>
      <c r="BW51" s="69">
        <f t="shared" si="130"/>
        <v>32.021786166211299</v>
      </c>
      <c r="BX51" s="69">
        <f t="shared" si="131"/>
        <v>11.217605320520404</v>
      </c>
      <c r="BZ51" t="str">
        <f t="shared" si="146"/>
        <v>31 Science, engineering and technology associate professionals</v>
      </c>
      <c r="CA51" s="18">
        <f t="shared" si="132"/>
        <v>1.3087842125947691</v>
      </c>
      <c r="CB51" s="18">
        <f t="shared" si="132"/>
        <v>1.4710172603338785</v>
      </c>
      <c r="CC51" s="18">
        <f t="shared" si="132"/>
        <v>1.7531190337375133</v>
      </c>
      <c r="CD51" s="18">
        <f t="shared" si="132"/>
        <v>1.6380537775642519</v>
      </c>
      <c r="CE51" s="18">
        <f t="shared" si="132"/>
        <v>1.9568068222057984</v>
      </c>
      <c r="CG51" s="68">
        <f t="shared" si="133"/>
        <v>-26.761042503835824</v>
      </c>
      <c r="CH51" s="69">
        <f t="shared" si="134"/>
        <v>28.793485568664838</v>
      </c>
      <c r="CI51" s="69">
        <f t="shared" si="135"/>
        <v>2.0324430648290113</v>
      </c>
      <c r="CK51" t="str">
        <f t="shared" si="147"/>
        <v>31 Science, engineering and technology associate professionals</v>
      </c>
      <c r="CL51" s="18">
        <f t="shared" si="136"/>
        <v>0.67721871085507934</v>
      </c>
      <c r="CM51" s="18">
        <f t="shared" si="136"/>
        <v>0.93233917908131458</v>
      </c>
      <c r="CN51" s="18">
        <f t="shared" si="136"/>
        <v>1.2496202213730914</v>
      </c>
      <c r="CO51" s="18">
        <f t="shared" si="136"/>
        <v>1.6770306704329792</v>
      </c>
      <c r="CP51" s="18">
        <f t="shared" si="136"/>
        <v>3.1370184803393424</v>
      </c>
      <c r="CR51" s="68">
        <f t="shared" si="137"/>
        <v>126.29766744784952</v>
      </c>
      <c r="CS51" s="69">
        <f t="shared" si="138"/>
        <v>54.3296639598992</v>
      </c>
      <c r="CT51" s="69">
        <f t="shared" si="139"/>
        <v>180.62733140774873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0.52986947400517481</v>
      </c>
      <c r="C52" s="18">
        <f t="shared" si="104"/>
        <v>0.55172613640300139</v>
      </c>
      <c r="D52" s="18">
        <f t="shared" si="104"/>
        <v>0.50516875093736591</v>
      </c>
      <c r="E52" s="18">
        <f t="shared" si="104"/>
        <v>0.55163245333401478</v>
      </c>
      <c r="F52" s="18">
        <f t="shared" si="104"/>
        <v>0.58313650797463856</v>
      </c>
      <c r="H52" s="68">
        <f t="shared" si="105"/>
        <v>67.527430344404905</v>
      </c>
      <c r="I52" s="69">
        <f t="shared" si="106"/>
        <v>83.187947397986605</v>
      </c>
      <c r="J52" s="69">
        <f t="shared" si="107"/>
        <v>150.71537774239152</v>
      </c>
      <c r="L52" t="str">
        <f t="shared" si="140"/>
        <v>32 Health and social care associate professionals</v>
      </c>
      <c r="M52" s="18">
        <f t="shared" si="108"/>
        <v>1.4899203173750954</v>
      </c>
      <c r="N52" s="18">
        <f t="shared" si="108"/>
        <v>1.639886803071726</v>
      </c>
      <c r="O52" s="18">
        <f t="shared" si="108"/>
        <v>1.6102238763567343</v>
      </c>
      <c r="P52" s="18">
        <f t="shared" si="108"/>
        <v>1.6252832418525771</v>
      </c>
      <c r="Q52" s="18">
        <f t="shared" si="108"/>
        <v>1.6301146921605496</v>
      </c>
      <c r="S52" s="68">
        <f t="shared" si="109"/>
        <v>47.971189539492542</v>
      </c>
      <c r="T52" s="69">
        <f t="shared" si="110"/>
        <v>73.756282029609864</v>
      </c>
      <c r="U52" s="69">
        <f t="shared" si="111"/>
        <v>121.72747156910239</v>
      </c>
      <c r="W52" t="str">
        <f t="shared" si="141"/>
        <v>32 Health and social care associate professionals</v>
      </c>
      <c r="X52" s="18">
        <f t="shared" si="112"/>
        <v>2.0977791223657731</v>
      </c>
      <c r="Y52" s="18">
        <f t="shared" si="112"/>
        <v>2.3155768735514668</v>
      </c>
      <c r="Z52" s="18">
        <f t="shared" si="112"/>
        <v>2.3604438420875042</v>
      </c>
      <c r="AA52" s="18">
        <f t="shared" si="112"/>
        <v>2.3975579264089459</v>
      </c>
      <c r="AB52" s="18">
        <f t="shared" si="112"/>
        <v>2.4321824493530522</v>
      </c>
      <c r="AD52" s="68">
        <f t="shared" si="113"/>
        <v>25.030694963678744</v>
      </c>
      <c r="AE52" s="69">
        <f t="shared" si="114"/>
        <v>70.785357409416818</v>
      </c>
      <c r="AF52" s="69">
        <f t="shared" si="115"/>
        <v>95.816052373095559</v>
      </c>
      <c r="AH52" t="str">
        <f t="shared" si="142"/>
        <v>32 Health and social care associate professionals</v>
      </c>
      <c r="AI52" s="18">
        <f t="shared" si="116"/>
        <v>5.0224567585121651</v>
      </c>
      <c r="AJ52" s="18">
        <f t="shared" si="116"/>
        <v>4.3476969732455339</v>
      </c>
      <c r="AK52" s="18">
        <f t="shared" si="116"/>
        <v>4.1801189345444527</v>
      </c>
      <c r="AL52" s="18">
        <f t="shared" si="116"/>
        <v>3.000951074846304</v>
      </c>
      <c r="AM52" s="18">
        <f t="shared" si="116"/>
        <v>1.6541234190692169</v>
      </c>
      <c r="AO52" s="68">
        <f t="shared" si="117"/>
        <v>-55.68843641007669</v>
      </c>
      <c r="AP52" s="69">
        <f t="shared" si="118"/>
        <v>28.37498893210072</v>
      </c>
      <c r="AQ52" s="69">
        <f t="shared" si="119"/>
        <v>-27.313447477975966</v>
      </c>
      <c r="AS52" t="str">
        <f t="shared" si="143"/>
        <v>32 Health and social care associate professionals</v>
      </c>
      <c r="AT52" s="18">
        <f t="shared" si="120"/>
        <v>1.2403171656326988</v>
      </c>
      <c r="AU52" s="18">
        <f t="shared" si="120"/>
        <v>1.2722096716153701</v>
      </c>
      <c r="AV52" s="18">
        <f t="shared" si="120"/>
        <v>1.4349934746075901</v>
      </c>
      <c r="AW52" s="18">
        <f t="shared" si="120"/>
        <v>1.3206336939698105</v>
      </c>
      <c r="AX52" s="18">
        <f t="shared" si="120"/>
        <v>1.2513411531628917</v>
      </c>
      <c r="AZ52" s="68">
        <f t="shared" si="121"/>
        <v>1.3160577103374347</v>
      </c>
      <c r="BA52" s="69">
        <f t="shared" si="122"/>
        <v>55.409716089724711</v>
      </c>
      <c r="BB52" s="69">
        <f t="shared" si="123"/>
        <v>56.72577380006215</v>
      </c>
      <c r="BD52" t="str">
        <f t="shared" si="144"/>
        <v>32 Health and social care associate professionals</v>
      </c>
      <c r="BE52" s="18">
        <f t="shared" si="124"/>
        <v>1.2720639505658307</v>
      </c>
      <c r="BF52" s="18">
        <f t="shared" si="124"/>
        <v>1.5008814595210194</v>
      </c>
      <c r="BG52" s="18">
        <f t="shared" si="124"/>
        <v>1.5987030892387886</v>
      </c>
      <c r="BH52" s="18">
        <f t="shared" si="124"/>
        <v>1.5876997749040316</v>
      </c>
      <c r="BI52" s="18">
        <f t="shared" si="124"/>
        <v>1.8068419194990555</v>
      </c>
      <c r="BK52" s="68">
        <f t="shared" si="125"/>
        <v>10.788821475478642</v>
      </c>
      <c r="BL52" s="69">
        <f t="shared" si="126"/>
        <v>60.692550934938581</v>
      </c>
      <c r="BM52" s="69">
        <f t="shared" si="127"/>
        <v>71.481372410417237</v>
      </c>
      <c r="BO52" t="str">
        <f t="shared" si="145"/>
        <v>32 Health and social care associate professionals</v>
      </c>
      <c r="BP52" s="18">
        <f t="shared" si="128"/>
        <v>1.0327030407417439</v>
      </c>
      <c r="BQ52" s="18">
        <f t="shared" si="128"/>
        <v>1.0989363367461544</v>
      </c>
      <c r="BR52" s="18">
        <f t="shared" si="128"/>
        <v>1.2163035059679033</v>
      </c>
      <c r="BS52" s="18">
        <f t="shared" si="128"/>
        <v>1.1565623876447813</v>
      </c>
      <c r="BT52" s="18">
        <f t="shared" si="128"/>
        <v>1.1129704595935255</v>
      </c>
      <c r="BV52" s="68">
        <f t="shared" si="129"/>
        <v>-23.79616291623261</v>
      </c>
      <c r="BW52" s="69">
        <f t="shared" si="130"/>
        <v>44.842101454339634</v>
      </c>
      <c r="BX52" s="69">
        <f t="shared" si="131"/>
        <v>21.045938538107023</v>
      </c>
      <c r="BZ52" t="str">
        <f t="shared" si="146"/>
        <v>32 Health and social care associate professionals</v>
      </c>
      <c r="CA52" s="18">
        <f t="shared" si="132"/>
        <v>0.61920454357942634</v>
      </c>
      <c r="CB52" s="18">
        <f t="shared" si="132"/>
        <v>0.62462563113541292</v>
      </c>
      <c r="CC52" s="18">
        <f t="shared" si="132"/>
        <v>0.61167327385517034</v>
      </c>
      <c r="CD52" s="18">
        <f t="shared" si="132"/>
        <v>0.5805785964970398</v>
      </c>
      <c r="CE52" s="18">
        <f t="shared" si="132"/>
        <v>0.53439792349550708</v>
      </c>
      <c r="CG52" s="68">
        <f t="shared" si="133"/>
        <v>-42.67410263476436</v>
      </c>
      <c r="CH52" s="69">
        <f t="shared" si="134"/>
        <v>34.635571176487893</v>
      </c>
      <c r="CI52" s="69">
        <f t="shared" si="135"/>
        <v>-8.0385314582764682</v>
      </c>
      <c r="CK52" t="str">
        <f t="shared" si="147"/>
        <v>32 Health and social care associate professionals</v>
      </c>
      <c r="CL52" s="18">
        <f t="shared" si="136"/>
        <v>0.25660071206395363</v>
      </c>
      <c r="CM52" s="18">
        <f t="shared" si="136"/>
        <v>0.33015819923927492</v>
      </c>
      <c r="CN52" s="18">
        <f t="shared" si="136"/>
        <v>0.39103543028068644</v>
      </c>
      <c r="CO52" s="18">
        <f t="shared" si="136"/>
        <v>0.61380656394968014</v>
      </c>
      <c r="CP52" s="18">
        <f t="shared" si="136"/>
        <v>1.2506923769660223</v>
      </c>
      <c r="CR52" s="68">
        <f t="shared" si="137"/>
        <v>188.32044427442759</v>
      </c>
      <c r="CS52" s="69">
        <f t="shared" si="138"/>
        <v>73.193017658267351</v>
      </c>
      <c r="CT52" s="69">
        <f t="shared" si="139"/>
        <v>261.51346193269495</v>
      </c>
    </row>
    <row r="53" spans="1:98" x14ac:dyDescent="0.2">
      <c r="A53" t="str">
        <f t="shared" si="103"/>
        <v>33 Protective service occupations</v>
      </c>
      <c r="B53" s="18">
        <f t="shared" si="104"/>
        <v>0.29712741294091011</v>
      </c>
      <c r="C53" s="18">
        <f t="shared" si="104"/>
        <v>0.24055884974209335</v>
      </c>
      <c r="D53" s="18">
        <f t="shared" si="104"/>
        <v>0.25494784785323438</v>
      </c>
      <c r="E53" s="18">
        <f t="shared" si="104"/>
        <v>0.31574343725347997</v>
      </c>
      <c r="F53" s="18">
        <f t="shared" si="104"/>
        <v>0.37312155452424117</v>
      </c>
      <c r="H53" s="68">
        <f t="shared" si="105"/>
        <v>112.39836092309842</v>
      </c>
      <c r="I53" s="69">
        <f t="shared" si="106"/>
        <v>57.877552633454698</v>
      </c>
      <c r="J53" s="69">
        <f t="shared" si="107"/>
        <v>170.27591355655315</v>
      </c>
      <c r="L53" t="str">
        <f t="shared" si="140"/>
        <v>33 Protective service occupations</v>
      </c>
      <c r="M53" s="18">
        <f t="shared" si="108"/>
        <v>0.67717755206948393</v>
      </c>
      <c r="N53" s="18">
        <f t="shared" si="108"/>
        <v>0.59806102823795348</v>
      </c>
      <c r="O53" s="18">
        <f t="shared" si="108"/>
        <v>0.6740413136915383</v>
      </c>
      <c r="P53" s="18">
        <f t="shared" si="108"/>
        <v>0.78898922281955242</v>
      </c>
      <c r="Q53" s="18">
        <f t="shared" si="108"/>
        <v>0.94057214477429285</v>
      </c>
      <c r="S53" s="68">
        <f t="shared" si="109"/>
        <v>103.96275146610965</v>
      </c>
      <c r="T53" s="69">
        <f t="shared" si="110"/>
        <v>52.089415461735221</v>
      </c>
      <c r="U53" s="69">
        <f t="shared" si="111"/>
        <v>156.05216692784487</v>
      </c>
      <c r="W53" t="str">
        <f t="shared" si="141"/>
        <v>33 Protective service occupations</v>
      </c>
      <c r="X53" s="18">
        <f t="shared" si="112"/>
        <v>1.3815445470972216</v>
      </c>
      <c r="Y53" s="18">
        <f t="shared" si="112"/>
        <v>1.3300629729491267</v>
      </c>
      <c r="Z53" s="18">
        <f t="shared" si="112"/>
        <v>1.4379453741683197</v>
      </c>
      <c r="AA53" s="18">
        <f t="shared" si="112"/>
        <v>1.7486339208574015</v>
      </c>
      <c r="AB53" s="18">
        <f t="shared" si="112"/>
        <v>2.0822984122013861</v>
      </c>
      <c r="AD53" s="68">
        <f t="shared" si="113"/>
        <v>75.717391369852578</v>
      </c>
      <c r="AE53" s="69">
        <f t="shared" si="114"/>
        <v>60.107985037604884</v>
      </c>
      <c r="AF53" s="69">
        <f t="shared" si="115"/>
        <v>135.82537640745747</v>
      </c>
      <c r="AH53" t="str">
        <f t="shared" si="142"/>
        <v>33 Protective service occupations</v>
      </c>
      <c r="AI53" s="18">
        <f t="shared" si="116"/>
        <v>1.3210304562455339</v>
      </c>
      <c r="AJ53" s="18">
        <f t="shared" si="116"/>
        <v>1.3166108443026954</v>
      </c>
      <c r="AK53" s="18">
        <f t="shared" si="116"/>
        <v>1.4203975425492847</v>
      </c>
      <c r="AL53" s="18">
        <f t="shared" si="116"/>
        <v>1.7489966883159649</v>
      </c>
      <c r="AM53" s="18">
        <f t="shared" si="116"/>
        <v>2.0277819113750168</v>
      </c>
      <c r="AO53" s="68">
        <f t="shared" si="117"/>
        <v>59.863433210041691</v>
      </c>
      <c r="AP53" s="69">
        <f t="shared" si="118"/>
        <v>49.971524579893824</v>
      </c>
      <c r="AQ53" s="69">
        <f t="shared" si="119"/>
        <v>109.83495778993553</v>
      </c>
      <c r="AS53" t="str">
        <f t="shared" si="143"/>
        <v>33 Protective service occupations</v>
      </c>
      <c r="AT53" s="18">
        <f t="shared" si="120"/>
        <v>1.288523683264934</v>
      </c>
      <c r="AU53" s="18">
        <f t="shared" si="120"/>
        <v>1.021610374212605</v>
      </c>
      <c r="AV53" s="18">
        <f t="shared" si="120"/>
        <v>1.077530971951018</v>
      </c>
      <c r="AW53" s="18">
        <f t="shared" si="120"/>
        <v>1.1586993261051164</v>
      </c>
      <c r="AX53" s="18">
        <f t="shared" si="120"/>
        <v>1.1488399869220689</v>
      </c>
      <c r="AZ53" s="68">
        <f t="shared" si="121"/>
        <v>23.874599272227311</v>
      </c>
      <c r="BA53" s="69">
        <f t="shared" si="122"/>
        <v>41.356934780934161</v>
      </c>
      <c r="BB53" s="69">
        <f t="shared" si="123"/>
        <v>65.231534053161482</v>
      </c>
      <c r="BD53" t="str">
        <f t="shared" si="144"/>
        <v>33 Protective service occupations</v>
      </c>
      <c r="BE53" s="18">
        <f t="shared" si="124"/>
        <v>1.2324381748792561</v>
      </c>
      <c r="BF53" s="18">
        <f t="shared" si="124"/>
        <v>1.0232324719680319</v>
      </c>
      <c r="BG53" s="18">
        <f t="shared" si="124"/>
        <v>1.0835584400085723</v>
      </c>
      <c r="BH53" s="18">
        <f t="shared" si="124"/>
        <v>1.2501121436683698</v>
      </c>
      <c r="BI53" s="18">
        <f t="shared" si="124"/>
        <v>1.2846398335747478</v>
      </c>
      <c r="BK53" s="68">
        <f t="shared" si="125"/>
        <v>16.21779837758606</v>
      </c>
      <c r="BL53" s="69">
        <f t="shared" si="126"/>
        <v>29.045067040668531</v>
      </c>
      <c r="BM53" s="69">
        <f t="shared" si="127"/>
        <v>45.262865418254592</v>
      </c>
      <c r="BO53" t="str">
        <f t="shared" si="145"/>
        <v>33 Protective service occupations</v>
      </c>
      <c r="BP53" s="18">
        <f t="shared" si="128"/>
        <v>1.3602820701091625</v>
      </c>
      <c r="BQ53" s="18">
        <f t="shared" si="128"/>
        <v>1.2740523476908845</v>
      </c>
      <c r="BR53" s="18">
        <f t="shared" si="128"/>
        <v>1.3194679999855636</v>
      </c>
      <c r="BS53" s="18">
        <f t="shared" si="128"/>
        <v>1.5310202702193321</v>
      </c>
      <c r="BT53" s="18">
        <f t="shared" si="128"/>
        <v>1.569289605350884</v>
      </c>
      <c r="BV53" s="68">
        <f t="shared" si="129"/>
        <v>-0.95343990863235395</v>
      </c>
      <c r="BW53" s="69">
        <f t="shared" si="130"/>
        <v>31.255403876525289</v>
      </c>
      <c r="BX53" s="69">
        <f t="shared" si="131"/>
        <v>30.301963967892938</v>
      </c>
      <c r="BZ53" t="str">
        <f t="shared" si="146"/>
        <v>33 Protective service occupations</v>
      </c>
      <c r="CA53" s="18">
        <f t="shared" si="132"/>
        <v>1.1247870589482685</v>
      </c>
      <c r="CB53" s="18">
        <f t="shared" si="132"/>
        <v>1.0276057163217061</v>
      </c>
      <c r="CC53" s="18">
        <f t="shared" si="132"/>
        <v>1.1519424315917417</v>
      </c>
      <c r="CD53" s="18">
        <f t="shared" si="132"/>
        <v>1.4079567268795934</v>
      </c>
      <c r="CE53" s="18">
        <f t="shared" si="132"/>
        <v>1.6383453606694274</v>
      </c>
      <c r="CG53" s="68">
        <f t="shared" si="133"/>
        <v>-6.6788064029286565</v>
      </c>
      <c r="CH53" s="69">
        <f t="shared" si="134"/>
        <v>37.804965316386372</v>
      </c>
      <c r="CI53" s="69">
        <f t="shared" si="135"/>
        <v>31.126158913457719</v>
      </c>
      <c r="CK53" t="str">
        <f t="shared" si="147"/>
        <v>33 Protective service occupations</v>
      </c>
      <c r="CL53" s="18">
        <f t="shared" si="136"/>
        <v>0.52431054226751317</v>
      </c>
      <c r="CM53" s="18">
        <f t="shared" si="136"/>
        <v>0.42842156402014842</v>
      </c>
      <c r="CN53" s="18">
        <f t="shared" si="136"/>
        <v>0.46997587541581259</v>
      </c>
      <c r="CO53" s="18">
        <f t="shared" si="136"/>
        <v>0.36858477140052648</v>
      </c>
      <c r="CP53" s="18">
        <f t="shared" si="136"/>
        <v>0.40316247396109106</v>
      </c>
      <c r="CR53" s="68">
        <f t="shared" si="137"/>
        <v>-22.670432582787395</v>
      </c>
      <c r="CS53" s="69">
        <f t="shared" si="138"/>
        <v>15.694251772825494</v>
      </c>
      <c r="CT53" s="69">
        <f t="shared" si="139"/>
        <v>-6.9761808099619032</v>
      </c>
    </row>
    <row r="54" spans="1:98" x14ac:dyDescent="0.2">
      <c r="A54" t="str">
        <f t="shared" si="103"/>
        <v>34 Culture, media and sports occupations</v>
      </c>
      <c r="B54" s="18">
        <f t="shared" si="104"/>
        <v>1.9897995029062181</v>
      </c>
      <c r="C54" s="18">
        <f t="shared" si="104"/>
        <v>2.0670362771119923</v>
      </c>
      <c r="D54" s="18">
        <f t="shared" si="104"/>
        <v>2.0776524365861881</v>
      </c>
      <c r="E54" s="18">
        <f t="shared" si="104"/>
        <v>1.9942980775566232</v>
      </c>
      <c r="F54" s="18">
        <f t="shared" si="104"/>
        <v>2.0104414977329821</v>
      </c>
      <c r="H54" s="68">
        <f t="shared" si="105"/>
        <v>40.433498567998228</v>
      </c>
      <c r="I54" s="69">
        <f t="shared" si="106"/>
        <v>64.185707631777717</v>
      </c>
      <c r="J54" s="69">
        <f t="shared" si="107"/>
        <v>104.61920619977593</v>
      </c>
      <c r="L54" t="str">
        <f t="shared" si="140"/>
        <v>34 Culture, media and sports occupations</v>
      </c>
      <c r="M54" s="18">
        <f t="shared" si="108"/>
        <v>4.5700746445774802</v>
      </c>
      <c r="N54" s="18">
        <f t="shared" si="108"/>
        <v>3.8226163031785951</v>
      </c>
      <c r="O54" s="18">
        <f t="shared" si="108"/>
        <v>4.3813469629795243</v>
      </c>
      <c r="P54" s="18">
        <f t="shared" si="108"/>
        <v>4.1898524107987045</v>
      </c>
      <c r="Q54" s="18">
        <f t="shared" si="108"/>
        <v>4.201752891533225</v>
      </c>
      <c r="S54" s="68">
        <f t="shared" si="109"/>
        <v>40.174212962681459</v>
      </c>
      <c r="T54" s="69">
        <f t="shared" si="110"/>
        <v>62.36749028219203</v>
      </c>
      <c r="U54" s="69">
        <f t="shared" si="111"/>
        <v>102.54170324487349</v>
      </c>
      <c r="W54" t="str">
        <f t="shared" si="141"/>
        <v>34 Culture, media and sports occupations</v>
      </c>
      <c r="X54" s="18">
        <f t="shared" si="112"/>
        <v>4.8877687780453138</v>
      </c>
      <c r="Y54" s="18">
        <f t="shared" si="112"/>
        <v>4.124107649644893</v>
      </c>
      <c r="Z54" s="18">
        <f t="shared" si="112"/>
        <v>4.2109467941150047</v>
      </c>
      <c r="AA54" s="18">
        <f t="shared" si="112"/>
        <v>3.9060846990236513</v>
      </c>
      <c r="AB54" s="18">
        <f t="shared" si="112"/>
        <v>3.7101384559438539</v>
      </c>
      <c r="AD54" s="68">
        <f t="shared" si="113"/>
        <v>6.911526445671913</v>
      </c>
      <c r="AE54" s="69">
        <f t="shared" si="114"/>
        <v>49.420875215626744</v>
      </c>
      <c r="AF54" s="69">
        <f t="shared" si="115"/>
        <v>56.332401661298661</v>
      </c>
      <c r="AH54" t="str">
        <f t="shared" si="142"/>
        <v>34 Culture, media and sports occupations</v>
      </c>
      <c r="AI54" s="18">
        <f t="shared" si="116"/>
        <v>1.9423813487302699</v>
      </c>
      <c r="AJ54" s="18">
        <f t="shared" si="116"/>
        <v>1.8546899056735808</v>
      </c>
      <c r="AK54" s="18">
        <f t="shared" si="116"/>
        <v>2.1359071100434628</v>
      </c>
      <c r="AL54" s="18">
        <f t="shared" si="116"/>
        <v>1.9994677008871273</v>
      </c>
      <c r="AM54" s="18">
        <f t="shared" si="116"/>
        <v>2.1708168080384085</v>
      </c>
      <c r="AO54" s="68">
        <f t="shared" si="117"/>
        <v>13.809526715565628</v>
      </c>
      <c r="AP54" s="69">
        <f t="shared" si="118"/>
        <v>46.013376931236365</v>
      </c>
      <c r="AQ54" s="69">
        <f t="shared" si="119"/>
        <v>59.822903646801997</v>
      </c>
      <c r="AS54" t="str">
        <f t="shared" si="143"/>
        <v>34 Culture, media and sports occupations</v>
      </c>
      <c r="AT54" s="18">
        <f t="shared" si="120"/>
        <v>2.8058125032143106</v>
      </c>
      <c r="AU54" s="18">
        <f t="shared" si="120"/>
        <v>2.2429755513476946</v>
      </c>
      <c r="AV54" s="18">
        <f t="shared" si="120"/>
        <v>2.2303052165649278</v>
      </c>
      <c r="AW54" s="18">
        <f t="shared" si="120"/>
        <v>1.9620101351803321</v>
      </c>
      <c r="AX54" s="18">
        <f t="shared" si="120"/>
        <v>1.6940927536179711</v>
      </c>
      <c r="AZ54" s="68">
        <f t="shared" si="121"/>
        <v>-11.747835474910705</v>
      </c>
      <c r="BA54" s="69">
        <f t="shared" si="122"/>
        <v>41.965075629428874</v>
      </c>
      <c r="BB54" s="69">
        <f t="shared" si="123"/>
        <v>30.217240154518176</v>
      </c>
      <c r="BD54" t="str">
        <f t="shared" si="144"/>
        <v>34 Culture, media and sports occupations</v>
      </c>
      <c r="BE54" s="18">
        <f t="shared" si="124"/>
        <v>1.9145164512400983</v>
      </c>
      <c r="BF54" s="18">
        <f t="shared" si="124"/>
        <v>1.4945581723217234</v>
      </c>
      <c r="BG54" s="18">
        <f t="shared" si="124"/>
        <v>1.5936807796887473</v>
      </c>
      <c r="BH54" s="18">
        <f t="shared" si="124"/>
        <v>1.4290408652536959</v>
      </c>
      <c r="BI54" s="18">
        <f t="shared" si="124"/>
        <v>1.3890100202310889</v>
      </c>
      <c r="BK54" s="68">
        <f t="shared" si="125"/>
        <v>-14.562674935278066</v>
      </c>
      <c r="BL54" s="69">
        <f t="shared" si="126"/>
        <v>32.137141215829594</v>
      </c>
      <c r="BM54" s="69">
        <f t="shared" si="127"/>
        <v>17.57446628055153</v>
      </c>
      <c r="BO54" t="str">
        <f t="shared" si="145"/>
        <v>34 Culture, media and sports occupations</v>
      </c>
      <c r="BP54" s="18">
        <f t="shared" si="128"/>
        <v>1.1722532987275833</v>
      </c>
      <c r="BQ54" s="18">
        <f t="shared" si="128"/>
        <v>0.85416307859746876</v>
      </c>
      <c r="BR54" s="18">
        <f t="shared" si="128"/>
        <v>0.86741906763542265</v>
      </c>
      <c r="BS54" s="18">
        <f t="shared" si="128"/>
        <v>0.70553709886195315</v>
      </c>
      <c r="BT54" s="18">
        <f t="shared" si="128"/>
        <v>0.51608096808679615</v>
      </c>
      <c r="BV54" s="68">
        <f t="shared" si="129"/>
        <v>-50.45223832612978</v>
      </c>
      <c r="BW54" s="69">
        <f t="shared" si="130"/>
        <v>26.866659576116575</v>
      </c>
      <c r="BX54" s="69">
        <f t="shared" si="131"/>
        <v>-23.585578750013212</v>
      </c>
      <c r="BZ54" t="str">
        <f t="shared" si="146"/>
        <v>34 Culture, media and sports occupations</v>
      </c>
      <c r="CA54" s="18">
        <f t="shared" si="132"/>
        <v>1.2712280079128153</v>
      </c>
      <c r="CB54" s="18">
        <f t="shared" si="132"/>
        <v>1.1194205615319128</v>
      </c>
      <c r="CC54" s="18">
        <f t="shared" si="132"/>
        <v>1.1749701995733837</v>
      </c>
      <c r="CD54" s="18">
        <f t="shared" si="132"/>
        <v>1.1156180332602639</v>
      </c>
      <c r="CE54" s="18">
        <f t="shared" si="132"/>
        <v>0.99747457133519124</v>
      </c>
      <c r="CG54" s="68">
        <f t="shared" si="133"/>
        <v>-44.296743421038954</v>
      </c>
      <c r="CH54" s="69">
        <f t="shared" si="134"/>
        <v>29.073240113691014</v>
      </c>
      <c r="CI54" s="69">
        <f t="shared" si="135"/>
        <v>-15.22350330734794</v>
      </c>
      <c r="CK54" t="str">
        <f t="shared" si="147"/>
        <v>34 Culture, media and sports occupations</v>
      </c>
      <c r="CL54" s="18">
        <f t="shared" si="136"/>
        <v>1.0665608313383703</v>
      </c>
      <c r="CM54" s="18">
        <f t="shared" si="136"/>
        <v>1.1052038518707603</v>
      </c>
      <c r="CN54" s="18">
        <f t="shared" si="136"/>
        <v>1.2121452484316586</v>
      </c>
      <c r="CO54" s="18">
        <f t="shared" si="136"/>
        <v>1.5196881251170116</v>
      </c>
      <c r="CP54" s="18">
        <f t="shared" si="136"/>
        <v>2.2273183830717787</v>
      </c>
      <c r="CR54" s="68">
        <f t="shared" si="137"/>
        <v>65.641320022311064</v>
      </c>
      <c r="CS54" s="69">
        <f t="shared" si="138"/>
        <v>38.843961529956275</v>
      </c>
      <c r="CT54" s="69">
        <f t="shared" si="139"/>
        <v>104.48528155226735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5.7550248449386761</v>
      </c>
      <c r="C55" s="18">
        <f t="shared" si="148"/>
        <v>5.6422767867358861</v>
      </c>
      <c r="D55" s="18">
        <f t="shared" si="148"/>
        <v>5.9544363795521766</v>
      </c>
      <c r="E55" s="18">
        <f t="shared" si="148"/>
        <v>5.8378340755363434</v>
      </c>
      <c r="F55" s="18">
        <f t="shared" si="148"/>
        <v>6.1091560603552244</v>
      </c>
      <c r="H55" s="68">
        <f t="shared" si="105"/>
        <v>48.899326424430306</v>
      </c>
      <c r="I55" s="69">
        <f t="shared" si="106"/>
        <v>60.112452846194408</v>
      </c>
      <c r="J55" s="69">
        <f t="shared" si="107"/>
        <v>109.01177927062471</v>
      </c>
      <c r="L55" t="str">
        <f t="shared" si="140"/>
        <v>35 Business and public service associate professionals</v>
      </c>
      <c r="M55" s="18">
        <f t="shared" ref="M55:Q64" si="149">M18/M$35*100</f>
        <v>8.1435684891543136</v>
      </c>
      <c r="N55" s="18">
        <f t="shared" si="149"/>
        <v>7.993794259777931</v>
      </c>
      <c r="O55" s="18">
        <f t="shared" si="149"/>
        <v>7.9280794598255584</v>
      </c>
      <c r="P55" s="18">
        <f t="shared" si="149"/>
        <v>7.5116937062167235</v>
      </c>
      <c r="Q55" s="18">
        <f t="shared" si="149"/>
        <v>7.3464730740860533</v>
      </c>
      <c r="S55" s="68">
        <f t="shared" si="109"/>
        <v>35.442874552619571</v>
      </c>
      <c r="T55" s="69">
        <f t="shared" si="110"/>
        <v>57.84610504076727</v>
      </c>
      <c r="U55" s="69">
        <f t="shared" si="111"/>
        <v>93.288979593386856</v>
      </c>
      <c r="W55" t="str">
        <f t="shared" si="141"/>
        <v>35 Business and public service associate professionals</v>
      </c>
      <c r="X55" s="18">
        <f t="shared" ref="X55:AB64" si="150">X18/X$35*100</f>
        <v>8.8836667324006822</v>
      </c>
      <c r="Y55" s="18">
        <f t="shared" si="150"/>
        <v>8.7306910486964817</v>
      </c>
      <c r="Z55" s="18">
        <f t="shared" si="150"/>
        <v>8.6953396821175648</v>
      </c>
      <c r="AA55" s="18">
        <f t="shared" si="150"/>
        <v>7.9887520621042789</v>
      </c>
      <c r="AB55" s="18">
        <f t="shared" si="150"/>
        <v>7.450205855594275</v>
      </c>
      <c r="AD55" s="68">
        <f t="shared" si="113"/>
        <v>3.9670898732438857</v>
      </c>
      <c r="AE55" s="69">
        <f t="shared" si="114"/>
        <v>50.427693935597439</v>
      </c>
      <c r="AF55" s="69">
        <f t="shared" si="115"/>
        <v>54.394783808841332</v>
      </c>
      <c r="AH55" t="str">
        <f t="shared" si="142"/>
        <v>35 Business and public service associate professionals</v>
      </c>
      <c r="AI55" s="18">
        <f t="shared" ref="AI55:AM64" si="151">AI18/AI$35*100</f>
        <v>8.1889161451235957</v>
      </c>
      <c r="AJ55" s="18">
        <f t="shared" si="151"/>
        <v>8.6052628992199764</v>
      </c>
      <c r="AK55" s="18">
        <f t="shared" si="151"/>
        <v>8.9668560569341462</v>
      </c>
      <c r="AL55" s="18">
        <f t="shared" si="151"/>
        <v>8.7525411730934373</v>
      </c>
      <c r="AM55" s="18">
        <f t="shared" si="151"/>
        <v>8.743864822565893</v>
      </c>
      <c r="AO55" s="68">
        <f t="shared" si="117"/>
        <v>9.1945693793058876</v>
      </c>
      <c r="AP55" s="69">
        <f t="shared" si="118"/>
        <v>49.225278230024372</v>
      </c>
      <c r="AQ55" s="69">
        <f t="shared" si="119"/>
        <v>58.419847609330269</v>
      </c>
      <c r="AS55" t="str">
        <f t="shared" si="143"/>
        <v>35 Business and public service associate professionals</v>
      </c>
      <c r="AT55" s="18">
        <f t="shared" ref="AT55:AX64" si="152">AT18/AT$35*100</f>
        <v>7.6840224835190369</v>
      </c>
      <c r="AU55" s="18">
        <f t="shared" si="152"/>
        <v>7.5923066165078534</v>
      </c>
      <c r="AV55" s="18">
        <f t="shared" si="152"/>
        <v>7.7318797451110965</v>
      </c>
      <c r="AW55" s="18">
        <f t="shared" si="152"/>
        <v>7.274325965423091</v>
      </c>
      <c r="AX55" s="18">
        <f t="shared" si="152"/>
        <v>7.072166030688436</v>
      </c>
      <c r="AZ55" s="68">
        <f t="shared" si="121"/>
        <v>6.2722409200194367</v>
      </c>
      <c r="BA55" s="69">
        <f t="shared" si="122"/>
        <v>47.666811013012044</v>
      </c>
      <c r="BB55" s="69">
        <f t="shared" si="123"/>
        <v>53.939051933031479</v>
      </c>
      <c r="BD55" t="str">
        <f t="shared" si="144"/>
        <v>35 Business and public service associate professionals</v>
      </c>
      <c r="BE55" s="18">
        <f t="shared" ref="BE55:BI64" si="153">BE18/BE$35*100</f>
        <v>6.0518385626489835</v>
      </c>
      <c r="BF55" s="18">
        <f t="shared" si="153"/>
        <v>6.0003204784123589</v>
      </c>
      <c r="BG55" s="18">
        <f t="shared" si="153"/>
        <v>6.3631034101642694</v>
      </c>
      <c r="BH55" s="18">
        <f t="shared" si="153"/>
        <v>5.8341086533198707</v>
      </c>
      <c r="BI55" s="18">
        <f t="shared" si="153"/>
        <v>5.7047469634365555</v>
      </c>
      <c r="BK55" s="68">
        <f t="shared" si="125"/>
        <v>-12.115759575121752</v>
      </c>
      <c r="BL55" s="69">
        <f t="shared" si="126"/>
        <v>38.998431937884895</v>
      </c>
      <c r="BM55" s="69">
        <f t="shared" si="127"/>
        <v>26.882672362763145</v>
      </c>
      <c r="BO55" t="str">
        <f t="shared" si="145"/>
        <v>35 Business and public service associate professionals</v>
      </c>
      <c r="BP55" s="18">
        <f t="shared" ref="BP55:BT64" si="154">BP18/BP$35*100</f>
        <v>5.1310240100701687</v>
      </c>
      <c r="BQ55" s="18">
        <f t="shared" si="154"/>
        <v>5.0780094241882141</v>
      </c>
      <c r="BR55" s="18">
        <f t="shared" si="154"/>
        <v>5.3568403533410933</v>
      </c>
      <c r="BS55" s="18">
        <f t="shared" si="154"/>
        <v>4.9174892893028197</v>
      </c>
      <c r="BT55" s="18">
        <f t="shared" si="154"/>
        <v>4.8389436821647829</v>
      </c>
      <c r="BV55" s="68">
        <f t="shared" si="129"/>
        <v>-24.772431455726622</v>
      </c>
      <c r="BW55" s="69">
        <f t="shared" si="130"/>
        <v>33.190408042542444</v>
      </c>
      <c r="BX55" s="69">
        <f t="shared" si="131"/>
        <v>8.4179765868158185</v>
      </c>
      <c r="BZ55" t="str">
        <f t="shared" si="146"/>
        <v>35 Business and public service associate professionals</v>
      </c>
      <c r="CA55" s="18">
        <f t="shared" ref="CA55:CE64" si="155">CA18/CA$35*100</f>
        <v>4.6087149147373658</v>
      </c>
      <c r="CB55" s="18">
        <f t="shared" si="155"/>
        <v>4.6741560920620664</v>
      </c>
      <c r="CC55" s="18">
        <f t="shared" si="155"/>
        <v>4.92021158249623</v>
      </c>
      <c r="CD55" s="18">
        <f t="shared" si="155"/>
        <v>4.5997841162199755</v>
      </c>
      <c r="CE55" s="18">
        <f t="shared" si="155"/>
        <v>4.2173723444918032</v>
      </c>
      <c r="CG55" s="68">
        <f t="shared" si="133"/>
        <v>-43.757609464917351</v>
      </c>
      <c r="CH55" s="69">
        <f t="shared" si="134"/>
        <v>27.538022643925242</v>
      </c>
      <c r="CI55" s="69">
        <f t="shared" si="135"/>
        <v>-16.219586820992109</v>
      </c>
      <c r="CK55" t="str">
        <f t="shared" si="147"/>
        <v>35 Business and public service associate professionals</v>
      </c>
      <c r="CL55" s="18">
        <f t="shared" ref="CL55:CP64" si="156">CL18/CL$35*100</f>
        <v>2.6940346990016373</v>
      </c>
      <c r="CM55" s="18">
        <f t="shared" si="156"/>
        <v>2.8927837080919634</v>
      </c>
      <c r="CN55" s="18">
        <f t="shared" si="156"/>
        <v>3.3225349566909932</v>
      </c>
      <c r="CO55" s="18">
        <f t="shared" si="156"/>
        <v>3.813510305167918</v>
      </c>
      <c r="CP55" s="18">
        <f t="shared" si="156"/>
        <v>5.8016584952290682</v>
      </c>
      <c r="CR55" s="68">
        <f t="shared" si="137"/>
        <v>57.406856903957703</v>
      </c>
      <c r="CS55" s="69">
        <f t="shared" si="138"/>
        <v>36.239877730873133</v>
      </c>
      <c r="CT55" s="69">
        <f t="shared" si="139"/>
        <v>93.646734634830835</v>
      </c>
    </row>
    <row r="56" spans="1:98" x14ac:dyDescent="0.2">
      <c r="A56" t="str">
        <f t="shared" si="103"/>
        <v>41 Administrative occupations</v>
      </c>
      <c r="B56" s="18">
        <f t="shared" si="148"/>
        <v>3.0258963348033552</v>
      </c>
      <c r="C56" s="18">
        <f t="shared" si="148"/>
        <v>2.8677607373495824</v>
      </c>
      <c r="D56" s="18">
        <f t="shared" si="148"/>
        <v>3.2047151909984208</v>
      </c>
      <c r="E56" s="18">
        <f t="shared" si="148"/>
        <v>3.1812362109665084</v>
      </c>
      <c r="F56" s="18">
        <f t="shared" si="148"/>
        <v>3.458970578315919</v>
      </c>
      <c r="H56" s="68">
        <f t="shared" si="105"/>
        <v>56.642498626028235</v>
      </c>
      <c r="I56" s="69">
        <f t="shared" si="106"/>
        <v>67.869146074994219</v>
      </c>
      <c r="J56" s="69">
        <f t="shared" si="107"/>
        <v>124.51164470102248</v>
      </c>
      <c r="L56" t="str">
        <f t="shared" si="140"/>
        <v>41 Administrative occupations</v>
      </c>
      <c r="M56" s="18">
        <f t="shared" si="149"/>
        <v>4.9003535999602841</v>
      </c>
      <c r="N56" s="18">
        <f t="shared" si="149"/>
        <v>4.7173397397621564</v>
      </c>
      <c r="O56" s="18">
        <f t="shared" si="149"/>
        <v>4.7512498231080853</v>
      </c>
      <c r="P56" s="18">
        <f t="shared" si="149"/>
        <v>4.5988716664564517</v>
      </c>
      <c r="Q56" s="18">
        <f t="shared" si="149"/>
        <v>4.6804590054329305</v>
      </c>
      <c r="S56" s="68">
        <f t="shared" si="109"/>
        <v>43.987849276167815</v>
      </c>
      <c r="T56" s="69">
        <f t="shared" si="110"/>
        <v>65.199176368196262</v>
      </c>
      <c r="U56" s="69">
        <f t="shared" si="111"/>
        <v>109.18702564436407</v>
      </c>
      <c r="W56" t="str">
        <f t="shared" si="141"/>
        <v>41 Administrative occupations</v>
      </c>
      <c r="X56" s="18">
        <f t="shared" si="150"/>
        <v>7.7521437920079537</v>
      </c>
      <c r="Y56" s="18">
        <f t="shared" si="150"/>
        <v>7.4265915763918997</v>
      </c>
      <c r="Z56" s="18">
        <f t="shared" si="150"/>
        <v>7.7855720358255898</v>
      </c>
      <c r="AA56" s="18">
        <f t="shared" si="150"/>
        <v>7.4601841298476801</v>
      </c>
      <c r="AB56" s="18">
        <f t="shared" si="150"/>
        <v>7.4919982752389123</v>
      </c>
      <c r="AD56" s="68">
        <f t="shared" si="113"/>
        <v>16.767318966009434</v>
      </c>
      <c r="AE56" s="69">
        <f t="shared" si="114"/>
        <v>58.824950322702016</v>
      </c>
      <c r="AF56" s="69">
        <f t="shared" si="115"/>
        <v>75.592269288711449</v>
      </c>
      <c r="AH56" t="str">
        <f t="shared" si="142"/>
        <v>41 Administrative occupations</v>
      </c>
      <c r="AI56" s="18">
        <f t="shared" si="151"/>
        <v>10.336257366859282</v>
      </c>
      <c r="AJ56" s="18">
        <f t="shared" si="151"/>
        <v>10.430781321331564</v>
      </c>
      <c r="AK56" s="18">
        <f t="shared" si="151"/>
        <v>11.134090451433723</v>
      </c>
      <c r="AL56" s="18">
        <f t="shared" si="151"/>
        <v>11.089991389105959</v>
      </c>
      <c r="AM56" s="18">
        <f t="shared" si="151"/>
        <v>11.107864838270329</v>
      </c>
      <c r="AO56" s="68">
        <f t="shared" si="117"/>
        <v>11.715554283515967</v>
      </c>
      <c r="AP56" s="69">
        <f t="shared" si="118"/>
        <v>60.27574508064518</v>
      </c>
      <c r="AQ56" s="69">
        <f t="shared" si="119"/>
        <v>71.991299364161137</v>
      </c>
      <c r="AS56" t="str">
        <f t="shared" si="143"/>
        <v>41 Administrative occupations</v>
      </c>
      <c r="AT56" s="18">
        <f t="shared" si="152"/>
        <v>9.6409085179223286</v>
      </c>
      <c r="AU56" s="18">
        <f t="shared" si="152"/>
        <v>9.1920806642685555</v>
      </c>
      <c r="AV56" s="18">
        <f t="shared" si="152"/>
        <v>9.7204164329324065</v>
      </c>
      <c r="AW56" s="18">
        <f t="shared" si="152"/>
        <v>9.1527922641189257</v>
      </c>
      <c r="AX56" s="18">
        <f t="shared" si="152"/>
        <v>9.1890473629783731</v>
      </c>
      <c r="AZ56" s="68">
        <f t="shared" si="121"/>
        <v>9.8343288004200371</v>
      </c>
      <c r="BA56" s="69">
        <f t="shared" si="122"/>
        <v>55.375859975364904</v>
      </c>
      <c r="BB56" s="69">
        <f t="shared" si="123"/>
        <v>65.210188775784957</v>
      </c>
      <c r="BD56" t="str">
        <f t="shared" si="144"/>
        <v>41 Administrative occupations</v>
      </c>
      <c r="BE56" s="18">
        <f t="shared" si="153"/>
        <v>8.6067897161004101</v>
      </c>
      <c r="BF56" s="18">
        <f t="shared" si="153"/>
        <v>7.956717124138482</v>
      </c>
      <c r="BG56" s="18">
        <f t="shared" si="153"/>
        <v>8.301488174780868</v>
      </c>
      <c r="BH56" s="18">
        <f t="shared" si="153"/>
        <v>7.1119755132312195</v>
      </c>
      <c r="BI56" s="18">
        <f t="shared" si="153"/>
        <v>5.3920062573828975</v>
      </c>
      <c r="BK56" s="68">
        <f t="shared" si="125"/>
        <v>-36.329533358961932</v>
      </c>
      <c r="BL56" s="69">
        <f t="shared" si="126"/>
        <v>39.251683943827558</v>
      </c>
      <c r="BM56" s="69">
        <f t="shared" si="127"/>
        <v>2.92215058486563</v>
      </c>
      <c r="BO56" t="str">
        <f t="shared" si="145"/>
        <v>41 Administrative occupations</v>
      </c>
      <c r="BP56" s="18">
        <f t="shared" si="154"/>
        <v>10.194044877872496</v>
      </c>
      <c r="BQ56" s="18">
        <f t="shared" si="154"/>
        <v>8.9628123137766433</v>
      </c>
      <c r="BR56" s="18">
        <f t="shared" si="154"/>
        <v>9.8136505691188702</v>
      </c>
      <c r="BS56" s="18">
        <f t="shared" si="154"/>
        <v>8.4175469435498638</v>
      </c>
      <c r="BT56" s="18">
        <f t="shared" si="154"/>
        <v>6.6940575017365598</v>
      </c>
      <c r="BV56" s="68">
        <f t="shared" si="129"/>
        <v>-43.194026162574211</v>
      </c>
      <c r="BW56" s="69">
        <f t="shared" si="130"/>
        <v>31.823690745221739</v>
      </c>
      <c r="BX56" s="69">
        <f t="shared" si="131"/>
        <v>-11.37033541735247</v>
      </c>
      <c r="BZ56" t="str">
        <f t="shared" si="146"/>
        <v>41 Administrative occupations</v>
      </c>
      <c r="CA56" s="18">
        <f t="shared" si="155"/>
        <v>8.2930124011186308</v>
      </c>
      <c r="CB56" s="18">
        <f t="shared" si="155"/>
        <v>7.9329833143929722</v>
      </c>
      <c r="CC56" s="18">
        <f t="shared" si="155"/>
        <v>7.8849325017531822</v>
      </c>
      <c r="CD56" s="18">
        <f t="shared" si="155"/>
        <v>5.9980204330836129</v>
      </c>
      <c r="CE56" s="18">
        <f t="shared" si="155"/>
        <v>3.1229848375971749</v>
      </c>
      <c r="CG56" s="68">
        <f t="shared" si="133"/>
        <v>-74.011722188537277</v>
      </c>
      <c r="CH56" s="69">
        <f t="shared" si="134"/>
        <v>21.888418408028894</v>
      </c>
      <c r="CI56" s="69">
        <f t="shared" si="135"/>
        <v>-52.12330378050838</v>
      </c>
      <c r="CK56" t="str">
        <f t="shared" si="147"/>
        <v>41 Administrative occupations</v>
      </c>
      <c r="CL56" s="18">
        <f t="shared" si="156"/>
        <v>5.1738355714450357</v>
      </c>
      <c r="CM56" s="18">
        <f t="shared" si="156"/>
        <v>5.3632104674479137</v>
      </c>
      <c r="CN56" s="18">
        <f t="shared" si="156"/>
        <v>5.8562247147465145</v>
      </c>
      <c r="CO56" s="18">
        <f t="shared" si="156"/>
        <v>4.7229749293740912</v>
      </c>
      <c r="CP56" s="18">
        <f t="shared" si="156"/>
        <v>4.6984776552437868</v>
      </c>
      <c r="CR56" s="68">
        <f t="shared" si="137"/>
        <v>-27.676326419927804</v>
      </c>
      <c r="CS56" s="69">
        <f t="shared" si="138"/>
        <v>21.365739879620254</v>
      </c>
      <c r="CT56" s="69">
        <f t="shared" si="139"/>
        <v>-6.3105865403075505</v>
      </c>
    </row>
    <row r="57" spans="1:98" x14ac:dyDescent="0.2">
      <c r="A57" t="str">
        <f t="shared" si="103"/>
        <v>42 Secretarial and related occupations</v>
      </c>
      <c r="B57" s="18">
        <f t="shared" si="148"/>
        <v>0.29144124838748559</v>
      </c>
      <c r="C57" s="18">
        <f t="shared" si="148"/>
        <v>0.3096048733336853</v>
      </c>
      <c r="D57" s="18">
        <f t="shared" si="148"/>
        <v>0.29543436876112894</v>
      </c>
      <c r="E57" s="18">
        <f t="shared" si="148"/>
        <v>0.40689889810755592</v>
      </c>
      <c r="F57" s="18">
        <f t="shared" si="148"/>
        <v>0.58754396933706599</v>
      </c>
      <c r="H57" s="68">
        <f t="shared" si="105"/>
        <v>188.62339396381878</v>
      </c>
      <c r="I57" s="69">
        <f t="shared" si="106"/>
        <v>125.37574816068778</v>
      </c>
      <c r="J57" s="69">
        <f t="shared" si="107"/>
        <v>313.99914212450659</v>
      </c>
      <c r="L57" t="str">
        <f t="shared" si="140"/>
        <v>42 Secretarial and related occupations</v>
      </c>
      <c r="M57" s="18">
        <f t="shared" si="149"/>
        <v>1.0178813079404239</v>
      </c>
      <c r="N57" s="18">
        <f t="shared" si="149"/>
        <v>0.9438114623780296</v>
      </c>
      <c r="O57" s="18">
        <f t="shared" si="149"/>
        <v>0.92543844386385921</v>
      </c>
      <c r="P57" s="18">
        <f t="shared" si="149"/>
        <v>1.2056193502833867</v>
      </c>
      <c r="Q57" s="18">
        <f t="shared" si="149"/>
        <v>1.1278364585016323</v>
      </c>
      <c r="S57" s="68">
        <f t="shared" si="109"/>
        <v>78.132785162874484</v>
      </c>
      <c r="T57" s="69">
        <f t="shared" si="110"/>
        <v>91.378087387790913</v>
      </c>
      <c r="U57" s="69">
        <f t="shared" si="111"/>
        <v>169.51087255066543</v>
      </c>
      <c r="W57" t="str">
        <f t="shared" si="141"/>
        <v>42 Secretarial and related occupations</v>
      </c>
      <c r="X57" s="18">
        <f t="shared" si="150"/>
        <v>1.6922965196752553</v>
      </c>
      <c r="Y57" s="18">
        <f t="shared" si="150"/>
        <v>1.5399972556356927</v>
      </c>
      <c r="Z57" s="18">
        <f t="shared" si="150"/>
        <v>1.5835842321249265</v>
      </c>
      <c r="AA57" s="18">
        <f t="shared" si="150"/>
        <v>2.1233047033245951</v>
      </c>
      <c r="AB57" s="18">
        <f t="shared" si="150"/>
        <v>2.8107147004467694</v>
      </c>
      <c r="AD57" s="68">
        <f t="shared" si="113"/>
        <v>115.37225916692653</v>
      </c>
      <c r="AE57" s="69">
        <f t="shared" si="114"/>
        <v>97.161749273088859</v>
      </c>
      <c r="AF57" s="69">
        <f t="shared" si="115"/>
        <v>212.53400844001538</v>
      </c>
      <c r="AH57" t="str">
        <f t="shared" si="142"/>
        <v>42 Secretarial and related occupations</v>
      </c>
      <c r="AI57" s="18">
        <f t="shared" si="151"/>
        <v>2.9588979660896251</v>
      </c>
      <c r="AJ57" s="18">
        <f t="shared" si="151"/>
        <v>2.7994182868319952</v>
      </c>
      <c r="AK57" s="18">
        <f t="shared" si="151"/>
        <v>2.9144792459593631</v>
      </c>
      <c r="AL57" s="18">
        <f t="shared" si="151"/>
        <v>3.8891066544167923</v>
      </c>
      <c r="AM57" s="18">
        <f t="shared" si="151"/>
        <v>4.3513761518127367</v>
      </c>
      <c r="AO57" s="68">
        <f t="shared" si="117"/>
        <v>67.187368978598272</v>
      </c>
      <c r="AP57" s="69">
        <f t="shared" si="118"/>
        <v>83.237946080696688</v>
      </c>
      <c r="AQ57" s="69">
        <f t="shared" si="119"/>
        <v>150.42531505929495</v>
      </c>
      <c r="AS57" t="str">
        <f t="shared" si="143"/>
        <v>42 Secretarial and related occupations</v>
      </c>
      <c r="AT57" s="18">
        <f t="shared" si="152"/>
        <v>2.3969041242492564</v>
      </c>
      <c r="AU57" s="18">
        <f t="shared" si="152"/>
        <v>2.0793864377206353</v>
      </c>
      <c r="AV57" s="18">
        <f t="shared" si="152"/>
        <v>2.1549116913465309</v>
      </c>
      <c r="AW57" s="18">
        <f t="shared" si="152"/>
        <v>2.6759216650019488</v>
      </c>
      <c r="AX57" s="18">
        <f t="shared" si="152"/>
        <v>2.5480429247865741</v>
      </c>
      <c r="AZ57" s="68">
        <f t="shared" si="121"/>
        <v>37.381971323688958</v>
      </c>
      <c r="BA57" s="69">
        <f t="shared" si="122"/>
        <v>72.542762108760385</v>
      </c>
      <c r="BB57" s="69">
        <f t="shared" si="123"/>
        <v>109.92473343244936</v>
      </c>
      <c r="BD57" t="str">
        <f t="shared" si="144"/>
        <v>42 Secretarial and related occupations</v>
      </c>
      <c r="BE57" s="18">
        <f t="shared" si="153"/>
        <v>2.4005637987618362</v>
      </c>
      <c r="BF57" s="18">
        <f t="shared" si="153"/>
        <v>2.1112938433763304</v>
      </c>
      <c r="BG57" s="18">
        <f t="shared" si="153"/>
        <v>2.1197358473766381</v>
      </c>
      <c r="BH57" s="18">
        <f t="shared" si="153"/>
        <v>2.2246430432885549</v>
      </c>
      <c r="BI57" s="18">
        <f t="shared" si="153"/>
        <v>0.48365738686156434</v>
      </c>
      <c r="BK57" s="68">
        <f t="shared" si="125"/>
        <v>-77.633415002799055</v>
      </c>
      <c r="BL57" s="69">
        <f t="shared" si="126"/>
        <v>36.614731365580532</v>
      </c>
      <c r="BM57" s="69">
        <f t="shared" si="127"/>
        <v>-41.018683637218523</v>
      </c>
      <c r="BO57" t="str">
        <f t="shared" si="145"/>
        <v>42 Secretarial and related occupations</v>
      </c>
      <c r="BP57" s="18">
        <f t="shared" si="154"/>
        <v>3.3609269271059534</v>
      </c>
      <c r="BQ57" s="18">
        <f t="shared" si="154"/>
        <v>2.4589852633637506</v>
      </c>
      <c r="BR57" s="18">
        <f t="shared" si="154"/>
        <v>2.6334673263232458</v>
      </c>
      <c r="BS57" s="18">
        <f t="shared" si="154"/>
        <v>2.2106452461625166</v>
      </c>
      <c r="BT57" s="18">
        <f t="shared" si="154"/>
        <v>0.54118755933234586</v>
      </c>
      <c r="BV57" s="68">
        <f t="shared" si="129"/>
        <v>-82.885861936988732</v>
      </c>
      <c r="BW57" s="69">
        <f t="shared" si="130"/>
        <v>26.975986082080539</v>
      </c>
      <c r="BX57" s="69">
        <f t="shared" si="131"/>
        <v>-55.909875854908186</v>
      </c>
      <c r="BZ57" t="str">
        <f t="shared" si="146"/>
        <v>42 Secretarial and related occupations</v>
      </c>
      <c r="CA57" s="18">
        <f t="shared" si="155"/>
        <v>3.8102320696625349</v>
      </c>
      <c r="CB57" s="18">
        <f t="shared" si="155"/>
        <v>3.5821268842508207</v>
      </c>
      <c r="CC57" s="18">
        <f t="shared" si="155"/>
        <v>3.3892177752629831</v>
      </c>
      <c r="CD57" s="18">
        <f t="shared" si="155"/>
        <v>1.6193196646093002</v>
      </c>
      <c r="CE57" s="18">
        <f t="shared" si="155"/>
        <v>0.31670073114806924</v>
      </c>
      <c r="CG57" s="68">
        <f t="shared" si="133"/>
        <v>-93.868662882606202</v>
      </c>
      <c r="CH57" s="69">
        <f t="shared" si="134"/>
        <v>16.878838720454894</v>
      </c>
      <c r="CI57" s="69">
        <f t="shared" si="135"/>
        <v>-76.989824162151294</v>
      </c>
      <c r="CK57" t="str">
        <f t="shared" si="147"/>
        <v>42 Secretarial and related occupations</v>
      </c>
      <c r="CL57" s="18">
        <f t="shared" si="156"/>
        <v>2.3652025452322887</v>
      </c>
      <c r="CM57" s="18">
        <f t="shared" si="156"/>
        <v>2.4272425558109854</v>
      </c>
      <c r="CN57" s="18">
        <f t="shared" si="156"/>
        <v>2.6058729130538771</v>
      </c>
      <c r="CO57" s="18">
        <f t="shared" si="156"/>
        <v>2.4411568007171192</v>
      </c>
      <c r="CP57" s="18">
        <f t="shared" si="156"/>
        <v>1.5728077308550057</v>
      </c>
      <c r="CR57" s="68">
        <f t="shared" si="137"/>
        <v>-45.591914001285986</v>
      </c>
      <c r="CS57" s="69">
        <f t="shared" si="138"/>
        <v>26.902720481434837</v>
      </c>
      <c r="CT57" s="69">
        <f t="shared" si="139"/>
        <v>-18.689193519851148</v>
      </c>
    </row>
    <row r="58" spans="1:98" x14ac:dyDescent="0.2">
      <c r="A58" t="str">
        <f t="shared" si="103"/>
        <v>51 Skilled agricultural and related trades</v>
      </c>
      <c r="B58" s="18">
        <f t="shared" si="148"/>
        <v>0.21325534286072362</v>
      </c>
      <c r="C58" s="18">
        <f t="shared" si="148"/>
        <v>0.23104700285977506</v>
      </c>
      <c r="D58" s="18">
        <f t="shared" si="148"/>
        <v>0.19823636644005355</v>
      </c>
      <c r="E58" s="18">
        <f t="shared" si="148"/>
        <v>0.20886049287938427</v>
      </c>
      <c r="F58" s="18">
        <f t="shared" si="148"/>
        <v>0.2137235037847923</v>
      </c>
      <c r="H58" s="68">
        <f t="shared" si="105"/>
        <v>56.466414175060272</v>
      </c>
      <c r="I58" s="69">
        <f t="shared" si="106"/>
        <v>92.63608569845303</v>
      </c>
      <c r="J58" s="69">
        <f t="shared" si="107"/>
        <v>149.1024998735133</v>
      </c>
      <c r="L58" t="str">
        <f t="shared" si="140"/>
        <v>51 Skilled agricultural and related trades</v>
      </c>
      <c r="M58" s="18">
        <f t="shared" si="149"/>
        <v>0.1894718667354971</v>
      </c>
      <c r="N58" s="18">
        <f t="shared" si="149"/>
        <v>0.20055291877503428</v>
      </c>
      <c r="O58" s="18">
        <f t="shared" si="149"/>
        <v>0.14420920128672715</v>
      </c>
      <c r="P58" s="18">
        <f t="shared" si="149"/>
        <v>0.13882088779628096</v>
      </c>
      <c r="Q58" s="18">
        <f t="shared" si="149"/>
        <v>0.14550583494913699</v>
      </c>
      <c r="S58" s="68">
        <f t="shared" si="109"/>
        <v>47.479855476266323</v>
      </c>
      <c r="T58" s="69">
        <f t="shared" si="110"/>
        <v>70.568862434428638</v>
      </c>
      <c r="U58" s="69">
        <f t="shared" si="111"/>
        <v>118.04871791069496</v>
      </c>
      <c r="W58" t="str">
        <f t="shared" si="141"/>
        <v>51 Skilled agricultural and related trades</v>
      </c>
      <c r="X58" s="18">
        <f t="shared" si="150"/>
        <v>0.67865895202629478</v>
      </c>
      <c r="Y58" s="18">
        <f t="shared" si="150"/>
        <v>0.71209085587506216</v>
      </c>
      <c r="Z58" s="18">
        <f t="shared" si="150"/>
        <v>0.67327054964690602</v>
      </c>
      <c r="AA58" s="18">
        <f t="shared" si="150"/>
        <v>0.73870448476826489</v>
      </c>
      <c r="AB58" s="18">
        <f t="shared" si="150"/>
        <v>0.92640424009430011</v>
      </c>
      <c r="AD58" s="68">
        <f t="shared" si="113"/>
        <v>66.964862285977944</v>
      </c>
      <c r="AE58" s="69">
        <f t="shared" si="114"/>
        <v>89.748596690171283</v>
      </c>
      <c r="AF58" s="69">
        <f t="shared" si="115"/>
        <v>156.71345897614924</v>
      </c>
      <c r="AH58" t="str">
        <f t="shared" si="142"/>
        <v>51 Skilled agricultural and related trades</v>
      </c>
      <c r="AI58" s="18">
        <f t="shared" si="151"/>
        <v>1.0834803749665773</v>
      </c>
      <c r="AJ58" s="18">
        <f t="shared" si="151"/>
        <v>1.2683383169285178</v>
      </c>
      <c r="AK58" s="18">
        <f t="shared" si="151"/>
        <v>1.0061322282047587</v>
      </c>
      <c r="AL58" s="18">
        <f t="shared" si="151"/>
        <v>1.1470849027591208</v>
      </c>
      <c r="AM58" s="18">
        <f t="shared" si="151"/>
        <v>1.3832255823040511</v>
      </c>
      <c r="AO58" s="68">
        <f t="shared" si="117"/>
        <v>53.948604044890239</v>
      </c>
      <c r="AP58" s="69">
        <f t="shared" si="118"/>
        <v>90.781671408771601</v>
      </c>
      <c r="AQ58" s="69">
        <f t="shared" si="119"/>
        <v>144.73027545366185</v>
      </c>
      <c r="AS58" t="str">
        <f t="shared" si="143"/>
        <v>51 Skilled agricultural and related trades</v>
      </c>
      <c r="AT58" s="18">
        <f t="shared" si="152"/>
        <v>1.4507169966803612</v>
      </c>
      <c r="AU58" s="18">
        <f t="shared" si="152"/>
        <v>1.826691596607688</v>
      </c>
      <c r="AV58" s="18">
        <f t="shared" si="152"/>
        <v>1.4178651986756918</v>
      </c>
      <c r="AW58" s="18">
        <f t="shared" si="152"/>
        <v>1.4650363252925147</v>
      </c>
      <c r="AX58" s="18">
        <f t="shared" si="152"/>
        <v>1.752232248619956</v>
      </c>
      <c r="AZ58" s="68">
        <f t="shared" si="121"/>
        <v>43.585044583547095</v>
      </c>
      <c r="BA58" s="69">
        <f t="shared" si="122"/>
        <v>76.411444580924666</v>
      </c>
      <c r="BB58" s="69">
        <f t="shared" si="123"/>
        <v>119.99648916447177</v>
      </c>
      <c r="BD58" t="str">
        <f t="shared" si="144"/>
        <v>51 Skilled agricultural and related trades</v>
      </c>
      <c r="BE58" s="18">
        <f t="shared" si="153"/>
        <v>0.77420600880110624</v>
      </c>
      <c r="BF58" s="18">
        <f t="shared" si="153"/>
        <v>0.80547620776204054</v>
      </c>
      <c r="BG58" s="18">
        <f t="shared" si="153"/>
        <v>0.62128550307292763</v>
      </c>
      <c r="BH58" s="18">
        <f t="shared" si="153"/>
        <v>0.60842560804523138</v>
      </c>
      <c r="BI58" s="18">
        <f t="shared" si="153"/>
        <v>0.61826793028356108</v>
      </c>
      <c r="BK58" s="68">
        <f t="shared" si="125"/>
        <v>-2.449590010669688</v>
      </c>
      <c r="BL58" s="69">
        <f t="shared" si="126"/>
        <v>52.077588181710702</v>
      </c>
      <c r="BM58" s="69">
        <f t="shared" si="127"/>
        <v>49.627998171041007</v>
      </c>
      <c r="BO58" t="str">
        <f t="shared" si="145"/>
        <v>51 Skilled agricultural and related trades</v>
      </c>
      <c r="BP58" s="18">
        <f t="shared" si="154"/>
        <v>1.1673481188582469</v>
      </c>
      <c r="BQ58" s="18">
        <f t="shared" si="154"/>
        <v>1.3199033901919075</v>
      </c>
      <c r="BR58" s="18">
        <f t="shared" si="154"/>
        <v>1.0122209222117624</v>
      </c>
      <c r="BS58" s="18">
        <f t="shared" si="154"/>
        <v>1.0543754536594834</v>
      </c>
      <c r="BT58" s="18">
        <f t="shared" si="154"/>
        <v>1.2439929320639089</v>
      </c>
      <c r="BV58" s="68">
        <f t="shared" si="129"/>
        <v>2.3476237916835316</v>
      </c>
      <c r="BW58" s="69">
        <f t="shared" si="130"/>
        <v>53.477185960646501</v>
      </c>
      <c r="BX58" s="69">
        <f t="shared" si="131"/>
        <v>55.824809752330026</v>
      </c>
      <c r="BZ58" t="str">
        <f t="shared" si="146"/>
        <v>51 Skilled agricultural and related trades</v>
      </c>
      <c r="CA58" s="18">
        <f t="shared" si="155"/>
        <v>1.4418131681987936</v>
      </c>
      <c r="CB58" s="18">
        <f t="shared" si="155"/>
        <v>1.5148030485380748</v>
      </c>
      <c r="CC58" s="18">
        <f t="shared" si="155"/>
        <v>1.4325183037772022</v>
      </c>
      <c r="CD58" s="18">
        <f t="shared" si="155"/>
        <v>1.5426386611617027</v>
      </c>
      <c r="CE58" s="18">
        <f t="shared" si="155"/>
        <v>2.7339163362623471</v>
      </c>
      <c r="CG58" s="68">
        <f t="shared" si="133"/>
        <v>25.224886060198319</v>
      </c>
      <c r="CH58" s="69">
        <f t="shared" si="134"/>
        <v>49.432224103483051</v>
      </c>
      <c r="CI58" s="69">
        <f t="shared" si="135"/>
        <v>74.657110163681367</v>
      </c>
      <c r="CK58" t="str">
        <f t="shared" si="147"/>
        <v>51 Skilled agricultural and related trades</v>
      </c>
      <c r="CL58" s="18">
        <f t="shared" si="156"/>
        <v>2.4883246011661675</v>
      </c>
      <c r="CM58" s="18">
        <f t="shared" si="156"/>
        <v>3.1046844026418459</v>
      </c>
      <c r="CN58" s="18">
        <f t="shared" si="156"/>
        <v>2.2974282564757336</v>
      </c>
      <c r="CO58" s="18">
        <f t="shared" si="156"/>
        <v>2.7220333426391519</v>
      </c>
      <c r="CP58" s="18">
        <f t="shared" si="156"/>
        <v>1.9208870206109008</v>
      </c>
      <c r="CR58" s="68">
        <f t="shared" si="137"/>
        <v>-24.629584662475338</v>
      </c>
      <c r="CS58" s="69">
        <f t="shared" si="138"/>
        <v>30.927705532941935</v>
      </c>
      <c r="CT58" s="69">
        <f t="shared" si="139"/>
        <v>6.2981208704665992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0.2563836117013904</v>
      </c>
      <c r="C59" s="18">
        <f t="shared" si="148"/>
        <v>0.22142870216393293</v>
      </c>
      <c r="D59" s="18">
        <f t="shared" si="148"/>
        <v>0.22532123684724986</v>
      </c>
      <c r="E59" s="18">
        <f t="shared" si="148"/>
        <v>0.20813809019031423</v>
      </c>
      <c r="F59" s="18">
        <f t="shared" si="148"/>
        <v>0.22686875691777758</v>
      </c>
      <c r="H59" s="68">
        <f t="shared" si="105"/>
        <v>46.125071930245674</v>
      </c>
      <c r="I59" s="69">
        <f t="shared" si="106"/>
        <v>53.386543096649099</v>
      </c>
      <c r="J59" s="69">
        <f t="shared" si="107"/>
        <v>99.511615026894788</v>
      </c>
      <c r="L59" t="str">
        <f t="shared" si="140"/>
        <v>52 Skilled metal, electrical and electronic trades</v>
      </c>
      <c r="M59" s="18">
        <f t="shared" si="149"/>
        <v>0.71815616381349512</v>
      </c>
      <c r="N59" s="18">
        <f t="shared" si="149"/>
        <v>0.71544240719080088</v>
      </c>
      <c r="O59" s="18">
        <f t="shared" si="149"/>
        <v>0.6187976977264632</v>
      </c>
      <c r="P59" s="18">
        <f t="shared" si="149"/>
        <v>0.75973081792142028</v>
      </c>
      <c r="Q59" s="18">
        <f t="shared" si="149"/>
        <v>0.96145957365101009</v>
      </c>
      <c r="S59" s="68">
        <f t="shared" si="109"/>
        <v>127.10547514674199</v>
      </c>
      <c r="T59" s="69">
        <f t="shared" si="110"/>
        <v>84.0430351039588</v>
      </c>
      <c r="U59" s="69">
        <f t="shared" si="111"/>
        <v>211.14851025070078</v>
      </c>
      <c r="W59" t="str">
        <f t="shared" si="141"/>
        <v>52 Skilled metal, electrical and electronic trades</v>
      </c>
      <c r="X59" s="18">
        <f t="shared" si="150"/>
        <v>0.98582655199792191</v>
      </c>
      <c r="Y59" s="18">
        <f t="shared" si="150"/>
        <v>1.0284577057286561</v>
      </c>
      <c r="Z59" s="18">
        <f t="shared" si="150"/>
        <v>0.8510816559541855</v>
      </c>
      <c r="AA59" s="18">
        <f t="shared" si="150"/>
        <v>0.95714678059862868</v>
      </c>
      <c r="AB59" s="18">
        <f t="shared" si="150"/>
        <v>1.0634624978334284</v>
      </c>
      <c r="AD59" s="68">
        <f t="shared" si="113"/>
        <v>51.623011025561603</v>
      </c>
      <c r="AE59" s="69">
        <f t="shared" si="114"/>
        <v>65.178085185033879</v>
      </c>
      <c r="AF59" s="69">
        <f t="shared" si="115"/>
        <v>116.80109621059546</v>
      </c>
      <c r="AH59" t="str">
        <f t="shared" si="142"/>
        <v>52 Skilled metal, electrical and electronic trades</v>
      </c>
      <c r="AI59" s="18">
        <f t="shared" si="151"/>
        <v>1.2458387275196108</v>
      </c>
      <c r="AJ59" s="18">
        <f t="shared" si="151"/>
        <v>1.4420072819139422</v>
      </c>
      <c r="AK59" s="18">
        <f t="shared" si="151"/>
        <v>1.2254285652690493</v>
      </c>
      <c r="AL59" s="18">
        <f t="shared" si="151"/>
        <v>1.265902222647364</v>
      </c>
      <c r="AM59" s="18">
        <f t="shared" si="151"/>
        <v>1.3781450712095289</v>
      </c>
      <c r="AO59" s="68">
        <f t="shared" si="117"/>
        <v>25.934505072464308</v>
      </c>
      <c r="AP59" s="69">
        <f t="shared" si="118"/>
        <v>51.384876821244383</v>
      </c>
      <c r="AQ59" s="69">
        <f t="shared" si="119"/>
        <v>77.31938189370868</v>
      </c>
      <c r="AS59" t="str">
        <f t="shared" si="143"/>
        <v>52 Skilled metal, electrical and electronic trades</v>
      </c>
      <c r="AT59" s="18">
        <f t="shared" si="152"/>
        <v>4.9509211077311859</v>
      </c>
      <c r="AU59" s="18">
        <f t="shared" si="152"/>
        <v>5.2802054074876708</v>
      </c>
      <c r="AV59" s="18">
        <f t="shared" si="152"/>
        <v>4.6509306224996276</v>
      </c>
      <c r="AW59" s="18">
        <f t="shared" si="152"/>
        <v>4.7079492572354287</v>
      </c>
      <c r="AX59" s="18">
        <f t="shared" si="152"/>
        <v>5.0363086833356201</v>
      </c>
      <c r="AZ59" s="68">
        <f t="shared" si="121"/>
        <v>25.812838573936496</v>
      </c>
      <c r="BA59" s="69">
        <f t="shared" si="122"/>
        <v>51.470220061435853</v>
      </c>
      <c r="BB59" s="69">
        <f t="shared" si="123"/>
        <v>77.283058635372342</v>
      </c>
      <c r="BD59" t="str">
        <f t="shared" si="144"/>
        <v>52 Skilled metal, electrical and electronic trades</v>
      </c>
      <c r="BE59" s="18">
        <f t="shared" si="153"/>
        <v>6.7334866199640242</v>
      </c>
      <c r="BF59" s="18">
        <f t="shared" si="153"/>
        <v>7.1470550164238169</v>
      </c>
      <c r="BG59" s="18">
        <f t="shared" si="153"/>
        <v>6.4454375622893494</v>
      </c>
      <c r="BH59" s="18">
        <f t="shared" si="153"/>
        <v>6.5092033040556219</v>
      </c>
      <c r="BI59" s="18">
        <f t="shared" si="153"/>
        <v>6.3751455220467728</v>
      </c>
      <c r="BK59" s="68">
        <f t="shared" si="125"/>
        <v>-3.0425252444859492</v>
      </c>
      <c r="BL59" s="69">
        <f t="shared" si="126"/>
        <v>34.081773759274128</v>
      </c>
      <c r="BM59" s="69">
        <f t="shared" si="127"/>
        <v>31.039248514788177</v>
      </c>
      <c r="BO59" t="str">
        <f t="shared" si="145"/>
        <v>52 Skilled metal, electrical and electronic trades</v>
      </c>
      <c r="BP59" s="18">
        <f t="shared" si="154"/>
        <v>4.088273999459922</v>
      </c>
      <c r="BQ59" s="18">
        <f t="shared" si="154"/>
        <v>4.726418146847065</v>
      </c>
      <c r="BR59" s="18">
        <f t="shared" si="154"/>
        <v>4.1374244724400571</v>
      </c>
      <c r="BS59" s="18">
        <f t="shared" si="154"/>
        <v>4.0846945545874078</v>
      </c>
      <c r="BT59" s="18">
        <f t="shared" si="154"/>
        <v>4.1523554040824413</v>
      </c>
      <c r="BV59" s="68">
        <f t="shared" si="129"/>
        <v>-16.420532435631319</v>
      </c>
      <c r="BW59" s="69">
        <f t="shared" si="130"/>
        <v>33.470311062963965</v>
      </c>
      <c r="BX59" s="69">
        <f t="shared" si="131"/>
        <v>17.049778627332643</v>
      </c>
      <c r="BZ59" t="str">
        <f t="shared" si="146"/>
        <v>52 Skilled metal, electrical and electronic trades</v>
      </c>
      <c r="CA59" s="18">
        <f t="shared" si="155"/>
        <v>3.4450779221110013</v>
      </c>
      <c r="CB59" s="18">
        <f t="shared" si="155"/>
        <v>3.3072411076320649</v>
      </c>
      <c r="CC59" s="18">
        <f t="shared" si="155"/>
        <v>3.1361931820823945</v>
      </c>
      <c r="CD59" s="18">
        <f t="shared" si="155"/>
        <v>3.3470658069626382</v>
      </c>
      <c r="CE59" s="18">
        <f t="shared" si="155"/>
        <v>2.7510978557778554</v>
      </c>
      <c r="CG59" s="68">
        <f t="shared" si="133"/>
        <v>-42.441583566882827</v>
      </c>
      <c r="CH59" s="69">
        <f t="shared" si="134"/>
        <v>31.445606220619936</v>
      </c>
      <c r="CI59" s="69">
        <f t="shared" si="135"/>
        <v>-10.995977346262883</v>
      </c>
      <c r="CK59" t="str">
        <f t="shared" si="147"/>
        <v>52 Skilled metal, electrical and electronic trades</v>
      </c>
      <c r="CL59" s="18">
        <f t="shared" si="156"/>
        <v>3.2798474661129888</v>
      </c>
      <c r="CM59" s="18">
        <f t="shared" si="156"/>
        <v>3.7315998887919579</v>
      </c>
      <c r="CN59" s="18">
        <f t="shared" si="156"/>
        <v>3.3327562844375427</v>
      </c>
      <c r="CO59" s="18">
        <f t="shared" si="156"/>
        <v>3.9703572481574758</v>
      </c>
      <c r="CP59" s="18">
        <f t="shared" si="156"/>
        <v>3.1015108465266183</v>
      </c>
      <c r="CR59" s="68">
        <f t="shared" si="137"/>
        <v>-16.109884374704059</v>
      </c>
      <c r="CS59" s="69">
        <f t="shared" si="138"/>
        <v>31.25579644285758</v>
      </c>
      <c r="CT59" s="69">
        <f t="shared" si="139"/>
        <v>15.145912068153521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0.15890688397289179</v>
      </c>
      <c r="C60" s="18">
        <f t="shared" si="148"/>
        <v>8.7501980938046009E-2</v>
      </c>
      <c r="D60" s="18">
        <f t="shared" si="148"/>
        <v>7.0604996268506942E-2</v>
      </c>
      <c r="E60" s="18">
        <f t="shared" si="148"/>
        <v>9.3027002696510652E-2</v>
      </c>
      <c r="F60" s="18">
        <f t="shared" si="148"/>
        <v>7.9117992447961402E-2</v>
      </c>
      <c r="H60" s="68">
        <f t="shared" si="105"/>
        <v>62.626755449433858</v>
      </c>
      <c r="I60" s="69">
        <f t="shared" si="106"/>
        <v>69.804332673712636</v>
      </c>
      <c r="J60" s="69">
        <f t="shared" si="107"/>
        <v>132.43108812314651</v>
      </c>
      <c r="L60" t="str">
        <f t="shared" si="140"/>
        <v>53 Skilled construction and building trades</v>
      </c>
      <c r="M60" s="18">
        <f t="shared" si="149"/>
        <v>0.32322200331683282</v>
      </c>
      <c r="N60" s="18">
        <f t="shared" si="149"/>
        <v>0.3211580975744685</v>
      </c>
      <c r="O60" s="18">
        <f t="shared" si="149"/>
        <v>0.30101778759339359</v>
      </c>
      <c r="P60" s="18">
        <f t="shared" si="149"/>
        <v>0.31373107610698847</v>
      </c>
      <c r="Q60" s="18">
        <f t="shared" si="149"/>
        <v>0.31193169839345847</v>
      </c>
      <c r="S60" s="68">
        <f t="shared" si="109"/>
        <v>51.465113925880843</v>
      </c>
      <c r="T60" s="69">
        <f t="shared" si="110"/>
        <v>64.719803350979561</v>
      </c>
      <c r="U60" s="69">
        <f t="shared" si="111"/>
        <v>116.18491727686042</v>
      </c>
      <c r="W60" t="str">
        <f t="shared" si="141"/>
        <v>53 Skilled construction and building trades</v>
      </c>
      <c r="X60" s="18">
        <f t="shared" si="150"/>
        <v>0.57276212599828236</v>
      </c>
      <c r="Y60" s="18">
        <f t="shared" si="150"/>
        <v>0.56602252797380115</v>
      </c>
      <c r="Z60" s="18">
        <f t="shared" si="150"/>
        <v>0.51829943727883909</v>
      </c>
      <c r="AA60" s="18">
        <f t="shared" si="150"/>
        <v>0.5770776859040615</v>
      </c>
      <c r="AB60" s="18">
        <f t="shared" si="150"/>
        <v>0.57851098599956385</v>
      </c>
      <c r="AD60" s="68">
        <f t="shared" si="113"/>
        <v>35.439406090194566</v>
      </c>
      <c r="AE60" s="69">
        <f t="shared" si="114"/>
        <v>64.731981641451981</v>
      </c>
      <c r="AF60" s="69">
        <f t="shared" si="115"/>
        <v>100.17138773164653</v>
      </c>
      <c r="AH60" t="str">
        <f t="shared" si="142"/>
        <v>53 Skilled construction and building trades</v>
      </c>
      <c r="AI60" s="18">
        <f t="shared" si="151"/>
        <v>1.1781417644699681</v>
      </c>
      <c r="AJ60" s="18">
        <f t="shared" si="151"/>
        <v>1.4464914551280061</v>
      </c>
      <c r="AK60" s="18">
        <f t="shared" si="151"/>
        <v>1.3104216669731996</v>
      </c>
      <c r="AL60" s="18">
        <f t="shared" si="151"/>
        <v>1.506274141950408</v>
      </c>
      <c r="AM60" s="18">
        <f t="shared" si="151"/>
        <v>1.5808484579464395</v>
      </c>
      <c r="AO60" s="68">
        <f t="shared" si="117"/>
        <v>35.08806405783303</v>
      </c>
      <c r="AP60" s="69">
        <f t="shared" si="118"/>
        <v>69.490441890717548</v>
      </c>
      <c r="AQ60" s="69">
        <f t="shared" si="119"/>
        <v>104.57850594855059</v>
      </c>
      <c r="AS60" t="str">
        <f t="shared" si="143"/>
        <v>53 Skilled construction and building trades</v>
      </c>
      <c r="AT60" s="18">
        <f t="shared" si="152"/>
        <v>1.8004643616335969</v>
      </c>
      <c r="AU60" s="18">
        <f t="shared" si="152"/>
        <v>1.8373195897089145</v>
      </c>
      <c r="AV60" s="18">
        <f t="shared" si="152"/>
        <v>1.7487786838333204</v>
      </c>
      <c r="AW60" s="18">
        <f t="shared" si="152"/>
        <v>2.0317265316309756</v>
      </c>
      <c r="AX60" s="18">
        <f t="shared" si="152"/>
        <v>1.9220870556734322</v>
      </c>
      <c r="AZ60" s="68">
        <f t="shared" si="121"/>
        <v>27.699937395773723</v>
      </c>
      <c r="BA60" s="69">
        <f t="shared" si="122"/>
        <v>66.752222136393939</v>
      </c>
      <c r="BB60" s="69">
        <f t="shared" si="123"/>
        <v>94.452159532167656</v>
      </c>
      <c r="BD60" t="str">
        <f t="shared" si="144"/>
        <v>53 Skilled construction and building trades</v>
      </c>
      <c r="BE60" s="18">
        <f t="shared" si="153"/>
        <v>4.9162852249990046</v>
      </c>
      <c r="BF60" s="18">
        <f t="shared" si="153"/>
        <v>4.967706000031729</v>
      </c>
      <c r="BG60" s="18">
        <f t="shared" si="153"/>
        <v>4.6691983551004901</v>
      </c>
      <c r="BH60" s="18">
        <f t="shared" si="153"/>
        <v>4.7486940376206492</v>
      </c>
      <c r="BI60" s="18">
        <f t="shared" si="153"/>
        <v>4.1528239285302648</v>
      </c>
      <c r="BK60" s="68">
        <f t="shared" si="125"/>
        <v>-12.814393442124292</v>
      </c>
      <c r="BL60" s="69">
        <f t="shared" si="126"/>
        <v>35.832004500600732</v>
      </c>
      <c r="BM60" s="69">
        <f t="shared" si="127"/>
        <v>23.017611058476444</v>
      </c>
      <c r="BO60" t="str">
        <f t="shared" si="145"/>
        <v>53 Skilled construction and building trades</v>
      </c>
      <c r="BP60" s="18">
        <f t="shared" si="154"/>
        <v>4.2698083256174604</v>
      </c>
      <c r="BQ60" s="18">
        <f t="shared" si="154"/>
        <v>5.3259533694681149</v>
      </c>
      <c r="BR60" s="18">
        <f t="shared" si="154"/>
        <v>4.9011424637946304</v>
      </c>
      <c r="BS60" s="18">
        <f t="shared" si="154"/>
        <v>5.5648951582543535</v>
      </c>
      <c r="BT60" s="18">
        <f t="shared" si="154"/>
        <v>6.4605468434676805</v>
      </c>
      <c r="BV60" s="68">
        <f t="shared" si="129"/>
        <v>9.7759272648695337</v>
      </c>
      <c r="BW60" s="69">
        <f t="shared" si="130"/>
        <v>47.958726906318624</v>
      </c>
      <c r="BX60" s="69">
        <f t="shared" si="131"/>
        <v>57.734654171188161</v>
      </c>
      <c r="BZ60" t="str">
        <f t="shared" si="146"/>
        <v>53 Skilled construction and building trades</v>
      </c>
      <c r="CA60" s="18">
        <f t="shared" si="155"/>
        <v>3.6236040231513584</v>
      </c>
      <c r="CB60" s="18">
        <f t="shared" si="155"/>
        <v>3.6910245553268455</v>
      </c>
      <c r="CC60" s="18">
        <f t="shared" si="155"/>
        <v>3.8179441005948189</v>
      </c>
      <c r="CD60" s="18">
        <f t="shared" si="155"/>
        <v>4.4885588231396376</v>
      </c>
      <c r="CE60" s="18">
        <f t="shared" si="155"/>
        <v>6.21620750857236</v>
      </c>
      <c r="CG60" s="68">
        <f t="shared" si="133"/>
        <v>6.832045293545395</v>
      </c>
      <c r="CH60" s="69">
        <f t="shared" si="134"/>
        <v>42.940597253808718</v>
      </c>
      <c r="CI60" s="69">
        <f t="shared" si="135"/>
        <v>49.77264254735411</v>
      </c>
      <c r="CK60" t="str">
        <f t="shared" si="147"/>
        <v>53 Skilled construction and building trades</v>
      </c>
      <c r="CL60" s="18">
        <f t="shared" si="156"/>
        <v>5.5387186980490002</v>
      </c>
      <c r="CM60" s="18">
        <f t="shared" si="156"/>
        <v>5.6206799613491762</v>
      </c>
      <c r="CN60" s="18">
        <f t="shared" si="156"/>
        <v>5.1904649825298472</v>
      </c>
      <c r="CO60" s="18">
        <f t="shared" si="156"/>
        <v>4.9165708236026315</v>
      </c>
      <c r="CP60" s="18">
        <f t="shared" si="156"/>
        <v>1.6606367209414763</v>
      </c>
      <c r="CR60" s="68">
        <f t="shared" si="137"/>
        <v>-71.159059648414555</v>
      </c>
      <c r="CS60" s="69">
        <f t="shared" si="138"/>
        <v>18.190232152966583</v>
      </c>
      <c r="CT60" s="69">
        <f t="shared" si="139"/>
        <v>-52.968827495447982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0.47911706857317865</v>
      </c>
      <c r="C61" s="18">
        <f t="shared" si="148"/>
        <v>0.42409254008148056</v>
      </c>
      <c r="D61" s="18">
        <f t="shared" si="148"/>
        <v>0.43085111487002903</v>
      </c>
      <c r="E61" s="18">
        <f t="shared" si="148"/>
        <v>0.47697073163636833</v>
      </c>
      <c r="F61" s="18">
        <f t="shared" si="148"/>
        <v>0.51331431005486905</v>
      </c>
      <c r="H61" s="68">
        <f t="shared" si="105"/>
        <v>72.905307102540647</v>
      </c>
      <c r="I61" s="69">
        <f t="shared" si="106"/>
        <v>73.019112528051139</v>
      </c>
      <c r="J61" s="69">
        <f t="shared" si="107"/>
        <v>145.92441963059179</v>
      </c>
      <c r="L61" t="str">
        <f t="shared" si="140"/>
        <v>54 Textiles, printing and other skilled trades</v>
      </c>
      <c r="M61" s="18">
        <f t="shared" si="149"/>
        <v>0.67712382049530684</v>
      </c>
      <c r="N61" s="18">
        <f t="shared" si="149"/>
        <v>0.616068972188624</v>
      </c>
      <c r="O61" s="18">
        <f t="shared" si="149"/>
        <v>0.62180796237940816</v>
      </c>
      <c r="P61" s="18">
        <f t="shared" si="149"/>
        <v>0.66992802051616729</v>
      </c>
      <c r="Q61" s="18">
        <f t="shared" si="149"/>
        <v>0.74190809967749283</v>
      </c>
      <c r="S61" s="68">
        <f t="shared" si="109"/>
        <v>74.39703576623009</v>
      </c>
      <c r="T61" s="69">
        <f t="shared" si="110"/>
        <v>78.635899438167414</v>
      </c>
      <c r="U61" s="69">
        <f t="shared" si="111"/>
        <v>153.03293520439752</v>
      </c>
      <c r="W61" t="str">
        <f t="shared" si="141"/>
        <v>54 Textiles, printing and other skilled trades</v>
      </c>
      <c r="X61" s="18">
        <f t="shared" si="150"/>
        <v>0.99971824518811669</v>
      </c>
      <c r="Y61" s="18">
        <f t="shared" si="150"/>
        <v>0.91434055323914787</v>
      </c>
      <c r="Z61" s="18">
        <f t="shared" si="150"/>
        <v>0.87611209893808939</v>
      </c>
      <c r="AA61" s="18">
        <f t="shared" si="150"/>
        <v>0.99458407209398336</v>
      </c>
      <c r="AB61" s="18">
        <f t="shared" si="150"/>
        <v>1.1121935080654206</v>
      </c>
      <c r="AD61" s="68">
        <f t="shared" si="113"/>
        <v>54.040473598995995</v>
      </c>
      <c r="AE61" s="69">
        <f t="shared" si="114"/>
        <v>73.175626468029762</v>
      </c>
      <c r="AF61" s="69">
        <f t="shared" si="115"/>
        <v>127.21610006702578</v>
      </c>
      <c r="AH61" t="str">
        <f t="shared" si="142"/>
        <v>54 Textiles, printing and other skilled trades</v>
      </c>
      <c r="AI61" s="18">
        <f t="shared" si="151"/>
        <v>1.2842292669935802</v>
      </c>
      <c r="AJ61" s="18">
        <f t="shared" si="151"/>
        <v>1.1819321565210217</v>
      </c>
      <c r="AK61" s="18">
        <f t="shared" si="151"/>
        <v>1.1576912017981711</v>
      </c>
      <c r="AL61" s="18">
        <f t="shared" si="151"/>
        <v>1.2221498581747641</v>
      </c>
      <c r="AM61" s="18">
        <f t="shared" si="151"/>
        <v>1.3237648416529988</v>
      </c>
      <c r="AO61" s="68">
        <f t="shared" si="117"/>
        <v>28.043021169798525</v>
      </c>
      <c r="AP61" s="69">
        <f t="shared" si="118"/>
        <v>61.792979717937222</v>
      </c>
      <c r="AQ61" s="69">
        <f t="shared" si="119"/>
        <v>89.83600088773575</v>
      </c>
      <c r="AS61" t="str">
        <f t="shared" si="143"/>
        <v>54 Textiles, printing and other skilled trades</v>
      </c>
      <c r="AT61" s="18">
        <f t="shared" si="152"/>
        <v>1.5588715726463092</v>
      </c>
      <c r="AU61" s="18">
        <f t="shared" si="152"/>
        <v>1.3977739920706533</v>
      </c>
      <c r="AV61" s="18">
        <f t="shared" si="152"/>
        <v>1.3564170762019276</v>
      </c>
      <c r="AW61" s="18">
        <f t="shared" si="152"/>
        <v>1.5380245546964555</v>
      </c>
      <c r="AX61" s="18">
        <f t="shared" si="152"/>
        <v>1.6591714044214216</v>
      </c>
      <c r="AZ61" s="68">
        <f t="shared" si="121"/>
        <v>42.11845806116736</v>
      </c>
      <c r="BA61" s="69">
        <f t="shared" si="122"/>
        <v>66.917562714853204</v>
      </c>
      <c r="BB61" s="69">
        <f t="shared" si="123"/>
        <v>109.03602077602056</v>
      </c>
      <c r="BD61" t="str">
        <f t="shared" si="144"/>
        <v>54 Textiles, printing and other skilled trades</v>
      </c>
      <c r="BE61" s="18">
        <f t="shared" si="153"/>
        <v>2.8599627282842763</v>
      </c>
      <c r="BF61" s="18">
        <f t="shared" si="153"/>
        <v>2.6594436302890889</v>
      </c>
      <c r="BG61" s="18">
        <f t="shared" si="153"/>
        <v>2.4986985341698875</v>
      </c>
      <c r="BH61" s="18">
        <f t="shared" si="153"/>
        <v>2.7427735739819914</v>
      </c>
      <c r="BI61" s="18">
        <f t="shared" si="153"/>
        <v>2.9677410278964951</v>
      </c>
      <c r="BK61" s="68">
        <f t="shared" si="125"/>
        <v>16.427544349527782</v>
      </c>
      <c r="BL61" s="69">
        <f t="shared" si="126"/>
        <v>46.077469397947475</v>
      </c>
      <c r="BM61" s="69">
        <f t="shared" si="127"/>
        <v>62.50501374747526</v>
      </c>
      <c r="BO61" t="str">
        <f t="shared" si="145"/>
        <v>54 Textiles, printing and other skilled trades</v>
      </c>
      <c r="BP61" s="18">
        <f t="shared" si="154"/>
        <v>2.8725758945604465</v>
      </c>
      <c r="BQ61" s="18">
        <f t="shared" si="154"/>
        <v>2.4560492183927267</v>
      </c>
      <c r="BR61" s="18">
        <f t="shared" si="154"/>
        <v>2.4433530672078909</v>
      </c>
      <c r="BS61" s="18">
        <f t="shared" si="154"/>
        <v>2.2488845749966475</v>
      </c>
      <c r="BT61" s="18">
        <f t="shared" si="154"/>
        <v>2.3001077665606271</v>
      </c>
      <c r="BV61" s="68">
        <f t="shared" si="129"/>
        <v>-21.603419892298856</v>
      </c>
      <c r="BW61" s="69">
        <f t="shared" si="130"/>
        <v>34.274261071486613</v>
      </c>
      <c r="BX61" s="69">
        <f t="shared" si="131"/>
        <v>12.670841179187759</v>
      </c>
      <c r="BZ61" t="str">
        <f t="shared" si="146"/>
        <v>54 Textiles, printing and other skilled trades</v>
      </c>
      <c r="CA61" s="18">
        <f t="shared" si="155"/>
        <v>3.7106917607330043</v>
      </c>
      <c r="CB61" s="18">
        <f t="shared" si="155"/>
        <v>3.371094132120283</v>
      </c>
      <c r="CC61" s="18">
        <f t="shared" si="155"/>
        <v>3.3671745903801722</v>
      </c>
      <c r="CD61" s="18">
        <f t="shared" si="155"/>
        <v>3.6140059275715561</v>
      </c>
      <c r="CE61" s="18">
        <f t="shared" si="155"/>
        <v>4.3438660074277688</v>
      </c>
      <c r="CG61" s="68">
        <f t="shared" si="133"/>
        <v>-15.352060720526856</v>
      </c>
      <c r="CH61" s="69">
        <f t="shared" si="134"/>
        <v>35.233461966083887</v>
      </c>
      <c r="CI61" s="69">
        <f t="shared" si="135"/>
        <v>19.881401245557033</v>
      </c>
      <c r="CK61" t="str">
        <f t="shared" si="147"/>
        <v>54 Textiles, printing and other skilled trades</v>
      </c>
      <c r="CL61" s="18">
        <f t="shared" si="156"/>
        <v>4.3615371999222488</v>
      </c>
      <c r="CM61" s="18">
        <f t="shared" si="156"/>
        <v>3.9616507640103431</v>
      </c>
      <c r="CN61" s="18">
        <f t="shared" si="156"/>
        <v>3.9739766233336513</v>
      </c>
      <c r="CO61" s="18">
        <f t="shared" si="156"/>
        <v>3.3179723203269242</v>
      </c>
      <c r="CP61" s="18">
        <f t="shared" si="156"/>
        <v>2.5104057228950936</v>
      </c>
      <c r="CR61" s="68">
        <f t="shared" si="137"/>
        <v>-43.054468219777348</v>
      </c>
      <c r="CS61" s="69">
        <f t="shared" si="138"/>
        <v>19.842660568382577</v>
      </c>
      <c r="CT61" s="69">
        <f t="shared" si="139"/>
        <v>-23.211807651394771</v>
      </c>
    </row>
    <row r="62" spans="1:98" x14ac:dyDescent="0.2">
      <c r="A62" t="str">
        <f t="shared" si="103"/>
        <v>61 Caring personal service occupations</v>
      </c>
      <c r="B62" s="18">
        <f t="shared" si="148"/>
        <v>0.41027105054946744</v>
      </c>
      <c r="C62" s="18">
        <f t="shared" si="148"/>
        <v>0.41345521074395319</v>
      </c>
      <c r="D62" s="18">
        <f t="shared" si="148"/>
        <v>0.38867960348569114</v>
      </c>
      <c r="E62" s="18">
        <f t="shared" si="148"/>
        <v>0.45840232758256555</v>
      </c>
      <c r="F62" s="18">
        <f t="shared" si="148"/>
        <v>0.50440651198197384</v>
      </c>
      <c r="H62" s="68">
        <f t="shared" si="105"/>
        <v>88.339367157576064</v>
      </c>
      <c r="I62" s="69">
        <f t="shared" si="106"/>
        <v>82.466401198519833</v>
      </c>
      <c r="J62" s="69">
        <f t="shared" si="107"/>
        <v>170.80576835609594</v>
      </c>
      <c r="L62" t="str">
        <f t="shared" si="140"/>
        <v>61 Caring personal service occupations</v>
      </c>
      <c r="M62" s="18">
        <f t="shared" si="149"/>
        <v>2.639640931740701</v>
      </c>
      <c r="N62" s="18">
        <f t="shared" si="149"/>
        <v>2.9230847928926824</v>
      </c>
      <c r="O62" s="18">
        <f t="shared" si="149"/>
        <v>2.7549691076383578</v>
      </c>
      <c r="P62" s="18">
        <f t="shared" si="149"/>
        <v>3.1156630706917121</v>
      </c>
      <c r="Q62" s="18">
        <f t="shared" si="149"/>
        <v>3.2986357410390799</v>
      </c>
      <c r="S62" s="68">
        <f t="shared" si="109"/>
        <v>75.010011125727743</v>
      </c>
      <c r="T62" s="69">
        <f t="shared" si="110"/>
        <v>84.219963451516236</v>
      </c>
      <c r="U62" s="69">
        <f t="shared" si="111"/>
        <v>159.22997457724398</v>
      </c>
      <c r="W62" t="str">
        <f t="shared" si="141"/>
        <v>61 Caring personal service occupations</v>
      </c>
      <c r="X62" s="18">
        <f t="shared" si="150"/>
        <v>4.0595338789297797</v>
      </c>
      <c r="Y62" s="18">
        <f t="shared" si="150"/>
        <v>4.3427586894355032</v>
      </c>
      <c r="Z62" s="18">
        <f t="shared" si="150"/>
        <v>4.1456777539678216</v>
      </c>
      <c r="AA62" s="18">
        <f t="shared" si="150"/>
        <v>4.6060370376862174</v>
      </c>
      <c r="AB62" s="18">
        <f t="shared" si="150"/>
        <v>4.77406773461162</v>
      </c>
      <c r="AD62" s="68">
        <f t="shared" si="113"/>
        <v>39.735644625046277</v>
      </c>
      <c r="AE62" s="69">
        <f t="shared" si="114"/>
        <v>78.69460142636558</v>
      </c>
      <c r="AF62" s="69">
        <f t="shared" si="115"/>
        <v>118.43024605141186</v>
      </c>
      <c r="AH62" t="str">
        <f t="shared" si="142"/>
        <v>61 Caring personal service occupations</v>
      </c>
      <c r="AI62" s="18">
        <f t="shared" si="151"/>
        <v>12.73638999160859</v>
      </c>
      <c r="AJ62" s="18">
        <f t="shared" si="151"/>
        <v>12.691026447516865</v>
      </c>
      <c r="AK62" s="18">
        <f t="shared" si="151"/>
        <v>12.251845467417763</v>
      </c>
      <c r="AL62" s="18">
        <f t="shared" si="151"/>
        <v>12.889187113237446</v>
      </c>
      <c r="AM62" s="18">
        <f t="shared" si="151"/>
        <v>12.16956968601845</v>
      </c>
      <c r="AO62" s="68">
        <f t="shared" si="117"/>
        <v>11.227330652015613</v>
      </c>
      <c r="AP62" s="69">
        <f t="shared" si="118"/>
        <v>61.532199597475071</v>
      </c>
      <c r="AQ62" s="69">
        <f t="shared" si="119"/>
        <v>72.75953024949068</v>
      </c>
      <c r="AS62" t="str">
        <f t="shared" si="143"/>
        <v>61 Caring personal service occupations</v>
      </c>
      <c r="AT62" s="18">
        <f t="shared" si="152"/>
        <v>6.9342393571919114</v>
      </c>
      <c r="AU62" s="18">
        <f t="shared" si="152"/>
        <v>7.0041332448841755</v>
      </c>
      <c r="AV62" s="18">
        <f t="shared" si="152"/>
        <v>6.7656139997725919</v>
      </c>
      <c r="AW62" s="18">
        <f t="shared" si="152"/>
        <v>7.0153617665765893</v>
      </c>
      <c r="AX62" s="18">
        <f t="shared" si="152"/>
        <v>6.6249703086140368</v>
      </c>
      <c r="AZ62" s="68">
        <f t="shared" si="121"/>
        <v>13.770378075134742</v>
      </c>
      <c r="BA62" s="69">
        <f t="shared" si="122"/>
        <v>63.423660962889585</v>
      </c>
      <c r="BB62" s="69">
        <f t="shared" si="123"/>
        <v>77.194039038024329</v>
      </c>
      <c r="BD62" t="str">
        <f t="shared" si="144"/>
        <v>61 Caring personal service occupations</v>
      </c>
      <c r="BE62" s="18">
        <f t="shared" si="153"/>
        <v>11.165735063147192</v>
      </c>
      <c r="BF62" s="18">
        <f t="shared" si="153"/>
        <v>12.067310401400128</v>
      </c>
      <c r="BG62" s="18">
        <f t="shared" si="153"/>
        <v>11.610729783060837</v>
      </c>
      <c r="BH62" s="18">
        <f t="shared" si="153"/>
        <v>12.555010326937834</v>
      </c>
      <c r="BI62" s="18">
        <f t="shared" si="153"/>
        <v>14.219291507668327</v>
      </c>
      <c r="BK62" s="68">
        <f t="shared" si="125"/>
        <v>20.049965280100896</v>
      </c>
      <c r="BL62" s="69">
        <f t="shared" si="126"/>
        <v>62.43856001056858</v>
      </c>
      <c r="BM62" s="69">
        <f t="shared" si="127"/>
        <v>82.488525290669486</v>
      </c>
      <c r="BO62" t="str">
        <f t="shared" si="145"/>
        <v>61 Caring personal service occupations</v>
      </c>
      <c r="BP62" s="18">
        <f t="shared" si="154"/>
        <v>8.8664980831625932</v>
      </c>
      <c r="BQ62" s="18">
        <f t="shared" si="154"/>
        <v>8.3761916276209281</v>
      </c>
      <c r="BR62" s="18">
        <f t="shared" si="154"/>
        <v>8.3806668829996696</v>
      </c>
      <c r="BS62" s="18">
        <f t="shared" si="154"/>
        <v>8.5288573139247887</v>
      </c>
      <c r="BT62" s="18">
        <f t="shared" si="154"/>
        <v>8.276759979667963</v>
      </c>
      <c r="BV62" s="68">
        <f t="shared" si="129"/>
        <v>-17.75359128448023</v>
      </c>
      <c r="BW62" s="69">
        <f t="shared" si="130"/>
        <v>43.828949127861975</v>
      </c>
      <c r="BX62" s="69">
        <f t="shared" si="131"/>
        <v>26.075357843381745</v>
      </c>
      <c r="BZ62" t="str">
        <f t="shared" si="146"/>
        <v>61 Caring personal service occupations</v>
      </c>
      <c r="CA62" s="18">
        <f t="shared" si="155"/>
        <v>4.1784105057170216</v>
      </c>
      <c r="CB62" s="18">
        <f t="shared" si="155"/>
        <v>2.8130655792716421</v>
      </c>
      <c r="CC62" s="18">
        <f t="shared" si="155"/>
        <v>2.6954075012902927</v>
      </c>
      <c r="CD62" s="18">
        <f t="shared" si="155"/>
        <v>2.3438279918480553</v>
      </c>
      <c r="CE62" s="18">
        <f t="shared" si="155"/>
        <v>2.8568638998641158</v>
      </c>
      <c r="CG62" s="68">
        <f t="shared" si="133"/>
        <v>-30.454229432942618</v>
      </c>
      <c r="CH62" s="69">
        <f t="shared" si="134"/>
        <v>25.985594522893646</v>
      </c>
      <c r="CI62" s="69">
        <f t="shared" si="135"/>
        <v>-4.4686349100489728</v>
      </c>
      <c r="CK62" t="str">
        <f t="shared" si="147"/>
        <v>61 Caring personal service occupations</v>
      </c>
      <c r="CL62" s="18">
        <f t="shared" si="156"/>
        <v>1.9267803382000299</v>
      </c>
      <c r="CM62" s="18">
        <f t="shared" si="156"/>
        <v>1.5563832124373327</v>
      </c>
      <c r="CN62" s="18">
        <f t="shared" si="156"/>
        <v>1.7096626143300295</v>
      </c>
      <c r="CO62" s="18">
        <f t="shared" si="156"/>
        <v>2.2959958196532364</v>
      </c>
      <c r="CP62" s="18">
        <f t="shared" si="156"/>
        <v>3.0637291101785649</v>
      </c>
      <c r="CR62" s="68">
        <f t="shared" si="137"/>
        <v>61.540340068804731</v>
      </c>
      <c r="CS62" s="69">
        <f t="shared" si="138"/>
        <v>35.167092903826656</v>
      </c>
      <c r="CT62" s="69">
        <f t="shared" si="139"/>
        <v>96.707432972631395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0.2297328351658583</v>
      </c>
      <c r="C63" s="18">
        <f t="shared" si="148"/>
        <v>0.27917847467196011</v>
      </c>
      <c r="D63" s="18">
        <f t="shared" si="148"/>
        <v>0.27680200237091129</v>
      </c>
      <c r="E63" s="18">
        <f t="shared" si="148"/>
        <v>0.28536499745877314</v>
      </c>
      <c r="F63" s="18">
        <f t="shared" si="148"/>
        <v>0.29608492337137216</v>
      </c>
      <c r="H63" s="68">
        <f t="shared" si="105"/>
        <v>55.238429082234731</v>
      </c>
      <c r="I63" s="69">
        <f t="shared" si="106"/>
        <v>72.471532259007958</v>
      </c>
      <c r="J63" s="69">
        <f t="shared" si="107"/>
        <v>127.70996134124269</v>
      </c>
      <c r="L63" t="str">
        <f t="shared" si="140"/>
        <v>62 Leisure, travel and related personal service occupations</v>
      </c>
      <c r="M63" s="18">
        <f t="shared" si="149"/>
        <v>0.55733352523741608</v>
      </c>
      <c r="N63" s="18">
        <f t="shared" si="149"/>
        <v>0.55809899910423144</v>
      </c>
      <c r="O63" s="18">
        <f t="shared" si="149"/>
        <v>0.50114090084531548</v>
      </c>
      <c r="P63" s="18">
        <f t="shared" si="149"/>
        <v>0.53383511557362995</v>
      </c>
      <c r="Q63" s="18">
        <f t="shared" si="149"/>
        <v>0.55844190836960794</v>
      </c>
      <c r="S63" s="68">
        <f t="shared" si="109"/>
        <v>62.878371565499606</v>
      </c>
      <c r="T63" s="69">
        <f t="shared" si="110"/>
        <v>74.920750326452293</v>
      </c>
      <c r="U63" s="69">
        <f t="shared" si="111"/>
        <v>137.7991218919519</v>
      </c>
      <c r="W63" t="str">
        <f t="shared" si="141"/>
        <v>62 Leisure, travel and related personal service occupations</v>
      </c>
      <c r="X63" s="18">
        <f t="shared" si="150"/>
        <v>1.2081088883542048</v>
      </c>
      <c r="Y63" s="18">
        <f t="shared" si="150"/>
        <v>1.3529308593351903</v>
      </c>
      <c r="Z63" s="18">
        <f t="shared" si="150"/>
        <v>1.2362707393743384</v>
      </c>
      <c r="AA63" s="18">
        <f t="shared" si="150"/>
        <v>1.4259871906584038</v>
      </c>
      <c r="AB63" s="18">
        <f t="shared" si="150"/>
        <v>1.6762395769710348</v>
      </c>
      <c r="AD63" s="68">
        <f t="shared" si="113"/>
        <v>64.526806273688635</v>
      </c>
      <c r="AE63" s="69">
        <f t="shared" si="114"/>
        <v>81.616530051194729</v>
      </c>
      <c r="AF63" s="69">
        <f t="shared" si="115"/>
        <v>146.14333632488334</v>
      </c>
      <c r="AH63" t="str">
        <f t="shared" si="142"/>
        <v>62 Leisure, travel and related personal service occupations</v>
      </c>
      <c r="AI63" s="18">
        <f t="shared" si="151"/>
        <v>2.6750743032068778</v>
      </c>
      <c r="AJ63" s="18">
        <f t="shared" si="151"/>
        <v>2.9593837611087714</v>
      </c>
      <c r="AK63" s="18">
        <f t="shared" si="151"/>
        <v>2.7322531036361304</v>
      </c>
      <c r="AL63" s="18">
        <f t="shared" si="151"/>
        <v>3.0214112042165611</v>
      </c>
      <c r="AM63" s="18">
        <f t="shared" si="151"/>
        <v>3.5229915079100955</v>
      </c>
      <c r="AO63" s="68">
        <f t="shared" si="117"/>
        <v>44.387125876338644</v>
      </c>
      <c r="AP63" s="69">
        <f t="shared" si="118"/>
        <v>74.040566592459825</v>
      </c>
      <c r="AQ63" s="69">
        <f t="shared" si="119"/>
        <v>118.42769246879845</v>
      </c>
      <c r="AS63" t="str">
        <f t="shared" si="143"/>
        <v>62 Leisure, travel and related personal service occupations</v>
      </c>
      <c r="AT63" s="18">
        <f t="shared" si="152"/>
        <v>3.3118647060787478</v>
      </c>
      <c r="AU63" s="18">
        <f t="shared" si="152"/>
        <v>3.5329678660192676</v>
      </c>
      <c r="AV63" s="18">
        <f t="shared" si="152"/>
        <v>3.4580131208901812</v>
      </c>
      <c r="AW63" s="18">
        <f t="shared" si="152"/>
        <v>3.8944102757061385</v>
      </c>
      <c r="AX63" s="18">
        <f t="shared" si="152"/>
        <v>4.7181179845892158</v>
      </c>
      <c r="AZ63" s="68">
        <f t="shared" si="121"/>
        <v>58.523861018384252</v>
      </c>
      <c r="BA63" s="69">
        <f t="shared" si="122"/>
        <v>79.979134450978549</v>
      </c>
      <c r="BB63" s="69">
        <f t="shared" si="123"/>
        <v>138.50299546936279</v>
      </c>
      <c r="BD63" t="str">
        <f t="shared" si="144"/>
        <v>62 Leisure, travel and related personal service occupations</v>
      </c>
      <c r="BE63" s="18">
        <f t="shared" si="153"/>
        <v>3.4238560413754136</v>
      </c>
      <c r="BF63" s="18">
        <f t="shared" si="153"/>
        <v>3.1679896482138292</v>
      </c>
      <c r="BG63" s="18">
        <f t="shared" si="153"/>
        <v>2.970965725762738</v>
      </c>
      <c r="BH63" s="18">
        <f t="shared" si="153"/>
        <v>2.8144004639822162</v>
      </c>
      <c r="BI63" s="18">
        <f t="shared" si="153"/>
        <v>2.5049602182912145</v>
      </c>
      <c r="BK63" s="68">
        <f t="shared" si="125"/>
        <v>-17.349251607181561</v>
      </c>
      <c r="BL63" s="69">
        <f t="shared" si="126"/>
        <v>42.142763372249455</v>
      </c>
      <c r="BM63" s="69">
        <f t="shared" si="127"/>
        <v>24.793511765067887</v>
      </c>
      <c r="BO63" t="str">
        <f t="shared" si="145"/>
        <v>62 Leisure, travel and related personal service occupations</v>
      </c>
      <c r="BP63" s="18">
        <f t="shared" si="154"/>
        <v>3.4350051452898542</v>
      </c>
      <c r="BQ63" s="18">
        <f t="shared" si="154"/>
        <v>3.0594904109119527</v>
      </c>
      <c r="BR63" s="18">
        <f t="shared" si="154"/>
        <v>3.0336619032717174</v>
      </c>
      <c r="BS63" s="18">
        <f t="shared" si="154"/>
        <v>2.7923649606398109</v>
      </c>
      <c r="BT63" s="18">
        <f t="shared" si="154"/>
        <v>2.6151801940735009</v>
      </c>
      <c r="BV63" s="68">
        <f t="shared" si="129"/>
        <v>-28.209066296266926</v>
      </c>
      <c r="BW63" s="69">
        <f t="shared" si="130"/>
        <v>38.184786224569528</v>
      </c>
      <c r="BX63" s="69">
        <f t="shared" si="131"/>
        <v>9.975719928302599</v>
      </c>
      <c r="BZ63" t="str">
        <f t="shared" si="146"/>
        <v>62 Leisure, travel and related personal service occupations</v>
      </c>
      <c r="CA63" s="18">
        <f t="shared" si="155"/>
        <v>3.0618014024242997</v>
      </c>
      <c r="CB63" s="18">
        <f t="shared" si="155"/>
        <v>3.2755092095222453</v>
      </c>
      <c r="CC63" s="18">
        <f t="shared" si="155"/>
        <v>3.0993786443046352</v>
      </c>
      <c r="CD63" s="18">
        <f t="shared" si="155"/>
        <v>3.2855293440346447</v>
      </c>
      <c r="CE63" s="18">
        <f t="shared" si="155"/>
        <v>3.6122317464371201</v>
      </c>
      <c r="CG63" s="68">
        <f t="shared" si="133"/>
        <v>-23.527273621184143</v>
      </c>
      <c r="CH63" s="69">
        <f t="shared" si="134"/>
        <v>38.634173194781177</v>
      </c>
      <c r="CI63" s="69">
        <f t="shared" si="135"/>
        <v>15.106899573597035</v>
      </c>
      <c r="CK63" t="str">
        <f t="shared" si="147"/>
        <v>62 Leisure, travel and related personal service occupations</v>
      </c>
      <c r="CL63" s="18">
        <f t="shared" si="156"/>
        <v>3.1382036495241925</v>
      </c>
      <c r="CM63" s="18">
        <f t="shared" si="156"/>
        <v>3.0745272891118338</v>
      </c>
      <c r="CN63" s="18">
        <f t="shared" si="156"/>
        <v>2.9844851106662564</v>
      </c>
      <c r="CO63" s="18">
        <f t="shared" si="156"/>
        <v>2.846981803932346</v>
      </c>
      <c r="CP63" s="18">
        <f t="shared" si="156"/>
        <v>3.101762969532456</v>
      </c>
      <c r="CR63" s="68">
        <f t="shared" si="137"/>
        <v>-6.3128052975861522</v>
      </c>
      <c r="CS63" s="69">
        <f t="shared" si="138"/>
        <v>27.15063920272739</v>
      </c>
      <c r="CT63" s="69">
        <f t="shared" si="139"/>
        <v>20.837833905141235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1.884820253419333E-2</v>
      </c>
      <c r="C64" s="18">
        <f t="shared" si="148"/>
        <v>1.5036077340741286E-2</v>
      </c>
      <c r="D64" s="18">
        <f t="shared" si="148"/>
        <v>1.5423928823648422E-2</v>
      </c>
      <c r="E64" s="18">
        <f t="shared" si="148"/>
        <v>1.4991655131123676E-2</v>
      </c>
      <c r="F64" s="18">
        <f t="shared" si="148"/>
        <v>1.635075748897807E-2</v>
      </c>
      <c r="H64" s="68">
        <f t="shared" si="105"/>
        <v>53.8491275682252</v>
      </c>
      <c r="I64" s="69">
        <f t="shared" si="106"/>
        <v>69.502612493443266</v>
      </c>
      <c r="J64" s="69">
        <f t="shared" si="107"/>
        <v>123.35174006166845</v>
      </c>
      <c r="L64" t="str">
        <f t="shared" si="140"/>
        <v>63 Community and civil enforcement occupations</v>
      </c>
      <c r="M64" s="18">
        <f t="shared" si="149"/>
        <v>4.3297927138901626E-2</v>
      </c>
      <c r="N64" s="18">
        <f t="shared" si="149"/>
        <v>3.3353123101666479E-2</v>
      </c>
      <c r="O64" s="18">
        <f t="shared" si="149"/>
        <v>4.4718056224479379E-2</v>
      </c>
      <c r="P64" s="18">
        <f t="shared" si="149"/>
        <v>3.4776871118317211E-2</v>
      </c>
      <c r="Q64" s="18">
        <f t="shared" si="149"/>
        <v>3.850228586484479E-2</v>
      </c>
      <c r="S64" s="68">
        <f t="shared" si="109"/>
        <v>25.848737164464996</v>
      </c>
      <c r="T64" s="69">
        <f t="shared" si="110"/>
        <v>55.198269311994828</v>
      </c>
      <c r="U64" s="69">
        <f t="shared" si="111"/>
        <v>81.047006476459828</v>
      </c>
      <c r="W64" t="str">
        <f t="shared" si="141"/>
        <v>63 Community and civil enforcement occupations</v>
      </c>
      <c r="X64" s="18">
        <f t="shared" si="150"/>
        <v>9.2139827949114531E-2</v>
      </c>
      <c r="Y64" s="18">
        <f t="shared" si="150"/>
        <v>8.4077608663057038E-2</v>
      </c>
      <c r="Z64" s="18">
        <f t="shared" si="150"/>
        <v>9.2191191299583627E-2</v>
      </c>
      <c r="AA64" s="18">
        <f t="shared" si="150"/>
        <v>9.2607007953952214E-2</v>
      </c>
      <c r="AB64" s="18">
        <f t="shared" si="150"/>
        <v>9.7096469005812244E-2</v>
      </c>
      <c r="AD64" s="68">
        <f t="shared" si="113"/>
        <v>27.799212313667226</v>
      </c>
      <c r="AE64" s="69">
        <f t="shared" si="114"/>
        <v>71.216738674741677</v>
      </c>
      <c r="AF64" s="69">
        <f t="shared" si="115"/>
        <v>99.015950988408903</v>
      </c>
      <c r="AH64" t="str">
        <f t="shared" si="142"/>
        <v>63 Community and civil enforcement occupations</v>
      </c>
      <c r="AI64" s="18">
        <f t="shared" si="151"/>
        <v>9.1735405367619274E-2</v>
      </c>
      <c r="AJ64" s="18">
        <f t="shared" si="151"/>
        <v>8.2234947605041714E-2</v>
      </c>
      <c r="AK64" s="18">
        <f t="shared" si="151"/>
        <v>0.10699524012134715</v>
      </c>
      <c r="AL64" s="18">
        <f t="shared" si="151"/>
        <v>8.8485639737036326E-2</v>
      </c>
      <c r="AM64" s="18">
        <f t="shared" si="151"/>
        <v>9.293290225214125E-2</v>
      </c>
      <c r="AO64" s="68">
        <f t="shared" si="117"/>
        <v>-2.7380784036494998</v>
      </c>
      <c r="AP64" s="69">
        <f t="shared" si="118"/>
        <v>52.524661715634643</v>
      </c>
      <c r="AQ64" s="69">
        <f t="shared" si="119"/>
        <v>49.786583311985147</v>
      </c>
      <c r="AS64" t="str">
        <f t="shared" si="143"/>
        <v>63 Community and civil enforcement occupations</v>
      </c>
      <c r="AT64" s="18">
        <f t="shared" si="152"/>
        <v>9.4132118556456729E-2</v>
      </c>
      <c r="AU64" s="18">
        <f t="shared" si="152"/>
        <v>7.1122408888384128E-2</v>
      </c>
      <c r="AV64" s="18">
        <f t="shared" si="152"/>
        <v>8.8635925302129687E-2</v>
      </c>
      <c r="AW64" s="18">
        <f t="shared" si="152"/>
        <v>6.8165795522401151E-2</v>
      </c>
      <c r="AX64" s="18">
        <f t="shared" si="152"/>
        <v>6.3437495641384969E-2</v>
      </c>
      <c r="AZ64" s="68">
        <f t="shared" si="121"/>
        <v>-16.844930995764251</v>
      </c>
      <c r="BA64" s="69">
        <f t="shared" si="122"/>
        <v>48.432441474120452</v>
      </c>
      <c r="BB64" s="69">
        <f t="shared" si="123"/>
        <v>31.587510478356208</v>
      </c>
      <c r="BD64" t="str">
        <f t="shared" si="144"/>
        <v>63 Community and civil enforcement occupations</v>
      </c>
      <c r="BE64" s="18">
        <f t="shared" si="153"/>
        <v>9.9572243933483212E-2</v>
      </c>
      <c r="BF64" s="18">
        <f t="shared" si="153"/>
        <v>6.4901298962581566E-2</v>
      </c>
      <c r="BG64" s="18">
        <f t="shared" si="153"/>
        <v>9.3784173173669633E-2</v>
      </c>
      <c r="BH64" s="18">
        <f t="shared" si="153"/>
        <v>6.1944032389742609E-2</v>
      </c>
      <c r="BI64" s="18">
        <f t="shared" si="153"/>
        <v>6.508109561663214E-2</v>
      </c>
      <c r="BK64" s="68">
        <f t="shared" si="125"/>
        <v>-31.974945169859943</v>
      </c>
      <c r="BL64" s="69">
        <f t="shared" si="126"/>
        <v>25.975718084777377</v>
      </c>
      <c r="BM64" s="69">
        <f t="shared" si="127"/>
        <v>-5.9992270850825644</v>
      </c>
      <c r="BO64" t="str">
        <f t="shared" si="145"/>
        <v>63 Community and civil enforcement occupations</v>
      </c>
      <c r="BP64" s="18">
        <f t="shared" si="154"/>
        <v>0.13224453322793084</v>
      </c>
      <c r="BQ64" s="18">
        <f t="shared" si="154"/>
        <v>0.111855651187379</v>
      </c>
      <c r="BR64" s="18">
        <f t="shared" si="154"/>
        <v>0.14724428080925908</v>
      </c>
      <c r="BS64" s="18">
        <f t="shared" si="154"/>
        <v>0.11120472986393877</v>
      </c>
      <c r="BT64" s="18">
        <f t="shared" si="154"/>
        <v>0.12499216376663208</v>
      </c>
      <c r="BV64" s="68">
        <f t="shared" si="129"/>
        <v>-29.306495399923648</v>
      </c>
      <c r="BW64" s="69">
        <f t="shared" si="130"/>
        <v>30.816595959885561</v>
      </c>
      <c r="BX64" s="69">
        <f t="shared" si="131"/>
        <v>1.5101005599619088</v>
      </c>
      <c r="BZ64" t="str">
        <f t="shared" si="146"/>
        <v>63 Community and civil enforcement occupations</v>
      </c>
      <c r="CA64" s="18">
        <f t="shared" si="155"/>
        <v>0.16199855153260459</v>
      </c>
      <c r="CB64" s="18">
        <f t="shared" si="155"/>
        <v>0.14171885674258977</v>
      </c>
      <c r="CC64" s="18">
        <f t="shared" si="155"/>
        <v>0.19711533815876242</v>
      </c>
      <c r="CD64" s="18">
        <f t="shared" si="155"/>
        <v>0.16709275993072056</v>
      </c>
      <c r="CE64" s="18">
        <f t="shared" si="155"/>
        <v>0.21179501090995986</v>
      </c>
      <c r="CG64" s="68">
        <f t="shared" si="133"/>
        <v>-29.498085413685416</v>
      </c>
      <c r="CH64" s="69">
        <f t="shared" si="134"/>
        <v>31.021832964553621</v>
      </c>
      <c r="CI64" s="69">
        <f t="shared" si="135"/>
        <v>1.5237475508682004</v>
      </c>
      <c r="CK64" t="str">
        <f t="shared" si="147"/>
        <v>63 Community and civil enforcement occupations</v>
      </c>
      <c r="CL64" s="18">
        <f t="shared" si="156"/>
        <v>0.1528955732109929</v>
      </c>
      <c r="CM64" s="18">
        <f t="shared" si="156"/>
        <v>0.10936178930667448</v>
      </c>
      <c r="CN64" s="18">
        <f t="shared" si="156"/>
        <v>0.16815882496262877</v>
      </c>
      <c r="CO64" s="18">
        <f t="shared" si="156"/>
        <v>0.10087843997429767</v>
      </c>
      <c r="CP64" s="18">
        <f t="shared" si="156"/>
        <v>8.9286567666576E-2</v>
      </c>
      <c r="CR64" s="68">
        <f t="shared" si="137"/>
        <v>-52.136163209408096</v>
      </c>
      <c r="CS64" s="69">
        <f t="shared" si="138"/>
        <v>13.897607995259012</v>
      </c>
      <c r="CT64" s="69">
        <f t="shared" si="139"/>
        <v>-38.238555214149081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1.2505354607169956</v>
      </c>
      <c r="C65" s="18">
        <f t="shared" si="157"/>
        <v>1.1616035057434491</v>
      </c>
      <c r="D65" s="18">
        <f t="shared" si="157"/>
        <v>1.0053828751830021</v>
      </c>
      <c r="E65" s="18">
        <f t="shared" si="157"/>
        <v>0.95502448320683564</v>
      </c>
      <c r="F65" s="18">
        <f t="shared" si="157"/>
        <v>0.95168543247521942</v>
      </c>
      <c r="H65" s="68">
        <f t="shared" si="105"/>
        <v>37.377026233331073</v>
      </c>
      <c r="I65" s="69">
        <f t="shared" si="106"/>
        <v>55.173753289783399</v>
      </c>
      <c r="J65" s="69">
        <f t="shared" si="107"/>
        <v>92.550779523114471</v>
      </c>
      <c r="L65" t="str">
        <f t="shared" si="140"/>
        <v>71 Sales occupations</v>
      </c>
      <c r="M65" s="18">
        <f t="shared" ref="M65:Q70" si="158">M28/M$35*100</f>
        <v>2.2248046378706108</v>
      </c>
      <c r="N65" s="18">
        <f t="shared" si="158"/>
        <v>2.1527553852080552</v>
      </c>
      <c r="O65" s="18">
        <f t="shared" si="158"/>
        <v>2.2015824900379251</v>
      </c>
      <c r="P65" s="18">
        <f t="shared" si="158"/>
        <v>2.1597086183784544</v>
      </c>
      <c r="Q65" s="18">
        <f t="shared" si="158"/>
        <v>2.3614271078006706</v>
      </c>
      <c r="S65" s="68">
        <f t="shared" si="109"/>
        <v>56.777901615752846</v>
      </c>
      <c r="T65" s="69">
        <f t="shared" si="110"/>
        <v>60.622824853180965</v>
      </c>
      <c r="U65" s="69">
        <f t="shared" si="111"/>
        <v>117.4007264689338</v>
      </c>
      <c r="W65" t="str">
        <f t="shared" si="141"/>
        <v>71 Sales occupations</v>
      </c>
      <c r="X65" s="18">
        <f t="shared" ref="X65:AB70" si="159">X28/X$35*100</f>
        <v>4.2575237905626313</v>
      </c>
      <c r="Y65" s="18">
        <f t="shared" si="159"/>
        <v>4.23624849684591</v>
      </c>
      <c r="Z65" s="18">
        <f t="shared" si="159"/>
        <v>4.4089944109148282</v>
      </c>
      <c r="AA65" s="18">
        <f t="shared" si="159"/>
        <v>4.3898957638898102</v>
      </c>
      <c r="AB65" s="18">
        <f t="shared" si="159"/>
        <v>4.803723617608135</v>
      </c>
      <c r="AD65" s="68">
        <f t="shared" si="113"/>
        <v>32.206446232011508</v>
      </c>
      <c r="AE65" s="69">
        <f t="shared" si="114"/>
        <v>60.138408916601826</v>
      </c>
      <c r="AF65" s="69">
        <f t="shared" si="115"/>
        <v>92.344855148613334</v>
      </c>
      <c r="AH65" t="str">
        <f t="shared" si="142"/>
        <v>71 Sales occupations</v>
      </c>
      <c r="AI65" s="18">
        <f t="shared" ref="AI65:AM70" si="160">AI28/AI$35*100</f>
        <v>4.8787754195903048</v>
      </c>
      <c r="AJ65" s="18">
        <f t="shared" si="160"/>
        <v>4.7235915396576784</v>
      </c>
      <c r="AK65" s="18">
        <f t="shared" si="160"/>
        <v>4.9252700196080923</v>
      </c>
      <c r="AL65" s="18">
        <f t="shared" si="160"/>
        <v>4.8756942126833245</v>
      </c>
      <c r="AM65" s="18">
        <f t="shared" si="160"/>
        <v>5.1000201457338417</v>
      </c>
      <c r="AO65" s="68">
        <f t="shared" si="117"/>
        <v>15.95237535819696</v>
      </c>
      <c r="AP65" s="69">
        <f t="shared" si="118"/>
        <v>55.000654972405485</v>
      </c>
      <c r="AQ65" s="69">
        <f t="shared" si="119"/>
        <v>70.953030330602445</v>
      </c>
      <c r="AS65" t="str">
        <f t="shared" si="143"/>
        <v>71 Sales occupations</v>
      </c>
      <c r="AT65" s="18">
        <f t="shared" ref="AT65:AX70" si="161">AT28/AT$35*100</f>
        <v>4.2831959823059123</v>
      </c>
      <c r="AU65" s="18">
        <f t="shared" si="161"/>
        <v>3.8126093825131075</v>
      </c>
      <c r="AV65" s="18">
        <f t="shared" si="161"/>
        <v>3.8949199797621827</v>
      </c>
      <c r="AW65" s="18">
        <f t="shared" si="161"/>
        <v>3.6393510267535669</v>
      </c>
      <c r="AX65" s="18">
        <f t="shared" si="161"/>
        <v>3.708084178590787</v>
      </c>
      <c r="AZ65" s="68">
        <f t="shared" si="121"/>
        <v>10.612326368620066</v>
      </c>
      <c r="BA65" s="69">
        <f t="shared" si="122"/>
        <v>45.399711381941529</v>
      </c>
      <c r="BB65" s="69">
        <f t="shared" si="123"/>
        <v>56.012037750561596</v>
      </c>
      <c r="BD65" t="str">
        <f t="shared" si="144"/>
        <v>71 Sales occupations</v>
      </c>
      <c r="BE65" s="18">
        <f t="shared" ref="BE65:BI70" si="162">BE28/BE$35*100</f>
        <v>9.1031080666935971</v>
      </c>
      <c r="BF65" s="18">
        <f t="shared" si="162"/>
        <v>8.6454512833253183</v>
      </c>
      <c r="BG65" s="18">
        <f t="shared" si="162"/>
        <v>9.1298322903258313</v>
      </c>
      <c r="BH65" s="18">
        <f t="shared" si="162"/>
        <v>8.7102624404012037</v>
      </c>
      <c r="BI65" s="18">
        <f t="shared" si="162"/>
        <v>9.0066178267289096</v>
      </c>
      <c r="BK65" s="68">
        <f t="shared" si="125"/>
        <v>-3.2964240415236574</v>
      </c>
      <c r="BL65" s="69">
        <f t="shared" si="126"/>
        <v>42.015753191671458</v>
      </c>
      <c r="BM65" s="69">
        <f t="shared" si="127"/>
        <v>38.7193291501478</v>
      </c>
      <c r="BO65" t="str">
        <f t="shared" si="145"/>
        <v>71 Sales occupations</v>
      </c>
      <c r="BP65" s="18">
        <f t="shared" ref="BP65:BT70" si="163">BP28/BP$35*100</f>
        <v>9.4488619005556878</v>
      </c>
      <c r="BQ65" s="18">
        <f t="shared" si="163"/>
        <v>8.3976069195920022</v>
      </c>
      <c r="BR65" s="18">
        <f t="shared" si="163"/>
        <v>8.7735454925569947</v>
      </c>
      <c r="BS65" s="18">
        <f t="shared" si="163"/>
        <v>7.8117764403915118</v>
      </c>
      <c r="BT65" s="18">
        <f t="shared" si="163"/>
        <v>7.1217348019377624</v>
      </c>
      <c r="BV65" s="68">
        <f t="shared" si="129"/>
        <v>-32.400135391926213</v>
      </c>
      <c r="BW65" s="69">
        <f t="shared" si="130"/>
        <v>34.644217865189056</v>
      </c>
      <c r="BX65" s="69">
        <f t="shared" si="131"/>
        <v>2.2440824732628504</v>
      </c>
      <c r="BZ65" t="str">
        <f t="shared" si="146"/>
        <v>71 Sales occupations</v>
      </c>
      <c r="CA65" s="18">
        <f t="shared" ref="CA65:CE70" si="164">CA28/CA$35*100</f>
        <v>9.2358257692311074</v>
      </c>
      <c r="CB65" s="18">
        <f t="shared" si="164"/>
        <v>9.0974912624691839</v>
      </c>
      <c r="CC65" s="18">
        <f t="shared" si="164"/>
        <v>9.1730409252148899</v>
      </c>
      <c r="CD65" s="18">
        <f t="shared" si="164"/>
        <v>7.8459332184155519</v>
      </c>
      <c r="CE65" s="18">
        <f t="shared" si="164"/>
        <v>4.6012327108912583</v>
      </c>
      <c r="CG65" s="68">
        <f t="shared" si="133"/>
        <v>-67.087075584727245</v>
      </c>
      <c r="CH65" s="69">
        <f t="shared" si="134"/>
        <v>22.308091343488261</v>
      </c>
      <c r="CI65" s="69">
        <f t="shared" si="135"/>
        <v>-44.778984241238987</v>
      </c>
      <c r="CK65" t="str">
        <f t="shared" si="147"/>
        <v>71 Sales occupations</v>
      </c>
      <c r="CL65" s="18">
        <f t="shared" ref="CL65:CP70" si="165">CL28/CL$35*100</f>
        <v>10.851132180693593</v>
      </c>
      <c r="CM65" s="18">
        <f t="shared" si="165"/>
        <v>10.086428535825236</v>
      </c>
      <c r="CN65" s="18">
        <f t="shared" si="165"/>
        <v>10.25267670547907</v>
      </c>
      <c r="CO65" s="18">
        <f t="shared" si="165"/>
        <v>9.3871519888460639</v>
      </c>
      <c r="CP65" s="18">
        <f t="shared" si="165"/>
        <v>7.87067835902588</v>
      </c>
      <c r="CR65" s="68">
        <f t="shared" si="137"/>
        <v>-30.798430154661215</v>
      </c>
      <c r="CS65" s="69">
        <f t="shared" si="138"/>
        <v>20.034631391670125</v>
      </c>
      <c r="CT65" s="69">
        <f t="shared" si="139"/>
        <v>-10.76379876299109</v>
      </c>
    </row>
    <row r="66" spans="1:98" x14ac:dyDescent="0.2">
      <c r="A66" t="str">
        <f t="shared" si="103"/>
        <v>72 Customer service occupations</v>
      </c>
      <c r="B66" s="18">
        <f t="shared" si="157"/>
        <v>0.37120973015184139</v>
      </c>
      <c r="C66" s="18">
        <f t="shared" si="157"/>
        <v>0.35957144091387244</v>
      </c>
      <c r="D66" s="18">
        <f t="shared" si="157"/>
        <v>0.39030137393282155</v>
      </c>
      <c r="E66" s="18">
        <f t="shared" si="157"/>
        <v>0.50415190182449277</v>
      </c>
      <c r="F66" s="18">
        <f t="shared" si="157"/>
        <v>0.55688970624910616</v>
      </c>
      <c r="H66" s="68">
        <f t="shared" si="105"/>
        <v>107.07195477064826</v>
      </c>
      <c r="I66" s="69">
        <f t="shared" si="106"/>
        <v>73.431841721782916</v>
      </c>
      <c r="J66" s="69">
        <f t="shared" si="107"/>
        <v>180.50379649243115</v>
      </c>
      <c r="L66" t="str">
        <f t="shared" si="140"/>
        <v>72 Customer service occupations</v>
      </c>
      <c r="M66" s="18">
        <f t="shared" si="158"/>
        <v>0.61398475494544824</v>
      </c>
      <c r="N66" s="18">
        <f t="shared" si="158"/>
        <v>0.64265660517403278</v>
      </c>
      <c r="O66" s="18">
        <f t="shared" si="158"/>
        <v>0.62872619209990055</v>
      </c>
      <c r="P66" s="18">
        <f t="shared" si="158"/>
        <v>0.8214741532442621</v>
      </c>
      <c r="Q66" s="18">
        <f t="shared" si="158"/>
        <v>0.91136550179254006</v>
      </c>
      <c r="S66" s="68">
        <f t="shared" si="109"/>
        <v>111.87333249107621</v>
      </c>
      <c r="T66" s="69">
        <f t="shared" si="110"/>
        <v>81.081974879820692</v>
      </c>
      <c r="U66" s="69">
        <f t="shared" si="111"/>
        <v>192.95530737089689</v>
      </c>
      <c r="W66" t="str">
        <f t="shared" si="141"/>
        <v>72 Customer service occupations</v>
      </c>
      <c r="X66" s="18">
        <f t="shared" si="159"/>
        <v>1.1810385414543514</v>
      </c>
      <c r="Y66" s="18">
        <f t="shared" si="159"/>
        <v>1.262519331983492</v>
      </c>
      <c r="Z66" s="18">
        <f t="shared" si="159"/>
        <v>1.3057620217132488</v>
      </c>
      <c r="AA66" s="18">
        <f t="shared" si="159"/>
        <v>1.6615644954056503</v>
      </c>
      <c r="AB66" s="18">
        <f t="shared" si="159"/>
        <v>1.8946916249919701</v>
      </c>
      <c r="AD66" s="68">
        <f t="shared" si="113"/>
        <v>76.07134015435831</v>
      </c>
      <c r="AE66" s="69">
        <f t="shared" si="114"/>
        <v>74.367373194824921</v>
      </c>
      <c r="AF66" s="69">
        <f t="shared" si="115"/>
        <v>150.43871334918322</v>
      </c>
      <c r="AH66" t="str">
        <f t="shared" si="142"/>
        <v>72 Customer service occupations</v>
      </c>
      <c r="AI66" s="18">
        <f t="shared" si="160"/>
        <v>1.326864615244419</v>
      </c>
      <c r="AJ66" s="18">
        <f t="shared" si="160"/>
        <v>1.5383210323398586</v>
      </c>
      <c r="AK66" s="18">
        <f t="shared" si="160"/>
        <v>1.7007087059033483</v>
      </c>
      <c r="AL66" s="18">
        <f t="shared" si="160"/>
        <v>2.2990956292447629</v>
      </c>
      <c r="AM66" s="18">
        <f t="shared" si="160"/>
        <v>2.6175729627823632</v>
      </c>
      <c r="AO66" s="68">
        <f t="shared" si="117"/>
        <v>72.348165258465841</v>
      </c>
      <c r="AP66" s="69">
        <f t="shared" si="118"/>
        <v>78.751202250767378</v>
      </c>
      <c r="AQ66" s="69">
        <f t="shared" si="119"/>
        <v>151.09936750923322</v>
      </c>
      <c r="AS66" t="str">
        <f t="shared" si="143"/>
        <v>72 Customer service occupations</v>
      </c>
      <c r="AT66" s="18">
        <f t="shared" si="161"/>
        <v>1.6247783823840574</v>
      </c>
      <c r="AU66" s="18">
        <f t="shared" si="161"/>
        <v>1.7162483044247068</v>
      </c>
      <c r="AV66" s="18">
        <f t="shared" si="161"/>
        <v>1.7507723893117726</v>
      </c>
      <c r="AW66" s="18">
        <f t="shared" si="161"/>
        <v>2.1823701427167661</v>
      </c>
      <c r="AX66" s="18">
        <f t="shared" si="161"/>
        <v>2.2665041114600002</v>
      </c>
      <c r="AZ66" s="68">
        <f t="shared" si="121"/>
        <v>50.410897823564341</v>
      </c>
      <c r="BA66" s="69">
        <f t="shared" si="122"/>
        <v>66.555376020185236</v>
      </c>
      <c r="BB66" s="69">
        <f t="shared" si="123"/>
        <v>116.96627384374956</v>
      </c>
      <c r="BD66" t="str">
        <f t="shared" si="144"/>
        <v>72 Customer service occupations</v>
      </c>
      <c r="BE66" s="18">
        <f t="shared" si="162"/>
        <v>1.7729706793963136</v>
      </c>
      <c r="BF66" s="18">
        <f t="shared" si="162"/>
        <v>1.8409549465933848</v>
      </c>
      <c r="BG66" s="18">
        <f t="shared" si="162"/>
        <v>1.8861160731359006</v>
      </c>
      <c r="BH66" s="18">
        <f t="shared" si="162"/>
        <v>2.2621728333899811</v>
      </c>
      <c r="BI66" s="18">
        <f t="shared" si="162"/>
        <v>2.4585263544646576</v>
      </c>
      <c r="BK66" s="68">
        <f t="shared" si="125"/>
        <v>27.776224322371345</v>
      </c>
      <c r="BL66" s="69">
        <f t="shared" si="126"/>
        <v>54.13360317152037</v>
      </c>
      <c r="BM66" s="69">
        <f t="shared" si="127"/>
        <v>81.909827493891711</v>
      </c>
      <c r="BO66" t="str">
        <f t="shared" si="145"/>
        <v>72 Customer service occupations</v>
      </c>
      <c r="BP66" s="18">
        <f t="shared" si="163"/>
        <v>2.0322735397503724</v>
      </c>
      <c r="BQ66" s="18">
        <f t="shared" si="163"/>
        <v>2.0863103891822501</v>
      </c>
      <c r="BR66" s="18">
        <f t="shared" si="163"/>
        <v>2.2372176490955331</v>
      </c>
      <c r="BS66" s="18">
        <f t="shared" si="163"/>
        <v>2.8252932343356822</v>
      </c>
      <c r="BT66" s="18">
        <f t="shared" si="163"/>
        <v>3.2171499465171958</v>
      </c>
      <c r="BV66" s="68">
        <f t="shared" si="129"/>
        <v>19.756260810396263</v>
      </c>
      <c r="BW66" s="69">
        <f t="shared" si="130"/>
        <v>54.464080803084755</v>
      </c>
      <c r="BX66" s="69">
        <f t="shared" si="131"/>
        <v>74.220341613481025</v>
      </c>
      <c r="BZ66" t="str">
        <f t="shared" si="146"/>
        <v>72 Customer service occupations</v>
      </c>
      <c r="CA66" s="18">
        <f t="shared" si="164"/>
        <v>1.4982068731025517</v>
      </c>
      <c r="CB66" s="18">
        <f t="shared" si="164"/>
        <v>1.5377737129913713</v>
      </c>
      <c r="CC66" s="18">
        <f t="shared" si="164"/>
        <v>1.6062959598553497</v>
      </c>
      <c r="CD66" s="18">
        <f t="shared" si="164"/>
        <v>1.9355291656091023</v>
      </c>
      <c r="CE66" s="18">
        <f t="shared" si="164"/>
        <v>2.5786632675413235</v>
      </c>
      <c r="CG66" s="68">
        <f t="shared" si="133"/>
        <v>5.3354783400959853</v>
      </c>
      <c r="CH66" s="69">
        <f t="shared" si="134"/>
        <v>35.950233173394608</v>
      </c>
      <c r="CI66" s="69">
        <f t="shared" si="135"/>
        <v>41.28571151349059</v>
      </c>
      <c r="CK66" t="str">
        <f t="shared" si="147"/>
        <v>72 Customer service occupations</v>
      </c>
      <c r="CL66" s="18">
        <f t="shared" si="165"/>
        <v>1.326159379087495</v>
      </c>
      <c r="CM66" s="18">
        <f t="shared" si="165"/>
        <v>1.6953854834761983</v>
      </c>
      <c r="CN66" s="18">
        <f t="shared" si="165"/>
        <v>1.9525182205958322</v>
      </c>
      <c r="CO66" s="18">
        <f t="shared" si="165"/>
        <v>3.3238911893205012</v>
      </c>
      <c r="CP66" s="18">
        <f t="shared" si="165"/>
        <v>4.4938955402657195</v>
      </c>
      <c r="CR66" s="68">
        <f t="shared" si="137"/>
        <v>107.47650447618584</v>
      </c>
      <c r="CS66" s="69">
        <f t="shared" si="138"/>
        <v>48.440962839720072</v>
      </c>
      <c r="CT66" s="69">
        <f t="shared" si="139"/>
        <v>155.91746731590592</v>
      </c>
    </row>
    <row r="67" spans="1:98" x14ac:dyDescent="0.2">
      <c r="A67" t="str">
        <f t="shared" si="103"/>
        <v>81 Process, plant and machine operatives</v>
      </c>
      <c r="B67" s="18">
        <f t="shared" si="157"/>
        <v>0.25392280036032444</v>
      </c>
      <c r="C67" s="18">
        <f t="shared" si="157"/>
        <v>0.28921893492898931</v>
      </c>
      <c r="D67" s="18">
        <f t="shared" si="157"/>
        <v>0.25488263812615281</v>
      </c>
      <c r="E67" s="18">
        <f t="shared" si="157"/>
        <v>0.32389765203163134</v>
      </c>
      <c r="F67" s="18">
        <f t="shared" si="157"/>
        <v>0.40616692981086555</v>
      </c>
      <c r="H67" s="68">
        <f t="shared" si="105"/>
        <v>131.26849790220373</v>
      </c>
      <c r="I67" s="69">
        <f t="shared" si="106"/>
        <v>85.31104463210751</v>
      </c>
      <c r="J67" s="69">
        <f t="shared" si="107"/>
        <v>216.57954253431123</v>
      </c>
      <c r="L67" t="str">
        <f t="shared" si="140"/>
        <v>81 Process, plant and machine operatives</v>
      </c>
      <c r="M67" s="18">
        <f t="shared" si="158"/>
        <v>0.20194727178317362</v>
      </c>
      <c r="N67" s="18">
        <f t="shared" si="158"/>
        <v>0.22629294590560592</v>
      </c>
      <c r="O67" s="18">
        <f t="shared" si="158"/>
        <v>0.21095135513079272</v>
      </c>
      <c r="P67" s="18">
        <f t="shared" si="158"/>
        <v>0.28016379396957924</v>
      </c>
      <c r="Q67" s="18">
        <f t="shared" si="158"/>
        <v>0.36017880916761125</v>
      </c>
      <c r="S67" s="68">
        <f t="shared" si="109"/>
        <v>149.56352067058657</v>
      </c>
      <c r="T67" s="69">
        <f t="shared" si="110"/>
        <v>83.563816636936309</v>
      </c>
      <c r="U67" s="69">
        <f t="shared" si="111"/>
        <v>233.12733730752288</v>
      </c>
      <c r="W67" t="str">
        <f t="shared" si="141"/>
        <v>81 Process, plant and machine operatives</v>
      </c>
      <c r="X67" s="18">
        <f t="shared" si="159"/>
        <v>0.30146682127789404</v>
      </c>
      <c r="Y67" s="18">
        <f t="shared" si="159"/>
        <v>0.29800470227513415</v>
      </c>
      <c r="Z67" s="18">
        <f t="shared" si="159"/>
        <v>0.28004497962505953</v>
      </c>
      <c r="AA67" s="18">
        <f t="shared" si="159"/>
        <v>0.39740693876163646</v>
      </c>
      <c r="AB67" s="18">
        <f t="shared" si="159"/>
        <v>0.52798872185147949</v>
      </c>
      <c r="AD67" s="68">
        <f t="shared" si="113"/>
        <v>128.77629465984481</v>
      </c>
      <c r="AE67" s="69">
        <f t="shared" si="114"/>
        <v>82.437972826954066</v>
      </c>
      <c r="AF67" s="69">
        <f t="shared" si="115"/>
        <v>211.21426748679889</v>
      </c>
      <c r="AH67" t="str">
        <f t="shared" si="142"/>
        <v>81 Process, plant and machine operatives</v>
      </c>
      <c r="AI67" s="18">
        <f t="shared" si="160"/>
        <v>0.47242388823301512</v>
      </c>
      <c r="AJ67" s="18">
        <f t="shared" si="160"/>
        <v>0.53419246143505672</v>
      </c>
      <c r="AK67" s="18">
        <f t="shared" si="160"/>
        <v>0.50702691835035918</v>
      </c>
      <c r="AL67" s="18">
        <f t="shared" si="160"/>
        <v>0.74357742310727604</v>
      </c>
      <c r="AM67" s="18">
        <f t="shared" si="160"/>
        <v>1.0163305143216674</v>
      </c>
      <c r="AO67" s="68">
        <f t="shared" si="117"/>
        <v>124.46144340910384</v>
      </c>
      <c r="AP67" s="69">
        <f t="shared" si="118"/>
        <v>81.430045054082584</v>
      </c>
      <c r="AQ67" s="69">
        <f t="shared" si="119"/>
        <v>205.89148846318639</v>
      </c>
      <c r="AS67" t="str">
        <f t="shared" si="143"/>
        <v>81 Process, plant and machine operatives</v>
      </c>
      <c r="AT67" s="18">
        <f t="shared" si="161"/>
        <v>1.0955590973614608</v>
      </c>
      <c r="AU67" s="18">
        <f t="shared" si="161"/>
        <v>1.170398675975904</v>
      </c>
      <c r="AV67" s="18">
        <f t="shared" si="161"/>
        <v>1.0741152020226803</v>
      </c>
      <c r="AW67" s="18">
        <f t="shared" si="161"/>
        <v>1.4444720969610425</v>
      </c>
      <c r="AX67" s="18">
        <f t="shared" si="161"/>
        <v>1.6809020841278683</v>
      </c>
      <c r="AZ67" s="68">
        <f t="shared" si="121"/>
        <v>81.820996551040864</v>
      </c>
      <c r="BA67" s="69">
        <f t="shared" si="122"/>
        <v>71.369219833328856</v>
      </c>
      <c r="BB67" s="69">
        <f t="shared" si="123"/>
        <v>153.19021638436973</v>
      </c>
      <c r="BD67" t="str">
        <f t="shared" si="144"/>
        <v>81 Process, plant and machine operatives</v>
      </c>
      <c r="BE67" s="18">
        <f t="shared" si="162"/>
        <v>1.8385465174832443</v>
      </c>
      <c r="BF67" s="18">
        <f t="shared" si="162"/>
        <v>2.0222739993750793</v>
      </c>
      <c r="BG67" s="18">
        <f t="shared" si="162"/>
        <v>1.8670093600157434</v>
      </c>
      <c r="BH67" s="18">
        <f t="shared" si="162"/>
        <v>2.4600729154024434</v>
      </c>
      <c r="BI67" s="18">
        <f t="shared" si="162"/>
        <v>2.855304060384698</v>
      </c>
      <c r="BK67" s="68">
        <f t="shared" si="125"/>
        <v>49.916511081967585</v>
      </c>
      <c r="BL67" s="69">
        <f t="shared" si="126"/>
        <v>48.70376748368723</v>
      </c>
      <c r="BM67" s="69">
        <f t="shared" si="127"/>
        <v>98.620278565654814</v>
      </c>
      <c r="BO67" t="str">
        <f t="shared" si="145"/>
        <v>81 Process, plant and machine operatives</v>
      </c>
      <c r="BP67" s="18">
        <f t="shared" si="163"/>
        <v>2.3129241001665117</v>
      </c>
      <c r="BQ67" s="18">
        <f t="shared" si="163"/>
        <v>2.8008779730476694</v>
      </c>
      <c r="BR67" s="18">
        <f t="shared" si="163"/>
        <v>2.5107118871568819</v>
      </c>
      <c r="BS67" s="18">
        <f t="shared" si="163"/>
        <v>3.312362653352547</v>
      </c>
      <c r="BT67" s="18">
        <f t="shared" si="163"/>
        <v>3.8778499880203929</v>
      </c>
      <c r="BV67" s="68">
        <f t="shared" si="129"/>
        <v>28.626154809237729</v>
      </c>
      <c r="BW67" s="69">
        <f t="shared" si="130"/>
        <v>47.942888253979902</v>
      </c>
      <c r="BX67" s="69">
        <f t="shared" si="131"/>
        <v>76.56904306321762</v>
      </c>
      <c r="BZ67" t="str">
        <f t="shared" si="146"/>
        <v>81 Process, plant and machine operatives</v>
      </c>
      <c r="CA67" s="18">
        <f t="shared" si="164"/>
        <v>3.089570608737052</v>
      </c>
      <c r="CB67" s="18">
        <f t="shared" si="164"/>
        <v>3.0795170731417336</v>
      </c>
      <c r="CC67" s="18">
        <f t="shared" si="164"/>
        <v>3.0176021666500983</v>
      </c>
      <c r="CD67" s="18">
        <f t="shared" si="164"/>
        <v>3.417166233280672</v>
      </c>
      <c r="CE67" s="18">
        <f t="shared" si="164"/>
        <v>2.0485110790989616</v>
      </c>
      <c r="CG67" s="68">
        <f t="shared" si="133"/>
        <v>-55.456746106024511</v>
      </c>
      <c r="CH67" s="69">
        <f t="shared" si="134"/>
        <v>28.18399363186284</v>
      </c>
      <c r="CI67" s="69">
        <f t="shared" si="135"/>
        <v>-27.272752474161667</v>
      </c>
      <c r="CK67" t="str">
        <f t="shared" si="147"/>
        <v>81 Process, plant and machine operatives</v>
      </c>
      <c r="CL67" s="18">
        <f t="shared" si="165"/>
        <v>4.0152984706695518</v>
      </c>
      <c r="CM67" s="18">
        <f t="shared" si="165"/>
        <v>3.4871046044256859</v>
      </c>
      <c r="CN67" s="18">
        <f t="shared" si="165"/>
        <v>3.1542439544669252</v>
      </c>
      <c r="CO67" s="18">
        <f t="shared" si="165"/>
        <v>2.0935970592294928</v>
      </c>
      <c r="CP67" s="18">
        <f t="shared" si="165"/>
        <v>1.3867915352209885</v>
      </c>
      <c r="CR67" s="68">
        <f t="shared" si="137"/>
        <v>-60.366999982386901</v>
      </c>
      <c r="CS67" s="69">
        <f t="shared" si="138"/>
        <v>13.586100635259843</v>
      </c>
      <c r="CT67" s="69">
        <f t="shared" si="139"/>
        <v>-46.780899347127061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0.43165783519572887</v>
      </c>
      <c r="C68" s="18">
        <f t="shared" si="157"/>
        <v>0.47670897544965291</v>
      </c>
      <c r="D68" s="18">
        <f t="shared" si="157"/>
        <v>0.40137693007322739</v>
      </c>
      <c r="E68" s="18">
        <f t="shared" si="157"/>
        <v>0.4733169625921218</v>
      </c>
      <c r="F68" s="18">
        <f t="shared" si="157"/>
        <v>0.51461035024575863</v>
      </c>
      <c r="H68" s="68">
        <f t="shared" si="105"/>
        <v>86.070824888295761</v>
      </c>
      <c r="I68" s="69">
        <f t="shared" si="106"/>
        <v>97.243022687602391</v>
      </c>
      <c r="J68" s="69">
        <f t="shared" si="107"/>
        <v>183.31384757589814</v>
      </c>
      <c r="L68" t="str">
        <f t="shared" si="140"/>
        <v>82 Transport and mobile machine drivers and operatives</v>
      </c>
      <c r="M68" s="18">
        <f t="shared" si="158"/>
        <v>0.52643115792999329</v>
      </c>
      <c r="N68" s="18">
        <f t="shared" si="158"/>
        <v>0.60472685697508421</v>
      </c>
      <c r="O68" s="18">
        <f t="shared" si="158"/>
        <v>0.54599886525858543</v>
      </c>
      <c r="P68" s="18">
        <f t="shared" si="158"/>
        <v>0.58005849690930633</v>
      </c>
      <c r="Q68" s="18">
        <f t="shared" si="158"/>
        <v>0.63551234257732181</v>
      </c>
      <c r="S68" s="68">
        <f t="shared" si="109"/>
        <v>70.128673160910182</v>
      </c>
      <c r="T68" s="69">
        <f t="shared" si="110"/>
        <v>86.969856769626247</v>
      </c>
      <c r="U68" s="69">
        <f t="shared" si="111"/>
        <v>157.09852993053642</v>
      </c>
      <c r="W68" t="str">
        <f t="shared" si="141"/>
        <v>82 Transport and mobile machine drivers and operatives</v>
      </c>
      <c r="X68" s="18">
        <f t="shared" si="159"/>
        <v>0.68891261798406833</v>
      </c>
      <c r="Y68" s="18">
        <f t="shared" si="159"/>
        <v>0.81222993507180674</v>
      </c>
      <c r="Z68" s="18">
        <f t="shared" si="159"/>
        <v>0.7196422977804926</v>
      </c>
      <c r="AA68" s="18">
        <f t="shared" si="159"/>
        <v>0.76125406878876445</v>
      </c>
      <c r="AB68" s="18">
        <f t="shared" si="159"/>
        <v>0.8631022351640526</v>
      </c>
      <c r="AD68" s="68">
        <f t="shared" si="113"/>
        <v>45.532411945152688</v>
      </c>
      <c r="AE68" s="69">
        <f t="shared" si="114"/>
        <v>81.48135812438943</v>
      </c>
      <c r="AF68" s="69">
        <f t="shared" si="115"/>
        <v>127.01377006954213</v>
      </c>
      <c r="AH68" t="str">
        <f t="shared" si="142"/>
        <v>82 Transport and mobile machine drivers and operatives</v>
      </c>
      <c r="AI68" s="18">
        <f t="shared" si="160"/>
        <v>1.1207212884358666</v>
      </c>
      <c r="AJ68" s="18">
        <f t="shared" si="160"/>
        <v>1.3750261078065165</v>
      </c>
      <c r="AK68" s="18">
        <f t="shared" si="160"/>
        <v>1.2223765761078631</v>
      </c>
      <c r="AL68" s="18">
        <f t="shared" si="160"/>
        <v>1.4279913449198662</v>
      </c>
      <c r="AM68" s="18">
        <f t="shared" si="160"/>
        <v>1.5924877845356906</v>
      </c>
      <c r="AO68" s="68">
        <f t="shared" si="117"/>
        <v>45.884413514569154</v>
      </c>
      <c r="AP68" s="69">
        <f t="shared" si="118"/>
        <v>84.033977314484574</v>
      </c>
      <c r="AQ68" s="69">
        <f t="shared" si="119"/>
        <v>129.91839082905375</v>
      </c>
      <c r="AS68" t="str">
        <f t="shared" si="143"/>
        <v>82 Transport and mobile machine drivers and operatives</v>
      </c>
      <c r="AT68" s="18">
        <f t="shared" si="161"/>
        <v>1.9031607841840645</v>
      </c>
      <c r="AU68" s="18">
        <f t="shared" si="161"/>
        <v>2.1939170181810939</v>
      </c>
      <c r="AV68" s="18">
        <f t="shared" si="161"/>
        <v>2.0704900669305171</v>
      </c>
      <c r="AW68" s="18">
        <f t="shared" si="161"/>
        <v>2.2747548722225606</v>
      </c>
      <c r="AX68" s="18">
        <f t="shared" si="161"/>
        <v>2.3974375691841887</v>
      </c>
      <c r="AZ68" s="68">
        <f t="shared" si="121"/>
        <v>34.532321564565258</v>
      </c>
      <c r="BA68" s="69">
        <f t="shared" si="122"/>
        <v>80.698424046873612</v>
      </c>
      <c r="BB68" s="69">
        <f t="shared" si="123"/>
        <v>115.23074561143886</v>
      </c>
      <c r="BD68" t="str">
        <f t="shared" si="144"/>
        <v>82 Transport and mobile machine drivers and operatives</v>
      </c>
      <c r="BE68" s="18">
        <f t="shared" si="162"/>
        <v>2.9368412531640091</v>
      </c>
      <c r="BF68" s="18">
        <f t="shared" si="162"/>
        <v>3.2614380118568405</v>
      </c>
      <c r="BG68" s="18">
        <f t="shared" si="162"/>
        <v>2.9163600697504268</v>
      </c>
      <c r="BH68" s="18">
        <f t="shared" si="162"/>
        <v>3.2925855489819069</v>
      </c>
      <c r="BI68" s="18">
        <f t="shared" si="162"/>
        <v>3.7575145530813523</v>
      </c>
      <c r="BK68" s="68">
        <f t="shared" si="125"/>
        <v>26.299934952453807</v>
      </c>
      <c r="BL68" s="69">
        <f t="shared" si="126"/>
        <v>58.313988396773766</v>
      </c>
      <c r="BM68" s="69">
        <f t="shared" si="127"/>
        <v>84.613923349227576</v>
      </c>
      <c r="BO68" t="str">
        <f t="shared" si="145"/>
        <v>82 Transport and mobile machine drivers and operatives</v>
      </c>
      <c r="BP68" s="18">
        <f t="shared" si="163"/>
        <v>4.3186198377398108</v>
      </c>
      <c r="BQ68" s="18">
        <f t="shared" si="163"/>
        <v>5.1529369715428412</v>
      </c>
      <c r="BR68" s="18">
        <f t="shared" si="163"/>
        <v>4.3603086561028004</v>
      </c>
      <c r="BS68" s="18">
        <f t="shared" si="163"/>
        <v>4.8154462590274161</v>
      </c>
      <c r="BT68" s="18">
        <f t="shared" si="163"/>
        <v>5.5650011261017793</v>
      </c>
      <c r="BV68" s="68">
        <f t="shared" si="129"/>
        <v>6.2877428793433445</v>
      </c>
      <c r="BW68" s="69">
        <f t="shared" si="130"/>
        <v>56.942688672620136</v>
      </c>
      <c r="BX68" s="69">
        <f t="shared" si="131"/>
        <v>63.230431551963484</v>
      </c>
      <c r="BZ68" t="str">
        <f t="shared" si="146"/>
        <v>82 Transport and mobile machine drivers and operatives</v>
      </c>
      <c r="CA68" s="18">
        <f t="shared" si="164"/>
        <v>6.1762427328811089</v>
      </c>
      <c r="CB68" s="18">
        <f t="shared" si="164"/>
        <v>6.185719047268595</v>
      </c>
      <c r="CC68" s="18">
        <f t="shared" si="164"/>
        <v>5.4678374853586824</v>
      </c>
      <c r="CD68" s="18">
        <f t="shared" si="164"/>
        <v>5.6728692979783713</v>
      </c>
      <c r="CE68" s="18">
        <f t="shared" si="164"/>
        <v>6.3912508420442489</v>
      </c>
      <c r="CG68" s="68">
        <f t="shared" si="133"/>
        <v>-23.303442741189283</v>
      </c>
      <c r="CH68" s="69">
        <f t="shared" si="134"/>
        <v>41.329835669313212</v>
      </c>
      <c r="CI68" s="69">
        <f t="shared" si="135"/>
        <v>18.026392928123929</v>
      </c>
      <c r="CK68" t="str">
        <f t="shared" si="147"/>
        <v>82 Transport and mobile machine drivers and operatives</v>
      </c>
      <c r="CL68" s="18">
        <f t="shared" si="165"/>
        <v>7.6995930380830524</v>
      </c>
      <c r="CM68" s="18">
        <f t="shared" si="165"/>
        <v>9.1169200854817163</v>
      </c>
      <c r="CN68" s="18">
        <f t="shared" si="165"/>
        <v>8.3300772416203053</v>
      </c>
      <c r="CO68" s="18">
        <f t="shared" si="165"/>
        <v>9.627637241900425</v>
      </c>
      <c r="CP68" s="18">
        <f t="shared" si="165"/>
        <v>7.9362753727837827</v>
      </c>
      <c r="CR68" s="68">
        <f t="shared" si="137"/>
        <v>-14.116695794913724</v>
      </c>
      <c r="CS68" s="69">
        <f t="shared" si="138"/>
        <v>37.846717836494079</v>
      </c>
      <c r="CT68" s="69">
        <f t="shared" si="139"/>
        <v>23.730022041580355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7.5454043576303684E-3</v>
      </c>
      <c r="C69" s="18">
        <f t="shared" si="157"/>
        <v>4.8074668300783253E-3</v>
      </c>
      <c r="D69" s="18">
        <f t="shared" si="157"/>
        <v>4.4882926819774308E-3</v>
      </c>
      <c r="E69" s="18">
        <f t="shared" si="157"/>
        <v>3.5507810512344432E-3</v>
      </c>
      <c r="F69" s="18">
        <f t="shared" si="157"/>
        <v>3.2706673868446905E-3</v>
      </c>
      <c r="H69" s="68">
        <f t="shared" si="105"/>
        <v>5.7565765834373135</v>
      </c>
      <c r="I69" s="69">
        <f t="shared" si="106"/>
        <v>56.83028460516627</v>
      </c>
      <c r="J69" s="69">
        <f t="shared" si="107"/>
        <v>62.586861188603585</v>
      </c>
      <c r="L69" t="str">
        <f t="shared" si="140"/>
        <v>91 Elementary trades and related occupations</v>
      </c>
      <c r="M69" s="18">
        <f t="shared" si="158"/>
        <v>0.1410356400215895</v>
      </c>
      <c r="N69" s="18">
        <f t="shared" si="158"/>
        <v>0.14629591831614308</v>
      </c>
      <c r="O69" s="18">
        <f t="shared" si="158"/>
        <v>0.12731398538292352</v>
      </c>
      <c r="P69" s="18">
        <f t="shared" si="158"/>
        <v>0.11528221360314531</v>
      </c>
      <c r="Q69" s="18">
        <f t="shared" si="158"/>
        <v>0.1282979164496722</v>
      </c>
      <c r="S69" s="68">
        <f t="shared" si="109"/>
        <v>47.295254671848269</v>
      </c>
      <c r="T69" s="69">
        <f t="shared" si="110"/>
        <v>56.039102086049688</v>
      </c>
      <c r="U69" s="69">
        <f t="shared" si="111"/>
        <v>103.33435675789798</v>
      </c>
      <c r="W69" t="str">
        <f t="shared" si="141"/>
        <v>91 Elementary trades and related occupations</v>
      </c>
      <c r="X69" s="18">
        <f t="shared" si="159"/>
        <v>0.28004735667903402</v>
      </c>
      <c r="Y69" s="18">
        <f t="shared" si="159"/>
        <v>0.27487263116855909</v>
      </c>
      <c r="Z69" s="18">
        <f t="shared" si="159"/>
        <v>0.24332639348450474</v>
      </c>
      <c r="AA69" s="18">
        <f t="shared" si="159"/>
        <v>0.19945752828321828</v>
      </c>
      <c r="AB69" s="18">
        <f t="shared" si="159"/>
        <v>0.19363592285050449</v>
      </c>
      <c r="AD69" s="68">
        <f t="shared" si="113"/>
        <v>-3.4369715476977039</v>
      </c>
      <c r="AE69" s="69">
        <f t="shared" si="114"/>
        <v>51.24725527997002</v>
      </c>
      <c r="AF69" s="69">
        <f t="shared" si="115"/>
        <v>47.81028373227231</v>
      </c>
      <c r="AH69" t="str">
        <f t="shared" si="142"/>
        <v>91 Elementary trades and related occupations</v>
      </c>
      <c r="AI69" s="18">
        <f t="shared" si="160"/>
        <v>0.72814785595774179</v>
      </c>
      <c r="AJ69" s="18">
        <f t="shared" si="160"/>
        <v>0.79568414349901095</v>
      </c>
      <c r="AK69" s="18">
        <f t="shared" si="160"/>
        <v>0.66770341110777354</v>
      </c>
      <c r="AL69" s="18">
        <f t="shared" si="160"/>
        <v>0.65188527938222718</v>
      </c>
      <c r="AM69" s="18">
        <f t="shared" si="160"/>
        <v>0.77816633311877736</v>
      </c>
      <c r="AO69" s="68">
        <f t="shared" si="117"/>
        <v>30.504848148358182</v>
      </c>
      <c r="AP69" s="69">
        <f t="shared" si="118"/>
        <v>57.336991349034506</v>
      </c>
      <c r="AQ69" s="69">
        <f t="shared" si="119"/>
        <v>87.841839497392684</v>
      </c>
      <c r="AS69" t="str">
        <f t="shared" si="143"/>
        <v>91 Elementary trades and related occupations</v>
      </c>
      <c r="AT69" s="18">
        <f t="shared" si="161"/>
        <v>0.80727262114378595</v>
      </c>
      <c r="AU69" s="18">
        <f t="shared" si="161"/>
        <v>0.74737287701162114</v>
      </c>
      <c r="AV69" s="18">
        <f t="shared" si="161"/>
        <v>0.75718045460532624</v>
      </c>
      <c r="AW69" s="18">
        <f t="shared" si="161"/>
        <v>0.65133429098815809</v>
      </c>
      <c r="AX69" s="18">
        <f t="shared" si="161"/>
        <v>0.64163760704046036</v>
      </c>
      <c r="AZ69" s="68">
        <f t="shared" si="121"/>
        <v>-1.5438391770512669</v>
      </c>
      <c r="BA69" s="69">
        <f t="shared" si="122"/>
        <v>45.333293076231421</v>
      </c>
      <c r="BB69" s="69">
        <f t="shared" si="123"/>
        <v>43.789453899180153</v>
      </c>
      <c r="BD69" t="str">
        <f t="shared" si="144"/>
        <v>91 Elementary trades and related occupations</v>
      </c>
      <c r="BE69" s="18">
        <f t="shared" si="162"/>
        <v>1.1296524248394166</v>
      </c>
      <c r="BF69" s="18">
        <f t="shared" si="162"/>
        <v>1.0532446314210642</v>
      </c>
      <c r="BG69" s="18">
        <f t="shared" si="162"/>
        <v>0.99922559715985948</v>
      </c>
      <c r="BH69" s="18">
        <f t="shared" si="162"/>
        <v>0.96297004752526516</v>
      </c>
      <c r="BI69" s="18">
        <f t="shared" si="162"/>
        <v>1.1305101455755688</v>
      </c>
      <c r="BK69" s="68">
        <f t="shared" si="125"/>
        <v>10.905864708000189</v>
      </c>
      <c r="BL69" s="69">
        <f t="shared" si="126"/>
        <v>34.292281392851685</v>
      </c>
      <c r="BM69" s="69">
        <f t="shared" si="127"/>
        <v>45.198146100851872</v>
      </c>
      <c r="BO69" t="str">
        <f t="shared" si="145"/>
        <v>91 Elementary trades and related occupations</v>
      </c>
      <c r="BP69" s="18">
        <f t="shared" si="163"/>
        <v>1.7878057980809683</v>
      </c>
      <c r="BQ69" s="18">
        <f t="shared" si="163"/>
        <v>1.7974870611336482</v>
      </c>
      <c r="BR69" s="18">
        <f t="shared" si="163"/>
        <v>1.6660457724425659</v>
      </c>
      <c r="BS69" s="18">
        <f t="shared" si="163"/>
        <v>1.4435735835843819</v>
      </c>
      <c r="BT69" s="18">
        <f t="shared" si="163"/>
        <v>1.6123778754073452</v>
      </c>
      <c r="BV69" s="68">
        <f t="shared" si="129"/>
        <v>-19.403707870427571</v>
      </c>
      <c r="BW69" s="69">
        <f t="shared" si="130"/>
        <v>30.318177874423931</v>
      </c>
      <c r="BX69" s="69">
        <f t="shared" si="131"/>
        <v>10.914470003996362</v>
      </c>
      <c r="BZ69" t="str">
        <f t="shared" si="146"/>
        <v>91 Elementary trades and related occupations</v>
      </c>
      <c r="CA69" s="18">
        <f t="shared" si="164"/>
        <v>3.3439905670018844</v>
      </c>
      <c r="CB69" s="18">
        <f t="shared" si="164"/>
        <v>3.0465407237698918</v>
      </c>
      <c r="CC69" s="18">
        <f t="shared" si="164"/>
        <v>2.9730481187567404</v>
      </c>
      <c r="CD69" s="18">
        <f t="shared" si="164"/>
        <v>2.5245347458815273</v>
      </c>
      <c r="CE69" s="18">
        <f t="shared" si="164"/>
        <v>2.7796756530875397</v>
      </c>
      <c r="CG69" s="68">
        <f t="shared" si="133"/>
        <v>-38.652369976451567</v>
      </c>
      <c r="CH69" s="69">
        <f t="shared" si="134"/>
        <v>26.059356954126265</v>
      </c>
      <c r="CI69" s="69">
        <f t="shared" si="135"/>
        <v>-12.5930130223253</v>
      </c>
      <c r="CK69" t="str">
        <f t="shared" si="147"/>
        <v>91 Elementary trades and related occupations</v>
      </c>
      <c r="CL69" s="18">
        <f t="shared" si="165"/>
        <v>4.6534543085379427</v>
      </c>
      <c r="CM69" s="18">
        <f t="shared" si="165"/>
        <v>4.0466145192679965</v>
      </c>
      <c r="CN69" s="18">
        <f t="shared" si="165"/>
        <v>4.1987382731296279</v>
      </c>
      <c r="CO69" s="18">
        <f t="shared" si="165"/>
        <v>3.376383772379842</v>
      </c>
      <c r="CP69" s="18">
        <f t="shared" si="165"/>
        <v>2.7871886206582421</v>
      </c>
      <c r="CR69" s="68">
        <f t="shared" si="137"/>
        <v>-40.160411129163549</v>
      </c>
      <c r="CS69" s="69">
        <f t="shared" si="138"/>
        <v>21.217684089567701</v>
      </c>
      <c r="CT69" s="69">
        <f t="shared" si="139"/>
        <v>-18.942727039595848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0.45344658062618332</v>
      </c>
      <c r="C70" s="18">
        <f t="shared" si="157"/>
        <v>0.47788839576522779</v>
      </c>
      <c r="D70" s="18">
        <f t="shared" si="157"/>
        <v>0.47143598763303257</v>
      </c>
      <c r="E70" s="18">
        <f t="shared" si="157"/>
        <v>0.50310754563732085</v>
      </c>
      <c r="F70" s="18">
        <f t="shared" si="157"/>
        <v>0.51424721690650321</v>
      </c>
      <c r="H70" s="68">
        <f t="shared" si="105"/>
        <v>58.307463782049936</v>
      </c>
      <c r="I70" s="69">
        <f t="shared" si="106"/>
        <v>75.072738486476538</v>
      </c>
      <c r="J70" s="69">
        <f t="shared" si="107"/>
        <v>133.38020226852646</v>
      </c>
      <c r="L70" t="str">
        <f t="shared" ref="L70" si="166">A70</f>
        <v>92 Elementary administration and service occupations</v>
      </c>
      <c r="M70" s="18">
        <f t="shared" si="158"/>
        <v>1.8023700195093473</v>
      </c>
      <c r="N70" s="18">
        <f t="shared" si="158"/>
        <v>2.0262650337033765</v>
      </c>
      <c r="O70" s="18">
        <f t="shared" si="158"/>
        <v>2.0287220287858383</v>
      </c>
      <c r="P70" s="18">
        <f t="shared" si="158"/>
        <v>2.2699636103975793</v>
      </c>
      <c r="Q70" s="18">
        <f t="shared" si="158"/>
        <v>2.518552888192771</v>
      </c>
      <c r="S70" s="68">
        <f t="shared" si="109"/>
        <v>81.457028917455148</v>
      </c>
      <c r="T70" s="69">
        <f t="shared" si="110"/>
        <v>81.35366024520539</v>
      </c>
      <c r="U70" s="69">
        <f t="shared" si="111"/>
        <v>162.81068916266054</v>
      </c>
      <c r="W70" t="str">
        <f t="shared" ref="W70" si="167">A70</f>
        <v>92 Elementary administration and service occupations</v>
      </c>
      <c r="X70" s="18">
        <f t="shared" si="159"/>
        <v>3.1918304745672059</v>
      </c>
      <c r="Y70" s="18">
        <f t="shared" si="159"/>
        <v>3.5847040488403272</v>
      </c>
      <c r="Z70" s="18">
        <f t="shared" si="159"/>
        <v>3.549821529626799</v>
      </c>
      <c r="AA70" s="18">
        <f t="shared" si="159"/>
        <v>3.9401669799993591</v>
      </c>
      <c r="AB70" s="18">
        <f t="shared" si="159"/>
        <v>4.4377643440795165</v>
      </c>
      <c r="AD70" s="68">
        <f t="shared" si="113"/>
        <v>51.695216005100789</v>
      </c>
      <c r="AE70" s="69">
        <f t="shared" si="114"/>
        <v>80.269802688853247</v>
      </c>
      <c r="AF70" s="69">
        <f t="shared" si="115"/>
        <v>131.96501869395402</v>
      </c>
      <c r="AH70" t="str">
        <f t="shared" ref="AH70" si="168">L70</f>
        <v>92 Elementary administration and service occupations</v>
      </c>
      <c r="AI70" s="18">
        <f t="shared" si="160"/>
        <v>5.7355150861130841</v>
      </c>
      <c r="AJ70" s="18">
        <f t="shared" si="160"/>
        <v>6.9399321410356318</v>
      </c>
      <c r="AK70" s="18">
        <f t="shared" si="160"/>
        <v>6.9122754103389115</v>
      </c>
      <c r="AL70" s="18">
        <f t="shared" si="160"/>
        <v>8.0117790627109144</v>
      </c>
      <c r="AM70" s="18">
        <f t="shared" si="160"/>
        <v>9.3823139303016454</v>
      </c>
      <c r="AO70" s="68">
        <f t="shared" si="117"/>
        <v>51.994099866676159</v>
      </c>
      <c r="AP70" s="69">
        <f t="shared" si="118"/>
        <v>77.249180543408286</v>
      </c>
      <c r="AQ70" s="69">
        <f t="shared" si="119"/>
        <v>129.24328041008445</v>
      </c>
      <c r="AS70" t="str">
        <f t="shared" ref="AS70" si="169">W70</f>
        <v>92 Elementary administration and service occupations</v>
      </c>
      <c r="AT70" s="18">
        <f t="shared" si="161"/>
        <v>5.3918549646413974</v>
      </c>
      <c r="AU70" s="18">
        <f t="shared" si="161"/>
        <v>5.6864061669995873</v>
      </c>
      <c r="AV70" s="18">
        <f t="shared" si="161"/>
        <v>5.8763153555468479</v>
      </c>
      <c r="AW70" s="18">
        <f t="shared" si="161"/>
        <v>6.595007723090256</v>
      </c>
      <c r="AX70" s="18">
        <f t="shared" si="161"/>
        <v>7.4981711652876228</v>
      </c>
      <c r="AZ70" s="68">
        <f t="shared" si="121"/>
        <v>48.252742846402583</v>
      </c>
      <c r="BA70" s="69">
        <f t="shared" si="122"/>
        <v>75.531564345521915</v>
      </c>
      <c r="BB70" s="69">
        <f t="shared" si="123"/>
        <v>123.7843071919245</v>
      </c>
      <c r="BD70" t="str">
        <f t="shared" ref="BD70" si="170">AH70</f>
        <v>92 Elementary administration and service occupations</v>
      </c>
      <c r="BE70" s="18">
        <f t="shared" si="162"/>
        <v>9.4395066561685539</v>
      </c>
      <c r="BF70" s="18">
        <f t="shared" si="162"/>
        <v>8.8455512254653375</v>
      </c>
      <c r="BG70" s="18">
        <f t="shared" si="162"/>
        <v>8.5446206503945437</v>
      </c>
      <c r="BH70" s="18">
        <f t="shared" si="162"/>
        <v>8.5005835333447681</v>
      </c>
      <c r="BI70" s="18">
        <f t="shared" si="162"/>
        <v>8.3745557974579548</v>
      </c>
      <c r="BK70" s="68">
        <f t="shared" si="125"/>
        <v>-3.924513345171027</v>
      </c>
      <c r="BL70" s="69">
        <f t="shared" si="126"/>
        <v>49.52470440184733</v>
      </c>
      <c r="BM70" s="69">
        <f t="shared" si="127"/>
        <v>45.600191056676302</v>
      </c>
      <c r="BO70" t="str">
        <f t="shared" ref="BO70" si="171">AS70</f>
        <v>92 Elementary administration and service occupations</v>
      </c>
      <c r="BP70" s="18">
        <f t="shared" si="163"/>
        <v>14.548263334944837</v>
      </c>
      <c r="BQ70" s="18">
        <f t="shared" si="163"/>
        <v>14.963803170570483</v>
      </c>
      <c r="BR70" s="18">
        <f t="shared" si="163"/>
        <v>14.423539420782694</v>
      </c>
      <c r="BS70" s="18">
        <f t="shared" si="163"/>
        <v>15.404093235002463</v>
      </c>
      <c r="BT70" s="18">
        <f t="shared" si="163"/>
        <v>16.252416377969787</v>
      </c>
      <c r="BV70" s="68">
        <f t="shared" si="129"/>
        <v>-6.1614571456188596</v>
      </c>
      <c r="BW70" s="69">
        <f t="shared" si="130"/>
        <v>46.380458401168866</v>
      </c>
      <c r="BX70" s="69">
        <f t="shared" si="131"/>
        <v>40.219001255550005</v>
      </c>
      <c r="BZ70" t="str">
        <f t="shared" ref="BZ70" si="172">BD70</f>
        <v>92 Elementary administration and service occupations</v>
      </c>
      <c r="CA70" s="18">
        <f t="shared" si="164"/>
        <v>19.492137463704452</v>
      </c>
      <c r="CB70" s="18">
        <f t="shared" si="164"/>
        <v>20.759895329775077</v>
      </c>
      <c r="CC70" s="18">
        <f t="shared" si="164"/>
        <v>20.005731942703544</v>
      </c>
      <c r="CD70" s="18">
        <f t="shared" si="164"/>
        <v>21.752182686797145</v>
      </c>
      <c r="CE70" s="18">
        <f t="shared" si="164"/>
        <v>23.14275687289398</v>
      </c>
      <c r="CG70" s="68">
        <f t="shared" si="133"/>
        <v>-24.09572221114659</v>
      </c>
      <c r="CH70" s="69">
        <f t="shared" si="134"/>
        <v>37.125830993221705</v>
      </c>
      <c r="CI70" s="69">
        <f t="shared" si="135"/>
        <v>13.030108782075114</v>
      </c>
      <c r="CK70" t="str">
        <f t="shared" ref="CK70" si="173">BO70</f>
        <v>92 Elementary administration and service occupations</v>
      </c>
      <c r="CL70" s="18">
        <f t="shared" si="165"/>
        <v>27.477102005381216</v>
      </c>
      <c r="CM70" s="18">
        <f t="shared" si="165"/>
        <v>24.867472921767007</v>
      </c>
      <c r="CN70" s="18">
        <f t="shared" si="165"/>
        <v>24.109929363416949</v>
      </c>
      <c r="CO70" s="18">
        <f t="shared" si="165"/>
        <v>18.505065482871775</v>
      </c>
      <c r="CP70" s="18">
        <f t="shared" si="165"/>
        <v>13.383487036946986</v>
      </c>
      <c r="CR70" s="68">
        <f t="shared" si="137"/>
        <v>-49.960335489548221</v>
      </c>
      <c r="CS70" s="69">
        <f t="shared" si="138"/>
        <v>16.63754191223228</v>
      </c>
      <c r="CT70" s="69">
        <f t="shared" si="139"/>
        <v>-33.322793577315949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45.128321717957441</v>
      </c>
      <c r="I72" s="67">
        <f>IF(D35&gt;0,I35/D35*100,0)</f>
        <v>60.04375334034706</v>
      </c>
      <c r="J72" s="67">
        <f t="shared" ref="J72" si="175">IF(D35&gt;0,(J35/D35)*100,0)</f>
        <v>105.1720750583045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46.165630894106378</v>
      </c>
      <c r="T72" s="67">
        <f t="shared" ref="T72" si="177">IF(O35&gt;0,T35/O35*100,0)</f>
        <v>63.417381170201473</v>
      </c>
      <c r="U72" s="67">
        <f t="shared" ref="U72" si="178">IF(O35&gt;0,(U35/O35)*100,0)</f>
        <v>109.58301206430787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21.342843369928563</v>
      </c>
      <c r="AE72" s="67">
        <f t="shared" ref="AE72" si="180">IF(Z35&gt;0,AE35/Z35*100,0)</f>
        <v>59.356235805154057</v>
      </c>
      <c r="AF72" s="67">
        <f t="shared" ref="AF72" si="181">IF(Z35&gt;0,(AF35/Z35)*100,0)</f>
        <v>80.699079175082616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11.979314146786859</v>
      </c>
      <c r="AP72" s="67">
        <f t="shared" ref="AP72" si="183">IF(AK35&gt;0,AP35/AK35*100,0)</f>
        <v>55.246128703887244</v>
      </c>
      <c r="AQ72" s="67">
        <f t="shared" ref="AQ72" si="184">IF(AK35&gt;0,(AQ35/AK35)*100,0)</f>
        <v>67.225442850674099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16.185647151312502</v>
      </c>
      <c r="BA72" s="67">
        <f t="shared" ref="BA72" si="186">IF(AV35&gt;0,BA35/AV35*100,0)</f>
        <v>55.554688903972341</v>
      </c>
      <c r="BB72" s="67">
        <f t="shared" ref="BB72" si="187">IF(AV35&gt;0,(BB35/AV35)*100,0)</f>
        <v>71.740336055284843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-1.9734769076653829</v>
      </c>
      <c r="BL72" s="67">
        <f t="shared" ref="BL72" si="189">IF(BG35&gt;0,BL35/BG35*100,0)</f>
        <v>44.581360950017704</v>
      </c>
      <c r="BM72" s="67">
        <f t="shared" ref="BM72" si="190">IF(BG35&gt;0,(BM35/BG35)*100,0)</f>
        <v>42.607884042352325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-16.721065312870952</v>
      </c>
      <c r="BW72" s="67">
        <f t="shared" ref="BW72" si="192">IF(BR35&gt;0,BW35/BR35*100,0)</f>
        <v>40.629341895469587</v>
      </c>
      <c r="BX72" s="67">
        <f t="shared" ref="BX72" si="193">IF(BR35&gt;0,(BX35/BR35)*100,0)</f>
        <v>23.908276582598631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-34.384626555582088</v>
      </c>
      <c r="CH72" s="67">
        <f t="shared" ref="CH72" si="195">IF(CC35&gt;0,CH35/CC35*100,0)</f>
        <v>32.887913359912154</v>
      </c>
      <c r="CI72" s="67">
        <f t="shared" ref="CI72" si="196">IF(CC35&gt;0,(CI35/CC35)*100,0)</f>
        <v>-1.4967131956699276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-9.8551242000315114</v>
      </c>
      <c r="CS72" s="67">
        <f t="shared" ref="CS72" si="198">IF(CN35&gt;0,CS35/CN35*100,0)</f>
        <v>27.243699544158229</v>
      </c>
      <c r="CT72" s="67">
        <f t="shared" ref="CT72" si="199">IF(CN35&gt;0,(CT35/CN35)*100,0)</f>
        <v>17.388575344126718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Buckinghamshire Thames Valley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Buckinghamshire Thames Valley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Buckinghamshire Thames Valley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Buckinghamshire Thames Valley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Buckinghamshire Thames Valley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Buckinghamshire Thames Valley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Buckinghamshire Thames Valley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Buckinghamshire Thames Valley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Buckinghamshire Thames Valley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6.0749112690392737</v>
      </c>
      <c r="C82" s="18">
        <f t="shared" si="210"/>
        <v>13.188142430446392</v>
      </c>
      <c r="D82" s="18">
        <f t="shared" si="210"/>
        <v>0.82870510266168651</v>
      </c>
      <c r="E82" s="18">
        <f t="shared" si="210"/>
        <v>2.7201400921587071</v>
      </c>
      <c r="F82" s="18">
        <f t="shared" ref="F82:F107" si="211">IF(AND(F$6-C$6 &lt;&gt; 0,C8&lt;&gt;0,F8&lt;&gt;0),(EXP(LN(F8/C8)/(F$6-C$6))-1)*100,0)</f>
        <v>2.746578705321312</v>
      </c>
      <c r="H82" s="18">
        <f t="shared" ref="H82:H107" si="212">IF($F$6-$D$6 &lt;&gt; 0,(EXP(LN(1+(H45/100))/($F$6-$D$6))-1)*100,0)</f>
        <v>2.0857519169506844</v>
      </c>
      <c r="I82" s="18">
        <f t="shared" ref="I82:I107" si="213">IF(D8&gt;0,((1+(I8/D8))^(1/($F$6-$D$6))-1)*100,0)</f>
        <v>3.242566644802114</v>
      </c>
      <c r="J82" s="18">
        <f t="shared" ref="J82:J107" si="214">IF($F$6-$D$6 &lt;&gt; 0,(EXP(LN(1+(J45/100))/($F$6-$D$6))-1)*100,0)</f>
        <v>4.6481927469655737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8.5006198195582741</v>
      </c>
      <c r="N82" s="18">
        <f t="shared" si="215"/>
        <v>8.8480217762332281</v>
      </c>
      <c r="O82" s="18">
        <f t="shared" si="215"/>
        <v>0.57197105422353012</v>
      </c>
      <c r="P82" s="18">
        <f t="shared" si="215"/>
        <v>2.6514192718801732</v>
      </c>
      <c r="Q82" s="18">
        <f t="shared" ref="Q82:Q107" si="216">IF(AND(Q$6-N$6 &lt;&gt; 0,N8&lt;&gt;0,Q8&lt;&gt;0),(EXP(LN(Q8/N8)/(Q$6-N$6))-1)*100,0)</f>
        <v>2.3713506603240564</v>
      </c>
      <c r="S82" s="18">
        <f t="shared" ref="S82:S107" si="217">IF($F$6-$D$6 &lt;&gt; 0,(EXP(LN(1+(S45/100))/($F$6-$D$6))-1)*100,0)</f>
        <v>1.9535360072096886</v>
      </c>
      <c r="T82" s="18">
        <f t="shared" ref="T82:T107" si="218">IF(O8&gt;0,((1+(T8/O8))^(1/($F$6-$D$6))-1)*100,0)</f>
        <v>3.2112654492354009</v>
      </c>
      <c r="U82" s="18">
        <f t="shared" ref="U82:U107" si="219">IF($F$6-$D$6 &lt;&gt; 0,(EXP(LN(1+(U45/100))/($F$6-$D$6))-1)*100,0)</f>
        <v>4.5287948261714339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6.1237777899324053</v>
      </c>
      <c r="Y82" s="18">
        <f t="shared" si="220"/>
        <v>-3.0317651871766271</v>
      </c>
      <c r="Z82" s="18">
        <f t="shared" si="220"/>
        <v>-0.89336467651883744</v>
      </c>
      <c r="AA82" s="18">
        <f t="shared" si="220"/>
        <v>1.364075668706799</v>
      </c>
      <c r="AB82" s="18">
        <f t="shared" ref="AB82:AB107" si="221">IF(AND(AB$6-Y$6 &lt;&gt; 0,Y8&lt;&gt;0,AB8&lt;&gt;0),(EXP(LN(AB8/Y8)/(AB$6-Y$6))-1)*100,0)</f>
        <v>0.37463687829510928</v>
      </c>
      <c r="AD82" s="18">
        <f t="shared" ref="AD82:AD107" si="222">IF($F$6-$D$6 &lt;&gt; 0,(EXP(LN(1+(AD45/100))/($F$6-$D$6))-1)*100,0)</f>
        <v>0.60593933140755674</v>
      </c>
      <c r="AE82" s="18">
        <f t="shared" ref="AE82:AE107" si="223">IF(Z8&gt;0,((1+(AE8/Z8))^(1/($F$6-$D$6))-1)*100,0)</f>
        <v>3.0768748965535941</v>
      </c>
      <c r="AF82" s="18">
        <f t="shared" ref="AF82:AF107" si="224">IF($F$6-$D$6 &lt;&gt; 0,(EXP(LN(1+(AF45/100))/($F$6-$D$6))-1)*100,0)</f>
        <v>3.4793836269809697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6.1061395247074435</v>
      </c>
      <c r="AJ82" s="18">
        <f t="shared" si="225"/>
        <v>1.7700492229069997</v>
      </c>
      <c r="AK82" s="18">
        <f t="shared" si="225"/>
        <v>-1.7110987204447814</v>
      </c>
      <c r="AL82" s="18">
        <f t="shared" si="225"/>
        <v>1.0298525085440158</v>
      </c>
      <c r="AM82" s="18">
        <f t="shared" ref="AM82:AM107" si="226">IF(AND(AM$6-AJ$6 &lt;&gt; 0,AJ8&lt;&gt;0,AM8&lt;&gt;0),(EXP(LN(AM8/AJ8)/(AM$6-AJ$6))-1)*100,0)</f>
        <v>0.21090252140634203</v>
      </c>
      <c r="AO82" s="18">
        <f t="shared" ref="AO82:AO107" si="227">IF($F$6-$D$6 &lt;&gt; 0,(EXP(LN(1+(AO45/100))/($F$6-$D$6))-1)*100,0)</f>
        <v>0.10781278687950202</v>
      </c>
      <c r="AP82" s="18">
        <f t="shared" ref="AP82:AP107" si="228">IF(AK8&gt;0,((1+(AP8/AK8))^(1/($F$6-$D$6))-1)*100,0)</f>
        <v>2.7758698854174702</v>
      </c>
      <c r="AQ82" s="18">
        <f t="shared" ref="AQ82:AQ107" si="229">IF($F$6-$D$6 &lt;&gt; 0,(EXP(LN(1+(AQ45/100))/($F$6-$D$6))-1)*100,0)</f>
        <v>2.849540465363809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6.2025554551589979</v>
      </c>
      <c r="AU82" s="18">
        <f t="shared" si="230"/>
        <v>0.33534280713778397</v>
      </c>
      <c r="AV82" s="18">
        <f t="shared" si="230"/>
        <v>-2.1320922496742001</v>
      </c>
      <c r="AW82" s="18">
        <f t="shared" si="230"/>
        <v>1.0826249872813332</v>
      </c>
      <c r="AX82" s="18">
        <f t="shared" ref="AX82:AX107" si="231">IF(AND(AX$6-AU$6 &lt;&gt; 0,AU8&lt;&gt;0,AX8&lt;&gt;0),(EXP(LN(AX8/AU8)/(AX$6-AU$6))-1)*100,0)</f>
        <v>2.0445781935740648E-2</v>
      </c>
      <c r="AZ82" s="18">
        <f t="shared" ref="AZ82:AZ107" si="232">IF($F$6-$D$6 &lt;&gt; 0,(EXP(LN(1+(AZ45/100))/($F$6-$D$6))-1)*100,0)</f>
        <v>-5.1217961460903183E-4</v>
      </c>
      <c r="BA82" s="18">
        <f t="shared" ref="BA82:BA107" si="233">IF(AV8&gt;0,((1+(BA8/AV8))^(1/($F$6-$D$6))-1)*100,0)</f>
        <v>2.7384624514168898</v>
      </c>
      <c r="BB82" s="18">
        <f t="shared" ref="BB82:BB107" si="234">IF($F$6-$D$6 &lt;&gt; 0,(EXP(LN(1+(BB45/100))/($F$6-$D$6))-1)*100,0)</f>
        <v>2.738111574955937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3.0896944945885796</v>
      </c>
      <c r="BF82" s="18">
        <f t="shared" si="235"/>
        <v>8.3176626283507638</v>
      </c>
      <c r="BG82" s="18">
        <f t="shared" si="235"/>
        <v>-2.6641686707713497</v>
      </c>
      <c r="BH82" s="18">
        <f t="shared" si="235"/>
        <v>0.70548869387911939</v>
      </c>
      <c r="BI82" s="18">
        <f t="shared" ref="BI82:BI107" si="236">IF(AND(BI$6-BF$6 &lt;&gt; 0,BF8&lt;&gt;0,BI8&lt;&gt;0),(EXP(LN(BI8/BF8)/(BI$6-BF$6))-1)*100,0)</f>
        <v>9.494616529954758E-2</v>
      </c>
      <c r="BK82" s="18">
        <f t="shared" ref="BK82:BK107" si="237">IF($F$6-$D$6 &lt;&gt; 0,(EXP(LN(1+(BK45/100))/($F$6-$D$6))-1)*100,0)</f>
        <v>-0.43049646498718452</v>
      </c>
      <c r="BL82" s="18">
        <f t="shared" ref="BL82:BL107" si="238">IF(BG8&gt;0,((1+(BL8/BG8))^(1/($F$6-$D$6))-1)*100,0)</f>
        <v>2.2791643538251805</v>
      </c>
      <c r="BM82" s="18">
        <f t="shared" ref="BM82:BM107" si="239">IF($F$6-$D$6 &lt;&gt; 0,(EXP(LN(1+(BM45/100))/($F$6-$D$6))-1)*100,0)</f>
        <v>1.9678942464757654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3.8506196993904229</v>
      </c>
      <c r="BQ82" s="18">
        <f t="shared" si="240"/>
        <v>-6.099615808529979</v>
      </c>
      <c r="BR82" s="18">
        <f t="shared" si="240"/>
        <v>-2.615646669464089</v>
      </c>
      <c r="BS82" s="18">
        <f t="shared" si="240"/>
        <v>-1.8416245021952826</v>
      </c>
      <c r="BT82" s="18">
        <f t="shared" ref="BT82:BT107" si="241">IF(AND(BT$6-BQ$6 &lt;&gt; 0,BQ8&lt;&gt;0,BT8&lt;&gt;0),(EXP(LN(BT8/BQ8)/(BT$6-BQ$6))-1)*100,0)</f>
        <v>-2.3551860570559469</v>
      </c>
      <c r="BV82" s="18">
        <f t="shared" ref="BV82:BV107" si="242">IF($F$6-$D$6 &lt;&gt; 0,(EXP(LN(1+(BV45/100))/($F$6-$D$6))-1)*100,0)</f>
        <v>-2.1003130453360552</v>
      </c>
      <c r="BW82" s="18">
        <f t="shared" ref="BW82:BW107" si="243">IF(BR8&gt;0,((1+(BW8/BR8))^(1/($F$6-$D$6))-1)*100,0)</f>
        <v>2.1561529516621158</v>
      </c>
      <c r="BX82" s="18">
        <f t="shared" ref="BX82:BX107" si="244">IF($F$6-$D$6 &lt;&gt; 0,(EXP(LN(1+(BX45/100))/($F$6-$D$6))-1)*100,0)</f>
        <v>0.66431900657588638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1.7314464997157497</v>
      </c>
      <c r="CB82" s="18">
        <f t="shared" si="245"/>
        <v>-2.8702499854920238</v>
      </c>
      <c r="CC82" s="18">
        <f t="shared" si="245"/>
        <v>-0.49574765174354996</v>
      </c>
      <c r="CD82" s="18">
        <f t="shared" si="245"/>
        <v>-2.3268785741917153</v>
      </c>
      <c r="CE82" s="18">
        <f t="shared" ref="CE82:CE107" si="246">IF(AND(CE$6-CB$6 &lt;&gt; 0,CB8&lt;&gt;0,CE8&lt;&gt;0),(EXP(LN(CE8/CB8)/(CE$6-CB$6))-1)*100,0)</f>
        <v>-1.7925472669530929</v>
      </c>
      <c r="CG82" s="18">
        <f t="shared" ref="CG82:CG107" si="247">IF($F$6-$D$6 &lt;&gt; 0,(EXP(LN(1+(CG45/100))/($F$6-$D$6))-1)*100,0)</f>
        <v>-1.7202767181163314</v>
      </c>
      <c r="CH82" s="18">
        <f t="shared" ref="CH82:CH107" si="248">IF(CC8&gt;0,((1+(CH8/CC8))^(1/($F$6-$D$6))-1)*100,0)</f>
        <v>2.2198148212548618</v>
      </c>
      <c r="CI82" s="18">
        <f t="shared" ref="CI82:CI107" si="249">IF($F$6-$D$6 &lt;&gt; 0,(EXP(LN(1+(CI45/100))/($F$6-$D$6))-1)*100,0)</f>
        <v>0.99941116997499524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6.6050303511004493</v>
      </c>
      <c r="CM82" s="18">
        <f t="shared" si="250"/>
        <v>-6.7914818063842919</v>
      </c>
      <c r="CN82" s="18">
        <f t="shared" si="250"/>
        <v>0.64812744337918726</v>
      </c>
      <c r="CO82" s="18">
        <f t="shared" si="250"/>
        <v>2.2434527324058928</v>
      </c>
      <c r="CP82" s="18">
        <f t="shared" ref="CP82:CP107" si="251">IF(AND(CP$6-CM$6 &lt;&gt; 0,CM8&lt;&gt;0,CP8&lt;&gt;0),(EXP(LN(CP8/CM8)/(CP$6-CM$6))-1)*100,0)</f>
        <v>1.1556041317972054</v>
      </c>
      <c r="CR82" s="18">
        <f t="shared" ref="CR82:CR107" si="252">IF($F$6-$D$6 &lt;&gt; 0,(EXP(LN(1+(CR45/100))/($F$6-$D$6))-1)*100,0)</f>
        <v>1.7088876104540018</v>
      </c>
      <c r="CS82" s="18">
        <f t="shared" ref="CS82:CS107" si="253">IF(CN8&gt;0,((1+(CS8/CN8))^(1/($F$6-$D$6))-1)*100,0)</f>
        <v>1.9392543879053425</v>
      </c>
      <c r="CT82" s="18">
        <f t="shared" ref="CT82:CT107" si="254">IF($F$6-$D$6 &lt;&gt; 0,(EXP(LN(1+(CT45/100))/($F$6-$D$6))-1)*100,0)</f>
        <v>3.2823920301621401</v>
      </c>
    </row>
    <row r="83" spans="1:98" x14ac:dyDescent="0.2">
      <c r="A83" t="str">
        <f t="shared" si="209"/>
        <v>12 Other managers and proprietors</v>
      </c>
      <c r="B83" s="18">
        <f t="shared" si="210"/>
        <v>7.0917695484848275</v>
      </c>
      <c r="C83" s="18">
        <f t="shared" si="210"/>
        <v>2.2195158588716568</v>
      </c>
      <c r="D83" s="18">
        <f t="shared" si="210"/>
        <v>6.9360271296832421</v>
      </c>
      <c r="E83" s="18">
        <f t="shared" si="210"/>
        <v>3.2071139344624466</v>
      </c>
      <c r="F83" s="18">
        <f t="shared" si="211"/>
        <v>4.295518835379819</v>
      </c>
      <c r="H83" s="18">
        <f t="shared" si="212"/>
        <v>4.4354087502606054</v>
      </c>
      <c r="I83" s="18">
        <f t="shared" si="213"/>
        <v>4.5589389904096</v>
      </c>
      <c r="J83" s="18">
        <f t="shared" si="214"/>
        <v>7.2795027869107631</v>
      </c>
      <c r="L83" t="str">
        <f t="shared" ref="L83:L106" si="255">A83</f>
        <v>12 Other managers and proprietors</v>
      </c>
      <c r="M83" s="18">
        <f t="shared" si="215"/>
        <v>6.2389141769549905</v>
      </c>
      <c r="N83" s="18">
        <f t="shared" si="215"/>
        <v>8.7334190300116799</v>
      </c>
      <c r="O83" s="18">
        <f t="shared" si="215"/>
        <v>6.9551411454405132</v>
      </c>
      <c r="P83" s="18">
        <f t="shared" si="215"/>
        <v>3.407487055199776</v>
      </c>
      <c r="Q83" s="18">
        <f t="shared" si="216"/>
        <v>4.831838131213062</v>
      </c>
      <c r="S83" s="18">
        <f t="shared" si="217"/>
        <v>4.5767669545824674</v>
      </c>
      <c r="T83" s="18">
        <f t="shared" si="218"/>
        <v>4.5289584034811092</v>
      </c>
      <c r="U83" s="18">
        <f t="shared" si="219"/>
        <v>7.3562007389535111</v>
      </c>
      <c r="W83" t="str">
        <f t="shared" ref="W83:W106" si="256">A83</f>
        <v>12 Other managers and proprietors</v>
      </c>
      <c r="X83" s="18">
        <f t="shared" si="220"/>
        <v>3.3595940173059002</v>
      </c>
      <c r="Y83" s="18">
        <f t="shared" si="220"/>
        <v>-3.2743410908361414</v>
      </c>
      <c r="Z83" s="18">
        <f t="shared" si="220"/>
        <v>5.2625972523438369</v>
      </c>
      <c r="AA83" s="18">
        <f t="shared" si="220"/>
        <v>2.0736389965660962</v>
      </c>
      <c r="AB83" s="18">
        <f t="shared" si="221"/>
        <v>2.7136128281033178</v>
      </c>
      <c r="AD83" s="18">
        <f t="shared" si="222"/>
        <v>3.1257434580896915</v>
      </c>
      <c r="AE83" s="18">
        <f t="shared" si="223"/>
        <v>4.2687130403596729</v>
      </c>
      <c r="AF83" s="18">
        <f t="shared" si="224"/>
        <v>6.1812306761718672</v>
      </c>
      <c r="AH83" t="str">
        <f t="shared" ref="AH83:AH106" si="257">L83</f>
        <v>12 Other managers and proprietors</v>
      </c>
      <c r="AI83" s="18">
        <f t="shared" si="225"/>
        <v>4.3481343547907336</v>
      </c>
      <c r="AJ83" s="18">
        <f t="shared" si="225"/>
        <v>3.1295002007441175</v>
      </c>
      <c r="AK83" s="18">
        <f t="shared" si="225"/>
        <v>4.2015553630784908</v>
      </c>
      <c r="AL83" s="18">
        <f t="shared" si="225"/>
        <v>2.0378753704822339</v>
      </c>
      <c r="AM83" s="18">
        <f t="shared" si="226"/>
        <v>2.7774881631779325</v>
      </c>
      <c r="AO83" s="18">
        <f t="shared" si="227"/>
        <v>2.7540634602683411</v>
      </c>
      <c r="AP83" s="18">
        <f t="shared" si="228"/>
        <v>4.1646088626054123</v>
      </c>
      <c r="AQ83" s="18">
        <f t="shared" si="229"/>
        <v>5.8532462353526826</v>
      </c>
      <c r="AS83" t="str">
        <f t="shared" ref="AS83:AS106" si="258">W83</f>
        <v>12 Other managers and proprietors</v>
      </c>
      <c r="AT83" s="18">
        <f t="shared" si="230"/>
        <v>3.4294369981539674</v>
      </c>
      <c r="AU83" s="18">
        <f t="shared" si="230"/>
        <v>-0.89496730377867095</v>
      </c>
      <c r="AV83" s="18">
        <f t="shared" si="230"/>
        <v>4.9004665168672856</v>
      </c>
      <c r="AW83" s="18">
        <f t="shared" si="230"/>
        <v>1.8339584616383409</v>
      </c>
      <c r="AX83" s="18">
        <f t="shared" si="231"/>
        <v>2.6081403513635859</v>
      </c>
      <c r="AZ83" s="18">
        <f t="shared" si="232"/>
        <v>2.8460359520567469</v>
      </c>
      <c r="BA83" s="18">
        <f t="shared" si="233"/>
        <v>4.008697138888162</v>
      </c>
      <c r="BB83" s="18">
        <f t="shared" si="234"/>
        <v>5.7908576011922674</v>
      </c>
      <c r="BD83" t="str">
        <f t="shared" ref="BD83:BD106" si="259">AH83</f>
        <v>12 Other managers and proprietors</v>
      </c>
      <c r="BE83" s="18">
        <f t="shared" si="235"/>
        <v>-1.9290715869483499</v>
      </c>
      <c r="BF83" s="18">
        <f t="shared" si="235"/>
        <v>6.2814417544473811</v>
      </c>
      <c r="BG83" s="18">
        <f t="shared" si="235"/>
        <v>2.7352019000391525</v>
      </c>
      <c r="BH83" s="18">
        <f t="shared" si="235"/>
        <v>0.6479063181657807</v>
      </c>
      <c r="BI83" s="18">
        <f t="shared" si="236"/>
        <v>1.6409768072819464</v>
      </c>
      <c r="BK83" s="18">
        <f t="shared" si="237"/>
        <v>1.33891644293056</v>
      </c>
      <c r="BL83" s="18">
        <f t="shared" si="238"/>
        <v>3.0343314865067583</v>
      </c>
      <c r="BM83" s="18">
        <f t="shared" si="239"/>
        <v>3.944469389954075</v>
      </c>
      <c r="BO83" t="str">
        <f t="shared" ref="BO83:BO106" si="260">AS83</f>
        <v>12 Other managers and proprietors</v>
      </c>
      <c r="BP83" s="18">
        <f t="shared" si="240"/>
        <v>0.48957417156376692</v>
      </c>
      <c r="BQ83" s="18">
        <f t="shared" si="240"/>
        <v>-4.4888801384958104</v>
      </c>
      <c r="BR83" s="18">
        <f t="shared" si="240"/>
        <v>4.2304262487052435</v>
      </c>
      <c r="BS83" s="18">
        <f t="shared" si="240"/>
        <v>-0.14089288664512756</v>
      </c>
      <c r="BT83" s="18">
        <f t="shared" si="241"/>
        <v>0.92388398966707364</v>
      </c>
      <c r="BV83" s="18">
        <f t="shared" si="242"/>
        <v>1.2954543920033368</v>
      </c>
      <c r="BW83" s="18">
        <f t="shared" si="243"/>
        <v>3.3754616295062601</v>
      </c>
      <c r="BX83" s="18">
        <f t="shared" si="244"/>
        <v>4.2177158592596742</v>
      </c>
      <c r="BZ83" t="str">
        <f t="shared" ref="BZ83:BZ106" si="261">BD83</f>
        <v>12 Other managers and proprietors</v>
      </c>
      <c r="CA83" s="18">
        <f t="shared" si="245"/>
        <v>-1.5402053812404115</v>
      </c>
      <c r="CB83" s="18">
        <f t="shared" si="245"/>
        <v>-13.290973353959368</v>
      </c>
      <c r="CC83" s="18">
        <f t="shared" si="245"/>
        <v>3.203728158139918</v>
      </c>
      <c r="CD83" s="18">
        <f t="shared" si="245"/>
        <v>-2.1835590846011832</v>
      </c>
      <c r="CE83" s="18">
        <f t="shared" si="246"/>
        <v>-1.2774787606441462</v>
      </c>
      <c r="CG83" s="18">
        <f t="shared" si="247"/>
        <v>-0.41979104178544446</v>
      </c>
      <c r="CH83" s="18">
        <f t="shared" si="248"/>
        <v>2.6542639337906904</v>
      </c>
      <c r="CI83" s="18">
        <f t="shared" si="249"/>
        <v>2.3661592653225094</v>
      </c>
      <c r="CK83" t="str">
        <f t="shared" ref="CK83:CK106" si="262">BO83</f>
        <v>12 Other managers and proprietors</v>
      </c>
      <c r="CL83" s="18">
        <f t="shared" si="250"/>
        <v>1.5624127065868576</v>
      </c>
      <c r="CM83" s="18">
        <f t="shared" si="250"/>
        <v>-10.252735975271543</v>
      </c>
      <c r="CN83" s="18">
        <f t="shared" si="250"/>
        <v>7.8529374451475675</v>
      </c>
      <c r="CO83" s="18">
        <f t="shared" si="250"/>
        <v>2.8705248730988897</v>
      </c>
      <c r="CP83" s="18">
        <f t="shared" si="251"/>
        <v>3.5155672973518515</v>
      </c>
      <c r="CR83" s="18">
        <f t="shared" si="252"/>
        <v>4.5052150108381817</v>
      </c>
      <c r="CS83" s="18">
        <f t="shared" si="253"/>
        <v>2.8667575972167292</v>
      </c>
      <c r="CT83" s="18">
        <f t="shared" si="254"/>
        <v>6.198424916478551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6.0382705284365512</v>
      </c>
      <c r="C84" s="18">
        <f t="shared" si="210"/>
        <v>6.2372903645461886</v>
      </c>
      <c r="D84" s="18">
        <f t="shared" si="210"/>
        <v>2.3385675024393482</v>
      </c>
      <c r="E84" s="18">
        <f t="shared" si="210"/>
        <v>2.144967444057988</v>
      </c>
      <c r="F84" s="18">
        <f t="shared" si="211"/>
        <v>2.4566642817453799</v>
      </c>
      <c r="H84" s="18">
        <f t="shared" si="212"/>
        <v>2.2094600687169397</v>
      </c>
      <c r="I84" s="18">
        <f t="shared" si="213"/>
        <v>2.5440274238699212</v>
      </c>
      <c r="J84" s="18">
        <f t="shared" si="214"/>
        <v>4.169901853768887</v>
      </c>
      <c r="L84" t="str">
        <f t="shared" si="255"/>
        <v>21 Science, research, engineering and technology professionals</v>
      </c>
      <c r="M84" s="18">
        <f t="shared" si="215"/>
        <v>6.5984465086159405</v>
      </c>
      <c r="N84" s="18">
        <f t="shared" si="215"/>
        <v>12.97739649121532</v>
      </c>
      <c r="O84" s="18">
        <f t="shared" si="215"/>
        <v>3.23997609485418</v>
      </c>
      <c r="P84" s="18">
        <f t="shared" si="215"/>
        <v>2.6117975634355473</v>
      </c>
      <c r="Q84" s="18">
        <f t="shared" si="216"/>
        <v>3.427910212592411</v>
      </c>
      <c r="S84" s="18">
        <f t="shared" si="217"/>
        <v>2.8207645609980458</v>
      </c>
      <c r="T84" s="18">
        <f t="shared" si="218"/>
        <v>2.7835548817991329</v>
      </c>
      <c r="U84" s="18">
        <f t="shared" si="219"/>
        <v>4.8243451107977009</v>
      </c>
      <c r="W84" t="str">
        <f t="shared" si="256"/>
        <v>21 Science, research, engineering and technology professionals</v>
      </c>
      <c r="X84" s="18">
        <f t="shared" si="220"/>
        <v>2.8808608919734358</v>
      </c>
      <c r="Y84" s="18">
        <f t="shared" si="220"/>
        <v>-1.3048421312999658</v>
      </c>
      <c r="Z84" s="18">
        <f t="shared" si="220"/>
        <v>0.73734565889638226</v>
      </c>
      <c r="AA84" s="18">
        <f t="shared" si="220"/>
        <v>0.45607767147579636</v>
      </c>
      <c r="AB84" s="18">
        <f t="shared" si="221"/>
        <v>0.43282026535589324</v>
      </c>
      <c r="AD84" s="18">
        <f t="shared" si="222"/>
        <v>0.54974630035335981</v>
      </c>
      <c r="AE84" s="18">
        <f t="shared" si="223"/>
        <v>2.3634311611105518</v>
      </c>
      <c r="AF84" s="18">
        <f t="shared" si="224"/>
        <v>2.7642793914444352</v>
      </c>
      <c r="AH84" t="str">
        <f t="shared" si="257"/>
        <v>21 Science, research, engineering and technology professionals</v>
      </c>
      <c r="AI84" s="18">
        <f t="shared" si="225"/>
        <v>3.3418143930268318</v>
      </c>
      <c r="AJ84" s="18">
        <f t="shared" si="225"/>
        <v>3.4219612195474758</v>
      </c>
      <c r="AK84" s="18">
        <f t="shared" si="225"/>
        <v>1.001123752803168</v>
      </c>
      <c r="AL84" s="18">
        <f t="shared" si="225"/>
        <v>1.24128756619446</v>
      </c>
      <c r="AM84" s="18">
        <f t="shared" si="226"/>
        <v>1.3010098465614961</v>
      </c>
      <c r="AO84" s="18">
        <f t="shared" si="227"/>
        <v>1.1611695765327168</v>
      </c>
      <c r="AP84" s="18">
        <f t="shared" si="228"/>
        <v>2.3884656570548612</v>
      </c>
      <c r="AQ84" s="18">
        <f t="shared" si="229"/>
        <v>3.2425201359446598</v>
      </c>
      <c r="AS84" t="str">
        <f t="shared" si="258"/>
        <v>21 Science, research, engineering and technology professionals</v>
      </c>
      <c r="AT84" s="18">
        <f t="shared" si="230"/>
        <v>2.9734060415995245</v>
      </c>
      <c r="AU84" s="18">
        <f t="shared" si="230"/>
        <v>-1.8771012766630513</v>
      </c>
      <c r="AV84" s="18">
        <f t="shared" si="230"/>
        <v>-1.3573343258364123</v>
      </c>
      <c r="AW84" s="18">
        <f t="shared" si="230"/>
        <v>-0.25538157376978621</v>
      </c>
      <c r="AX84" s="18">
        <f t="shared" si="231"/>
        <v>-0.7028419527150831</v>
      </c>
      <c r="AZ84" s="18">
        <f t="shared" si="232"/>
        <v>-0.6240601982348104</v>
      </c>
      <c r="BA84" s="18">
        <f t="shared" si="233"/>
        <v>2.0046540547193903</v>
      </c>
      <c r="BB84" s="18">
        <f t="shared" si="234"/>
        <v>1.5374073715353598</v>
      </c>
      <c r="BD84" t="str">
        <f t="shared" si="259"/>
        <v>21 Science, research, engineering and technology professionals</v>
      </c>
      <c r="BE84" s="18">
        <f t="shared" si="235"/>
        <v>0.79036967328229846</v>
      </c>
      <c r="BF84" s="18">
        <f t="shared" si="235"/>
        <v>9.0125513171176674</v>
      </c>
      <c r="BG84" s="18">
        <f t="shared" si="235"/>
        <v>-1.8534108409075323</v>
      </c>
      <c r="BH84" s="18">
        <f t="shared" si="235"/>
        <v>-0.43420725498599655</v>
      </c>
      <c r="BI84" s="18">
        <f t="shared" si="236"/>
        <v>-0.31676295553522138</v>
      </c>
      <c r="BK84" s="18">
        <f t="shared" si="237"/>
        <v>-0.90954077867649863</v>
      </c>
      <c r="BL84" s="18">
        <f t="shared" si="238"/>
        <v>1.5405628224715695</v>
      </c>
      <c r="BM84" s="18">
        <f t="shared" si="239"/>
        <v>0.81614686084625632</v>
      </c>
      <c r="BO84" t="str">
        <f t="shared" si="260"/>
        <v>21 Science, research, engineering and technology professionals</v>
      </c>
      <c r="BP84" s="18">
        <f t="shared" si="240"/>
        <v>2.3117636383134244</v>
      </c>
      <c r="BQ84" s="18">
        <f t="shared" si="240"/>
        <v>-4.3947555883718898</v>
      </c>
      <c r="BR84" s="18">
        <f t="shared" si="240"/>
        <v>-0.28803517658100297</v>
      </c>
      <c r="BS84" s="18">
        <f t="shared" si="240"/>
        <v>-1.1915703044613313</v>
      </c>
      <c r="BT84" s="18">
        <f t="shared" si="241"/>
        <v>-1.1139842891291662</v>
      </c>
      <c r="BV84" s="18">
        <f t="shared" si="242"/>
        <v>-0.89130531605797758</v>
      </c>
      <c r="BW84" s="18">
        <f t="shared" si="243"/>
        <v>1.8270600712098961</v>
      </c>
      <c r="BX84" s="18">
        <f t="shared" si="244"/>
        <v>1.1458647025664126</v>
      </c>
      <c r="BZ84" t="str">
        <f t="shared" si="261"/>
        <v>21 Science, research, engineering and technology professionals</v>
      </c>
      <c r="CA84" s="18">
        <f t="shared" si="245"/>
        <v>-0.57053143224389258</v>
      </c>
      <c r="CB84" s="18">
        <f t="shared" si="245"/>
        <v>-4.852433453444438</v>
      </c>
      <c r="CC84" s="18">
        <f t="shared" si="245"/>
        <v>1.2416386985756311</v>
      </c>
      <c r="CD84" s="18">
        <f t="shared" si="245"/>
        <v>-3.789644117828761</v>
      </c>
      <c r="CE84" s="18">
        <f t="shared" si="246"/>
        <v>-2.3126714993759623</v>
      </c>
      <c r="CG84" s="18">
        <f t="shared" si="247"/>
        <v>-2.1409633617081814</v>
      </c>
      <c r="CH84" s="18">
        <f t="shared" si="248"/>
        <v>1.6487979115680451</v>
      </c>
      <c r="CI84" s="18">
        <f t="shared" si="249"/>
        <v>5.3417741476824432E-3</v>
      </c>
      <c r="CK84" t="str">
        <f t="shared" si="262"/>
        <v>21 Science, research, engineering and technology professionals</v>
      </c>
      <c r="CL84" s="18">
        <f t="shared" si="250"/>
        <v>8.6039953557976112</v>
      </c>
      <c r="CM84" s="18">
        <f t="shared" si="250"/>
        <v>-8.7293005016908509E-2</v>
      </c>
      <c r="CN84" s="18">
        <f t="shared" si="250"/>
        <v>7.787568276099166</v>
      </c>
      <c r="CO84" s="18">
        <f t="shared" si="250"/>
        <v>4.213175421297044</v>
      </c>
      <c r="CP84" s="18">
        <f t="shared" si="251"/>
        <v>5.0402264430991162</v>
      </c>
      <c r="CR84" s="18">
        <f t="shared" si="252"/>
        <v>5.3912715271321465</v>
      </c>
      <c r="CS84" s="18">
        <f t="shared" si="253"/>
        <v>2.6068167147070831</v>
      </c>
      <c r="CT84" s="18">
        <f t="shared" si="254"/>
        <v>6.7644494482141271</v>
      </c>
    </row>
    <row r="85" spans="1:98" x14ac:dyDescent="0.2">
      <c r="A85" t="str">
        <f t="shared" si="209"/>
        <v>22 Health professionals</v>
      </c>
      <c r="B85" s="18">
        <f t="shared" si="210"/>
        <v>9.0563617027357814</v>
      </c>
      <c r="C85" s="18">
        <f t="shared" si="210"/>
        <v>4.5950970643455546</v>
      </c>
      <c r="D85" s="18">
        <f t="shared" si="210"/>
        <v>3.4537962868788519</v>
      </c>
      <c r="E85" s="18">
        <f t="shared" si="210"/>
        <v>1.9392886087783445</v>
      </c>
      <c r="F85" s="18">
        <f t="shared" si="211"/>
        <v>2.5749271038877586</v>
      </c>
      <c r="H85" s="18">
        <f t="shared" si="212"/>
        <v>2.4416448263837598</v>
      </c>
      <c r="I85" s="18">
        <f t="shared" si="213"/>
        <v>3.3281102544268082</v>
      </c>
      <c r="J85" s="18">
        <f t="shared" si="214"/>
        <v>4.9701281264425967</v>
      </c>
      <c r="L85" t="str">
        <f t="shared" si="255"/>
        <v>22 Health professionals</v>
      </c>
      <c r="M85" s="18">
        <f t="shared" si="215"/>
        <v>9.4058774909609113</v>
      </c>
      <c r="N85" s="18">
        <f t="shared" si="215"/>
        <v>5.3408250959023684</v>
      </c>
      <c r="O85" s="18">
        <f t="shared" si="215"/>
        <v>3.263887934801124</v>
      </c>
      <c r="P85" s="18">
        <f t="shared" si="215"/>
        <v>1.7405896714920877</v>
      </c>
      <c r="Q85" s="18">
        <f t="shared" si="216"/>
        <v>2.4365866988132145</v>
      </c>
      <c r="S85" s="18">
        <f t="shared" si="217"/>
        <v>2.2458424754442374</v>
      </c>
      <c r="T85" s="18">
        <f t="shared" si="218"/>
        <v>3.4605107776101818</v>
      </c>
      <c r="U85" s="18">
        <f t="shared" si="219"/>
        <v>4.9398704897581025</v>
      </c>
      <c r="W85" t="str">
        <f t="shared" si="256"/>
        <v>22 Health professionals</v>
      </c>
      <c r="X85" s="18">
        <f t="shared" si="220"/>
        <v>6.479135935493141</v>
      </c>
      <c r="Y85" s="18">
        <f t="shared" si="220"/>
        <v>-1.625445536276493</v>
      </c>
      <c r="Z85" s="18">
        <f t="shared" si="220"/>
        <v>1.7817397653832057</v>
      </c>
      <c r="AA85" s="18">
        <f t="shared" si="220"/>
        <v>0.84379996099284149</v>
      </c>
      <c r="AB85" s="18">
        <f t="shared" si="221"/>
        <v>0.97939385501422116</v>
      </c>
      <c r="AD85" s="18">
        <f t="shared" si="222"/>
        <v>1.1554822401335541</v>
      </c>
      <c r="AE85" s="18">
        <f t="shared" si="223"/>
        <v>3.3350644154506837</v>
      </c>
      <c r="AF85" s="18">
        <f t="shared" si="224"/>
        <v>4.0875286772353192</v>
      </c>
      <c r="AH85" t="str">
        <f t="shared" si="257"/>
        <v>22 Health professionals</v>
      </c>
      <c r="AI85" s="18">
        <f t="shared" si="225"/>
        <v>-3.0487425928056977</v>
      </c>
      <c r="AJ85" s="18">
        <f t="shared" si="225"/>
        <v>-11.403193175955472</v>
      </c>
      <c r="AK85" s="18">
        <f t="shared" si="225"/>
        <v>-9.6194550238521757</v>
      </c>
      <c r="AL85" s="18">
        <f t="shared" si="225"/>
        <v>-9.0467083051512525</v>
      </c>
      <c r="AM85" s="18">
        <f t="shared" si="226"/>
        <v>-9.374885917529074</v>
      </c>
      <c r="AO85" s="18">
        <f t="shared" si="227"/>
        <v>-9.2380260273973498</v>
      </c>
      <c r="AP85" s="18">
        <f t="shared" si="228"/>
        <v>1.2329501487541972</v>
      </c>
      <c r="AQ85" s="18">
        <f t="shared" si="229"/>
        <v>-5.3919094204187719</v>
      </c>
      <c r="AS85" t="str">
        <f t="shared" si="258"/>
        <v>22 Health professionals</v>
      </c>
      <c r="AT85" s="18">
        <f t="shared" si="230"/>
        <v>5.8943042148202673</v>
      </c>
      <c r="AU85" s="18">
        <f t="shared" si="230"/>
        <v>11.858869288450258</v>
      </c>
      <c r="AV85" s="18">
        <f t="shared" si="230"/>
        <v>0.57862651070921256</v>
      </c>
      <c r="AW85" s="18">
        <f t="shared" si="230"/>
        <v>0.68852880554528539</v>
      </c>
      <c r="AX85" s="18">
        <f t="shared" si="231"/>
        <v>1.3181917116547259</v>
      </c>
      <c r="AZ85" s="18">
        <f t="shared" si="232"/>
        <v>0.6518813703792592</v>
      </c>
      <c r="BA85" s="18">
        <f t="shared" si="233"/>
        <v>2.9169342357300732</v>
      </c>
      <c r="BB85" s="18">
        <f t="shared" si="234"/>
        <v>3.3596779069423821</v>
      </c>
      <c r="BD85" t="str">
        <f t="shared" si="259"/>
        <v>22 Health professionals</v>
      </c>
      <c r="BE85" s="18">
        <f t="shared" si="235"/>
        <v>5.3045451482011563</v>
      </c>
      <c r="BF85" s="18">
        <f t="shared" si="235"/>
        <v>8.5921220235391171</v>
      </c>
      <c r="BG85" s="18">
        <f t="shared" si="235"/>
        <v>1.0390740940021903</v>
      </c>
      <c r="BH85" s="18">
        <f t="shared" si="235"/>
        <v>0.81297557865185333</v>
      </c>
      <c r="BI85" s="18">
        <f t="shared" si="236"/>
        <v>1.3533458835822909</v>
      </c>
      <c r="BK85" s="18">
        <f t="shared" si="237"/>
        <v>0.88828547798447399</v>
      </c>
      <c r="BL85" s="18">
        <f t="shared" si="238"/>
        <v>3.2522428127938596</v>
      </c>
      <c r="BM85" s="18">
        <f t="shared" si="239"/>
        <v>3.8329850121620046</v>
      </c>
      <c r="BO85" t="str">
        <f t="shared" si="260"/>
        <v>22 Health professionals</v>
      </c>
      <c r="BP85" s="18">
        <f t="shared" si="240"/>
        <v>3.7668420618629517</v>
      </c>
      <c r="BQ85" s="18">
        <f t="shared" si="240"/>
        <v>-0.18650977426215576</v>
      </c>
      <c r="BR85" s="18">
        <f t="shared" si="240"/>
        <v>0.2225670886938147</v>
      </c>
      <c r="BS85" s="18">
        <f t="shared" si="240"/>
        <v>-2.1959139459588051</v>
      </c>
      <c r="BT85" s="18">
        <f t="shared" si="241"/>
        <v>-1.3211276745770162</v>
      </c>
      <c r="BV85" s="18">
        <f t="shared" si="242"/>
        <v>-1.3963086546637804</v>
      </c>
      <c r="BW85" s="18">
        <f t="shared" si="243"/>
        <v>2.5055015806937364</v>
      </c>
      <c r="BX85" s="18">
        <f t="shared" si="244"/>
        <v>1.5489220070024068</v>
      </c>
      <c r="BZ85" t="str">
        <f t="shared" si="261"/>
        <v>22 Health professionals</v>
      </c>
      <c r="CA85" s="18">
        <f t="shared" si="245"/>
        <v>5.6924610842831402</v>
      </c>
      <c r="CB85" s="18">
        <f t="shared" si="245"/>
        <v>-17.955253259120607</v>
      </c>
      <c r="CC85" s="18">
        <f t="shared" si="245"/>
        <v>1.2313068432487251</v>
      </c>
      <c r="CD85" s="18">
        <f t="shared" si="245"/>
        <v>-4.491164798973335</v>
      </c>
      <c r="CE85" s="18">
        <f t="shared" si="246"/>
        <v>-3.6578619446392291</v>
      </c>
      <c r="CG85" s="18">
        <f t="shared" si="247"/>
        <v>-2.6205508540435685</v>
      </c>
      <c r="CH85" s="18">
        <f t="shared" si="248"/>
        <v>2.2627457363161518</v>
      </c>
      <c r="CI85" s="18">
        <f t="shared" si="249"/>
        <v>0.45372574796924692</v>
      </c>
      <c r="CK85" t="str">
        <f t="shared" si="262"/>
        <v>22 Health professionals</v>
      </c>
      <c r="CL85" s="18">
        <f t="shared" si="250"/>
        <v>14.979830104695946</v>
      </c>
      <c r="CM85" s="18">
        <f t="shared" si="250"/>
        <v>0.60565237398810812</v>
      </c>
      <c r="CN85" s="18">
        <f t="shared" si="250"/>
        <v>12.742858461381147</v>
      </c>
      <c r="CO85" s="18">
        <f t="shared" si="250"/>
        <v>7.3291389695957276</v>
      </c>
      <c r="CP85" s="18">
        <f t="shared" si="251"/>
        <v>8.5526056882440304</v>
      </c>
      <c r="CR85" s="18">
        <f t="shared" si="252"/>
        <v>9.1041936900538865</v>
      </c>
      <c r="CS85" s="18">
        <f t="shared" si="253"/>
        <v>4.2518357613849922</v>
      </c>
      <c r="CT85" s="18">
        <f t="shared" si="254"/>
        <v>10.648903197794969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3.8452423900442012</v>
      </c>
      <c r="C86" s="18">
        <f t="shared" si="210"/>
        <v>4.7795193749475828</v>
      </c>
      <c r="D86" s="18">
        <f t="shared" si="210"/>
        <v>2.1488564095808238</v>
      </c>
      <c r="E86" s="18">
        <f t="shared" si="210"/>
        <v>1.5916133665947463</v>
      </c>
      <c r="F86" s="18">
        <f t="shared" si="211"/>
        <v>1.962131917619514</v>
      </c>
      <c r="H86" s="18">
        <f t="shared" si="212"/>
        <v>1.7770224621060704</v>
      </c>
      <c r="I86" s="18">
        <f t="shared" si="213"/>
        <v>3.1488698130819781</v>
      </c>
      <c r="J86" s="18">
        <f t="shared" si="214"/>
        <v>4.3517024397462301</v>
      </c>
      <c r="L86" t="str">
        <f t="shared" si="255"/>
        <v>23 Teaching and other educational professionals</v>
      </c>
      <c r="M86" s="18">
        <f t="shared" si="215"/>
        <v>4.397724692423477</v>
      </c>
      <c r="N86" s="18">
        <f t="shared" si="215"/>
        <v>1.9909265681167909</v>
      </c>
      <c r="O86" s="18">
        <f t="shared" si="215"/>
        <v>2.0443870502842909</v>
      </c>
      <c r="P86" s="18">
        <f t="shared" si="215"/>
        <v>1.4185651024694046</v>
      </c>
      <c r="Q86" s="18">
        <f t="shared" si="216"/>
        <v>1.6494680148159357</v>
      </c>
      <c r="S86" s="18">
        <f t="shared" si="217"/>
        <v>1.6267448000522933</v>
      </c>
      <c r="T86" s="18">
        <f t="shared" si="218"/>
        <v>3.25040125915943</v>
      </c>
      <c r="U86" s="18">
        <f t="shared" si="219"/>
        <v>4.3337609520933684</v>
      </c>
      <c r="W86" t="str">
        <f t="shared" si="256"/>
        <v>23 Teaching and other educational professionals</v>
      </c>
      <c r="X86" s="18">
        <f t="shared" si="220"/>
        <v>-1.2886277928924827</v>
      </c>
      <c r="Y86" s="18">
        <f t="shared" si="220"/>
        <v>-3.0565565292746344</v>
      </c>
      <c r="Z86" s="18">
        <f t="shared" si="220"/>
        <v>-2.2385129686565475</v>
      </c>
      <c r="AA86" s="18">
        <f t="shared" si="220"/>
        <v>-1.3103705017258993</v>
      </c>
      <c r="AB86" s="18">
        <f t="shared" si="221"/>
        <v>-1.7110854735163494</v>
      </c>
      <c r="AD86" s="18">
        <f t="shared" si="222"/>
        <v>-1.6207262973097269</v>
      </c>
      <c r="AE86" s="18">
        <f t="shared" si="223"/>
        <v>2.5172156496744424</v>
      </c>
      <c r="AF86" s="18">
        <f t="shared" si="224"/>
        <v>1.4147709422528854</v>
      </c>
      <c r="AH86" t="str">
        <f t="shared" si="257"/>
        <v>23 Teaching and other educational professionals</v>
      </c>
      <c r="AI86" s="18">
        <f t="shared" si="225"/>
        <v>-10.732602915667499</v>
      </c>
      <c r="AJ86" s="18">
        <f t="shared" si="225"/>
        <v>-11.969506440042267</v>
      </c>
      <c r="AK86" s="18">
        <f t="shared" si="225"/>
        <v>-6.6320470894462797</v>
      </c>
      <c r="AL86" s="18">
        <f t="shared" si="225"/>
        <v>0.18004633796704361</v>
      </c>
      <c r="AM86" s="18">
        <f t="shared" si="226"/>
        <v>-2.7891674143177503</v>
      </c>
      <c r="AO86" s="18">
        <f t="shared" si="227"/>
        <v>-2.1441565759795944</v>
      </c>
      <c r="AP86" s="18">
        <f t="shared" si="228"/>
        <v>1.374956327000687</v>
      </c>
      <c r="AQ86" s="18">
        <f t="shared" si="229"/>
        <v>-0.34300638108410997</v>
      </c>
      <c r="AS86" t="str">
        <f t="shared" si="258"/>
        <v>23 Teaching and other educational professionals</v>
      </c>
      <c r="AT86" s="18">
        <f t="shared" si="230"/>
        <v>1.719422123691583</v>
      </c>
      <c r="AU86" s="18">
        <f t="shared" si="230"/>
        <v>0.27888143440257807</v>
      </c>
      <c r="AV86" s="18">
        <f t="shared" si="230"/>
        <v>-2.9836381434168779</v>
      </c>
      <c r="AW86" s="18">
        <f t="shared" si="230"/>
        <v>-0.78012285027462269</v>
      </c>
      <c r="AX86" s="18">
        <f t="shared" si="231"/>
        <v>-1.4086466174783374</v>
      </c>
      <c r="AZ86" s="18">
        <f t="shared" si="232"/>
        <v>-1.5201334400659738</v>
      </c>
      <c r="BA86" s="18">
        <f t="shared" si="233"/>
        <v>2.3369966362971839</v>
      </c>
      <c r="BB86" s="18">
        <f t="shared" si="234"/>
        <v>1.2724794438761622</v>
      </c>
      <c r="BD86" t="str">
        <f t="shared" si="259"/>
        <v>23 Teaching and other educational professionals</v>
      </c>
      <c r="BE86" s="18">
        <f t="shared" si="235"/>
        <v>-0.32888688854469939</v>
      </c>
      <c r="BF86" s="18">
        <f t="shared" si="235"/>
        <v>12.830638454810138</v>
      </c>
      <c r="BG86" s="18">
        <f t="shared" si="235"/>
        <v>0.9836613762193025</v>
      </c>
      <c r="BH86" s="18">
        <f t="shared" si="235"/>
        <v>1.7844892233018328</v>
      </c>
      <c r="BI86" s="18">
        <f t="shared" si="236"/>
        <v>2.1894740987894457</v>
      </c>
      <c r="BK86" s="18">
        <f t="shared" si="237"/>
        <v>1.5168434407774045</v>
      </c>
      <c r="BL86" s="18">
        <f t="shared" si="238"/>
        <v>2.5732483973609721</v>
      </c>
      <c r="BM86" s="18">
        <f t="shared" si="239"/>
        <v>3.6705835782051555</v>
      </c>
      <c r="BO86" t="str">
        <f t="shared" si="260"/>
        <v>23 Teaching and other educational professionals</v>
      </c>
      <c r="BP86" s="18">
        <f t="shared" si="240"/>
        <v>-0.44493222250420184</v>
      </c>
      <c r="BQ86" s="18">
        <f t="shared" si="240"/>
        <v>-4.0786220539612561E-2</v>
      </c>
      <c r="BR86" s="18">
        <f t="shared" si="240"/>
        <v>-0.3458568384720917</v>
      </c>
      <c r="BS86" s="18">
        <f t="shared" si="240"/>
        <v>-0.75288936325542677</v>
      </c>
      <c r="BT86" s="18">
        <f t="shared" si="241"/>
        <v>-0.58145639116953252</v>
      </c>
      <c r="BV86" s="18">
        <f t="shared" si="242"/>
        <v>-0.61739691386353268</v>
      </c>
      <c r="BW86" s="18">
        <f t="shared" si="243"/>
        <v>2.4295181199087468</v>
      </c>
      <c r="BX86" s="18">
        <f t="shared" si="244"/>
        <v>1.9941917579582524</v>
      </c>
      <c r="BZ86" t="str">
        <f t="shared" si="261"/>
        <v>23 Teaching and other educational professionals</v>
      </c>
      <c r="CA86" s="18">
        <f t="shared" si="245"/>
        <v>-0.79891381645514903</v>
      </c>
      <c r="CB86" s="18">
        <f t="shared" si="245"/>
        <v>-5.7293797535557633</v>
      </c>
      <c r="CC86" s="18">
        <f t="shared" si="245"/>
        <v>2.4932452347111944</v>
      </c>
      <c r="CD86" s="18">
        <f t="shared" si="245"/>
        <v>-0.94607604568657244</v>
      </c>
      <c r="CE86" s="18">
        <f t="shared" si="246"/>
        <v>-0.19309475128699294</v>
      </c>
      <c r="CG86" s="18">
        <f t="shared" si="247"/>
        <v>0.18734576668817393</v>
      </c>
      <c r="CH86" s="18">
        <f t="shared" si="248"/>
        <v>2.5738256990454955</v>
      </c>
      <c r="CI86" s="18">
        <f t="shared" si="249"/>
        <v>2.7056288821568186</v>
      </c>
      <c r="CK86" t="str">
        <f t="shared" si="262"/>
        <v>23 Teaching and other educational professionals</v>
      </c>
      <c r="CL86" s="18">
        <f t="shared" si="250"/>
        <v>8.5221583195706394</v>
      </c>
      <c r="CM86" s="18">
        <f t="shared" si="250"/>
        <v>10.533006775390842</v>
      </c>
      <c r="CN86" s="18">
        <f t="shared" si="250"/>
        <v>7.3510316547939603</v>
      </c>
      <c r="CO86" s="18">
        <f t="shared" si="250"/>
        <v>2.224309381291123</v>
      </c>
      <c r="CP86" s="18">
        <f t="shared" si="251"/>
        <v>4.3077456321269025</v>
      </c>
      <c r="CR86" s="18">
        <f t="shared" si="252"/>
        <v>3.9054189030891306</v>
      </c>
      <c r="CS86" s="18">
        <f t="shared" si="253"/>
        <v>2.8010825244708437</v>
      </c>
      <c r="CT86" s="18">
        <f t="shared" si="254"/>
        <v>5.6789961791472221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6.2513342274505002</v>
      </c>
      <c r="C87" s="18">
        <f t="shared" si="210"/>
        <v>14.573589339848736</v>
      </c>
      <c r="D87" s="18">
        <f t="shared" si="210"/>
        <v>4.6789014372650151</v>
      </c>
      <c r="E87" s="18">
        <f t="shared" si="210"/>
        <v>3.0583476274168353</v>
      </c>
      <c r="F87" s="18">
        <f t="shared" si="211"/>
        <v>4.2499254582948343</v>
      </c>
      <c r="H87" s="18">
        <f t="shared" si="212"/>
        <v>3.5957253091889463</v>
      </c>
      <c r="I87" s="18">
        <f t="shared" si="213"/>
        <v>3.5249736247191077</v>
      </c>
      <c r="J87" s="18">
        <f t="shared" si="214"/>
        <v>5.9515074410816604</v>
      </c>
      <c r="L87" t="str">
        <f t="shared" si="255"/>
        <v>24 Business, media and public service professionals</v>
      </c>
      <c r="M87" s="18">
        <f t="shared" si="215"/>
        <v>6.7878647242771262</v>
      </c>
      <c r="N87" s="18">
        <f t="shared" si="215"/>
        <v>8.7629589706382571</v>
      </c>
      <c r="O87" s="18">
        <f t="shared" si="215"/>
        <v>3.5444223561892807</v>
      </c>
      <c r="P87" s="18">
        <f t="shared" si="215"/>
        <v>2.275953675482878</v>
      </c>
      <c r="Q87" s="18">
        <f t="shared" si="216"/>
        <v>3.0660474419444306</v>
      </c>
      <c r="S87" s="18">
        <f t="shared" si="217"/>
        <v>2.6970405064041136</v>
      </c>
      <c r="T87" s="18">
        <f t="shared" si="218"/>
        <v>3.3234641497567718</v>
      </c>
      <c r="U87" s="18">
        <f t="shared" si="219"/>
        <v>5.1489936437924877</v>
      </c>
      <c r="W87" t="str">
        <f t="shared" si="256"/>
        <v>24 Business, media and public service professionals</v>
      </c>
      <c r="X87" s="18">
        <f t="shared" si="220"/>
        <v>3.6068492134032182</v>
      </c>
      <c r="Y87" s="18">
        <f t="shared" si="220"/>
        <v>2.9220394374716241</v>
      </c>
      <c r="Z87" s="18">
        <f t="shared" si="220"/>
        <v>1.9401294282803239</v>
      </c>
      <c r="AA87" s="18">
        <f t="shared" si="220"/>
        <v>0.88038573468474102</v>
      </c>
      <c r="AB87" s="18">
        <f t="shared" si="221"/>
        <v>1.3371886678671618</v>
      </c>
      <c r="AD87" s="18">
        <f t="shared" si="222"/>
        <v>1.2324038504950785</v>
      </c>
      <c r="AE87" s="18">
        <f t="shared" si="223"/>
        <v>3.0793740044237072</v>
      </c>
      <c r="AF87" s="18">
        <f t="shared" si="224"/>
        <v>3.910230622418509</v>
      </c>
      <c r="AH87" t="str">
        <f t="shared" si="257"/>
        <v>24 Business, media and public service professionals</v>
      </c>
      <c r="AI87" s="18">
        <f t="shared" si="225"/>
        <v>1.3163691154654433</v>
      </c>
      <c r="AJ87" s="18">
        <f t="shared" si="225"/>
        <v>7.0942836909664075</v>
      </c>
      <c r="AK87" s="18">
        <f t="shared" si="225"/>
        <v>-0.35330697358908481</v>
      </c>
      <c r="AL87" s="18">
        <f t="shared" si="225"/>
        <v>0.79324160388045684</v>
      </c>
      <c r="AM87" s="18">
        <f t="shared" si="226"/>
        <v>0.81488970983085718</v>
      </c>
      <c r="AO87" s="18">
        <f t="shared" si="227"/>
        <v>0.40960037453343645</v>
      </c>
      <c r="AP87" s="18">
        <f t="shared" si="228"/>
        <v>2.1930856580563374</v>
      </c>
      <c r="AQ87" s="18">
        <f t="shared" si="229"/>
        <v>2.4977818027637655</v>
      </c>
      <c r="AS87" t="str">
        <f t="shared" si="258"/>
        <v>24 Business, media and public service professionals</v>
      </c>
      <c r="AT87" s="18">
        <f t="shared" si="230"/>
        <v>3.3076072051782202</v>
      </c>
      <c r="AU87" s="18">
        <f t="shared" si="230"/>
        <v>4.1332582286745634</v>
      </c>
      <c r="AV87" s="18">
        <f t="shared" si="230"/>
        <v>1.6726249887062394</v>
      </c>
      <c r="AW87" s="18">
        <f t="shared" si="230"/>
        <v>1.1477615302130317</v>
      </c>
      <c r="AX87" s="18">
        <f t="shared" si="231"/>
        <v>1.4958476398604814</v>
      </c>
      <c r="AZ87" s="18">
        <f t="shared" si="232"/>
        <v>1.3224142683662343</v>
      </c>
      <c r="BA87" s="18">
        <f t="shared" si="233"/>
        <v>2.9483996605939922</v>
      </c>
      <c r="BB87" s="18">
        <f t="shared" si="234"/>
        <v>3.856866449082097</v>
      </c>
      <c r="BD87" t="str">
        <f t="shared" si="259"/>
        <v>24 Business, media and public service professionals</v>
      </c>
      <c r="BE87" s="18">
        <f t="shared" si="235"/>
        <v>1.8799814818027505</v>
      </c>
      <c r="BF87" s="18">
        <f t="shared" si="235"/>
        <v>14.451124412064242</v>
      </c>
      <c r="BG87" s="18">
        <f t="shared" si="235"/>
        <v>1.7142359965920839</v>
      </c>
      <c r="BH87" s="18">
        <f t="shared" si="235"/>
        <v>0.73880802494463715</v>
      </c>
      <c r="BI87" s="18">
        <f t="shared" si="236"/>
        <v>1.8517635251957154</v>
      </c>
      <c r="BK87" s="18">
        <f t="shared" si="237"/>
        <v>1.062906866901403</v>
      </c>
      <c r="BL87" s="18">
        <f t="shared" si="238"/>
        <v>2.5393352121430457</v>
      </c>
      <c r="BM87" s="18">
        <f t="shared" si="239"/>
        <v>3.3045729418745395</v>
      </c>
      <c r="BO87" t="str">
        <f t="shared" si="260"/>
        <v>24 Business, media and public service professionals</v>
      </c>
      <c r="BP87" s="18">
        <f t="shared" si="240"/>
        <v>2.4467565472152231</v>
      </c>
      <c r="BQ87" s="18">
        <f t="shared" si="240"/>
        <v>-1.6496672317830252</v>
      </c>
      <c r="BR87" s="18">
        <f t="shared" si="240"/>
        <v>0.83117983755387481</v>
      </c>
      <c r="BS87" s="18">
        <f t="shared" si="240"/>
        <v>-1.4918397726220167</v>
      </c>
      <c r="BT87" s="18">
        <f t="shared" si="241"/>
        <v>-0.78164782415245382</v>
      </c>
      <c r="BV87" s="18">
        <f t="shared" si="242"/>
        <v>-0.72350821880730054</v>
      </c>
      <c r="BW87" s="18">
        <f t="shared" si="243"/>
        <v>2.2372273490857353</v>
      </c>
      <c r="BX87" s="18">
        <f t="shared" si="244"/>
        <v>1.7141793354547241</v>
      </c>
      <c r="BZ87" t="str">
        <f t="shared" si="261"/>
        <v>24 Business, media and public service professionals</v>
      </c>
      <c r="CA87" s="18">
        <f t="shared" si="245"/>
        <v>1.7778070721903072</v>
      </c>
      <c r="CB87" s="18">
        <f t="shared" si="245"/>
        <v>-2.7580590725846177</v>
      </c>
      <c r="CC87" s="18">
        <f t="shared" si="245"/>
        <v>1.3721546270050844</v>
      </c>
      <c r="CD87" s="18">
        <f t="shared" si="245"/>
        <v>-3.6531717993756652</v>
      </c>
      <c r="CE87" s="18">
        <f t="shared" si="246"/>
        <v>-2.0535214350759223</v>
      </c>
      <c r="CG87" s="18">
        <f t="shared" si="247"/>
        <v>-2.0063711729246703</v>
      </c>
      <c r="CH87" s="18">
        <f t="shared" si="248"/>
        <v>2.0484012129331264</v>
      </c>
      <c r="CI87" s="18">
        <f t="shared" si="249"/>
        <v>0.59662098181800793</v>
      </c>
      <c r="CK87" t="str">
        <f t="shared" si="262"/>
        <v>24 Business, media and public service professionals</v>
      </c>
      <c r="CL87" s="18">
        <f t="shared" si="250"/>
        <v>6.843469334504082</v>
      </c>
      <c r="CM87" s="18">
        <f t="shared" si="250"/>
        <v>1.8991851956482675</v>
      </c>
      <c r="CN87" s="18">
        <f t="shared" si="250"/>
        <v>5.9578918821202809</v>
      </c>
      <c r="CO87" s="18">
        <f t="shared" si="250"/>
        <v>4.0495114924055997</v>
      </c>
      <c r="CP87" s="18">
        <f t="shared" si="251"/>
        <v>4.5056707454111722</v>
      </c>
      <c r="CR87" s="18">
        <f t="shared" si="252"/>
        <v>4.6817883545319683</v>
      </c>
      <c r="CS87" s="18">
        <f t="shared" si="253"/>
        <v>2.6458561650848145</v>
      </c>
      <c r="CT87" s="18">
        <f t="shared" si="254"/>
        <v>6.2018219332886648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9.211492829061152</v>
      </c>
      <c r="C88" s="18">
        <f t="shared" si="210"/>
        <v>12.713932451426334</v>
      </c>
      <c r="D88" s="18">
        <f t="shared" si="210"/>
        <v>1.3694293182798356</v>
      </c>
      <c r="E88" s="18">
        <f t="shared" si="210"/>
        <v>3.6069560828167813</v>
      </c>
      <c r="F88" s="18">
        <f t="shared" si="211"/>
        <v>3.4457397664733325</v>
      </c>
      <c r="H88" s="18">
        <f t="shared" si="212"/>
        <v>2.855679322849447</v>
      </c>
      <c r="I88" s="18">
        <f t="shared" si="213"/>
        <v>3.0836395582258591</v>
      </c>
      <c r="J88" s="18">
        <f t="shared" si="214"/>
        <v>5.079266948854122</v>
      </c>
      <c r="L88" t="str">
        <f t="shared" si="255"/>
        <v>31 Science, engineering and technology associate professionals</v>
      </c>
      <c r="M88" s="18">
        <f t="shared" si="215"/>
        <v>8.0377309723883563</v>
      </c>
      <c r="N88" s="18">
        <f t="shared" si="215"/>
        <v>18.551370143504077</v>
      </c>
      <c r="O88" s="18">
        <f t="shared" si="215"/>
        <v>-1.0220220574606365</v>
      </c>
      <c r="P88" s="18">
        <f t="shared" si="215"/>
        <v>2.4568397008949194</v>
      </c>
      <c r="Q88" s="18">
        <f t="shared" si="216"/>
        <v>2.2852624614523531</v>
      </c>
      <c r="S88" s="18">
        <f t="shared" si="217"/>
        <v>1.2838410426286639</v>
      </c>
      <c r="T88" s="18">
        <f t="shared" si="218"/>
        <v>2.5526292868117251</v>
      </c>
      <c r="U88" s="18">
        <f t="shared" si="219"/>
        <v>3.4794934332313954</v>
      </c>
      <c r="W88" t="str">
        <f t="shared" si="256"/>
        <v>31 Science, engineering and technology associate professionals</v>
      </c>
      <c r="X88" s="18">
        <f t="shared" si="220"/>
        <v>5.3215840286785943</v>
      </c>
      <c r="Y88" s="18">
        <f t="shared" si="220"/>
        <v>2.7801584663941226</v>
      </c>
      <c r="Z88" s="18">
        <f t="shared" si="220"/>
        <v>-1.8695854970844583</v>
      </c>
      <c r="AA88" s="18">
        <f t="shared" si="220"/>
        <v>1.0162495863370591</v>
      </c>
      <c r="AB88" s="18">
        <f t="shared" si="221"/>
        <v>0.21379088020159198</v>
      </c>
      <c r="AD88" s="18">
        <f t="shared" si="222"/>
        <v>4.4996055224166831E-2</v>
      </c>
      <c r="AE88" s="18">
        <f t="shared" si="223"/>
        <v>2.4193144038279213</v>
      </c>
      <c r="AF88" s="18">
        <f t="shared" si="224"/>
        <v>2.4515428886312751</v>
      </c>
      <c r="AH88" t="str">
        <f t="shared" si="257"/>
        <v>31 Science, engineering and technology associate professionals</v>
      </c>
      <c r="AI88" s="18">
        <f t="shared" si="225"/>
        <v>5.7288771396894811</v>
      </c>
      <c r="AJ88" s="18">
        <f t="shared" si="225"/>
        <v>10.704632422554216</v>
      </c>
      <c r="AK88" s="18">
        <f t="shared" si="225"/>
        <v>2.0632945968013239E-2</v>
      </c>
      <c r="AL88" s="18">
        <f t="shared" si="225"/>
        <v>2.5406928864643019</v>
      </c>
      <c r="AM88" s="18">
        <f t="shared" si="226"/>
        <v>2.2347446276095084</v>
      </c>
      <c r="AO88" s="18">
        <f t="shared" si="227"/>
        <v>1.6936958845565453</v>
      </c>
      <c r="AP88" s="18">
        <f t="shared" si="228"/>
        <v>2.8623636974816735</v>
      </c>
      <c r="AQ88" s="18">
        <f t="shared" si="229"/>
        <v>4.0483053180027095</v>
      </c>
      <c r="AS88" t="str">
        <f t="shared" si="258"/>
        <v>31 Science, engineering and technology associate professionals</v>
      </c>
      <c r="AT88" s="18">
        <f t="shared" si="230"/>
        <v>3.8545756309078083</v>
      </c>
      <c r="AU88" s="18">
        <f t="shared" si="230"/>
        <v>3.007766002921608</v>
      </c>
      <c r="AV88" s="18">
        <f t="shared" si="230"/>
        <v>-4.0308504285632711</v>
      </c>
      <c r="AW88" s="18">
        <f t="shared" si="230"/>
        <v>-0.23127895302241797</v>
      </c>
      <c r="AX88" s="18">
        <f t="shared" si="231"/>
        <v>-1.2375134629550644</v>
      </c>
      <c r="AZ88" s="18">
        <f t="shared" si="232"/>
        <v>-1.5142298477082705</v>
      </c>
      <c r="BA88" s="18">
        <f t="shared" si="233"/>
        <v>1.8631550638176231</v>
      </c>
      <c r="BB88" s="18">
        <f t="shared" si="234"/>
        <v>0.72512604221866006</v>
      </c>
      <c r="BD88" t="str">
        <f t="shared" si="259"/>
        <v>31 Science, engineering and technology associate professionals</v>
      </c>
      <c r="BE88" s="18">
        <f t="shared" si="235"/>
        <v>0.114506157119032</v>
      </c>
      <c r="BF88" s="18">
        <f t="shared" si="235"/>
        <v>15.893742493752194</v>
      </c>
      <c r="BG88" s="18">
        <f t="shared" si="235"/>
        <v>-6.5383146673560377</v>
      </c>
      <c r="BH88" s="18">
        <f t="shared" si="235"/>
        <v>-2.9496307844268266</v>
      </c>
      <c r="BI88" s="18">
        <f t="shared" si="236"/>
        <v>-3.0160213121907198</v>
      </c>
      <c r="BK88" s="18">
        <f t="shared" si="237"/>
        <v>-4.1609138410137909</v>
      </c>
      <c r="BL88" s="18">
        <f t="shared" si="238"/>
        <v>1.460877827039786</v>
      </c>
      <c r="BM88" s="18">
        <f t="shared" si="239"/>
        <v>-1.7134096007445976</v>
      </c>
      <c r="BO88" t="str">
        <f t="shared" si="260"/>
        <v>31 Science, engineering and technology associate professionals</v>
      </c>
      <c r="BP88" s="18">
        <f t="shared" si="240"/>
        <v>4.3948816251744738</v>
      </c>
      <c r="BQ88" s="18">
        <f t="shared" si="240"/>
        <v>1.5504262933725421</v>
      </c>
      <c r="BR88" s="18">
        <f t="shared" si="240"/>
        <v>-3.1698818223131475</v>
      </c>
      <c r="BS88" s="18">
        <f t="shared" si="240"/>
        <v>-0.71926251167091504</v>
      </c>
      <c r="BT88" s="18">
        <f t="shared" si="241"/>
        <v>-1.3524053092891508</v>
      </c>
      <c r="BV88" s="18">
        <f t="shared" si="242"/>
        <v>-1.5429504878791578</v>
      </c>
      <c r="BW88" s="18">
        <f t="shared" si="243"/>
        <v>1.8692339437744065</v>
      </c>
      <c r="BX88" s="18">
        <f t="shared" si="244"/>
        <v>0.71130789196747202</v>
      </c>
      <c r="BZ88" t="str">
        <f t="shared" si="261"/>
        <v>31 Science, engineering and technology associate professionals</v>
      </c>
      <c r="CA88" s="18">
        <f t="shared" si="245"/>
        <v>2.0394618128101838</v>
      </c>
      <c r="CB88" s="18">
        <f t="shared" si="245"/>
        <v>3.6825202678004931</v>
      </c>
      <c r="CC88" s="18">
        <f t="shared" si="245"/>
        <v>-2.3172943595702766</v>
      </c>
      <c r="CD88" s="18">
        <f t="shared" si="245"/>
        <v>-1.9234060103355821</v>
      </c>
      <c r="CE88" s="18">
        <f t="shared" si="246"/>
        <v>-1.7057798979741134</v>
      </c>
      <c r="CG88" s="18">
        <f t="shared" si="247"/>
        <v>-2.0548782873926141</v>
      </c>
      <c r="CH88" s="18">
        <f t="shared" si="248"/>
        <v>1.7012427309032851</v>
      </c>
      <c r="CI88" s="18">
        <f t="shared" si="249"/>
        <v>0.13422764467716508</v>
      </c>
      <c r="CK88" t="str">
        <f t="shared" si="262"/>
        <v>31 Science, engineering and technology associate professionals</v>
      </c>
      <c r="CL88" s="18">
        <f t="shared" si="250"/>
        <v>10.40429013851929</v>
      </c>
      <c r="CM88" s="18">
        <f t="shared" si="250"/>
        <v>17.225914731677495</v>
      </c>
      <c r="CN88" s="18">
        <f t="shared" si="250"/>
        <v>5.0873732673873073</v>
      </c>
      <c r="CO88" s="18">
        <f t="shared" si="250"/>
        <v>5.8504574934107545</v>
      </c>
      <c r="CP88" s="18">
        <f t="shared" si="251"/>
        <v>6.287326152604833</v>
      </c>
      <c r="CR88" s="18">
        <f t="shared" si="252"/>
        <v>5.5954823877814697</v>
      </c>
      <c r="CS88" s="18">
        <f t="shared" si="253"/>
        <v>2.9350533712066307</v>
      </c>
      <c r="CT88" s="18">
        <f t="shared" si="254"/>
        <v>7.12117582315408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6.969998612792172</v>
      </c>
      <c r="C89" s="18">
        <f t="shared" si="210"/>
        <v>-1.5899744766754487</v>
      </c>
      <c r="D89" s="18">
        <f t="shared" si="210"/>
        <v>4.637589383515861</v>
      </c>
      <c r="E89" s="18">
        <f t="shared" si="210"/>
        <v>2.9353936581170359</v>
      </c>
      <c r="F89" s="18">
        <f t="shared" si="211"/>
        <v>3.1740145479770776</v>
      </c>
      <c r="H89" s="18">
        <f t="shared" si="212"/>
        <v>3.4996930495356127</v>
      </c>
      <c r="I89" s="18">
        <f t="shared" si="213"/>
        <v>4.1181540569277031</v>
      </c>
      <c r="J89" s="18">
        <f t="shared" si="214"/>
        <v>6.3192892904672116</v>
      </c>
      <c r="L89" t="str">
        <f t="shared" si="255"/>
        <v>32 Health and social care associate professionals</v>
      </c>
      <c r="M89" s="18">
        <f t="shared" si="215"/>
        <v>8.8497014069250479</v>
      </c>
      <c r="N89" s="18">
        <f t="shared" si="215"/>
        <v>5.817287874874344</v>
      </c>
      <c r="O89" s="18">
        <f t="shared" si="215"/>
        <v>3.1024601177046973</v>
      </c>
      <c r="P89" s="18">
        <f t="shared" si="215"/>
        <v>2.4196299775037344</v>
      </c>
      <c r="Q89" s="18">
        <f t="shared" si="216"/>
        <v>2.8420824189260285</v>
      </c>
      <c r="S89" s="18">
        <f t="shared" si="217"/>
        <v>2.6467360652050465</v>
      </c>
      <c r="T89" s="18">
        <f t="shared" si="218"/>
        <v>3.7518941916137694</v>
      </c>
      <c r="U89" s="18">
        <f t="shared" si="219"/>
        <v>5.4519545139281922</v>
      </c>
      <c r="W89" t="str">
        <f t="shared" si="256"/>
        <v>32 Health and social care associate professionals</v>
      </c>
      <c r="X89" s="18">
        <f t="shared" si="220"/>
        <v>6.2128235726315761</v>
      </c>
      <c r="Y89" s="18">
        <f t="shared" si="220"/>
        <v>1.0325743657874975</v>
      </c>
      <c r="Z89" s="18">
        <f t="shared" si="220"/>
        <v>1.5741501228140553</v>
      </c>
      <c r="AA89" s="18">
        <f t="shared" si="220"/>
        <v>1.4635529385635948</v>
      </c>
      <c r="AB89" s="18">
        <f t="shared" si="221"/>
        <v>1.4711024861692845</v>
      </c>
      <c r="AD89" s="18">
        <f t="shared" si="222"/>
        <v>1.5004052799732381</v>
      </c>
      <c r="AE89" s="18">
        <f t="shared" si="223"/>
        <v>3.6326750987087708</v>
      </c>
      <c r="AF89" s="18">
        <f t="shared" si="224"/>
        <v>4.5819060414758361</v>
      </c>
      <c r="AH89" t="str">
        <f t="shared" si="257"/>
        <v>32 Health and social care associate professionals</v>
      </c>
      <c r="AI89" s="18">
        <f t="shared" si="225"/>
        <v>-1.1813975206552918</v>
      </c>
      <c r="AJ89" s="18">
        <f t="shared" si="225"/>
        <v>-4.2651091668112535</v>
      </c>
      <c r="AK89" s="18">
        <f t="shared" si="225"/>
        <v>-6.3271726052619766</v>
      </c>
      <c r="AL89" s="18">
        <f t="shared" si="225"/>
        <v>-4.7544063643315866</v>
      </c>
      <c r="AM89" s="18">
        <f t="shared" si="226"/>
        <v>-5.2183624905636545</v>
      </c>
      <c r="AO89" s="18">
        <f t="shared" si="227"/>
        <v>-5.2815741770889879</v>
      </c>
      <c r="AP89" s="18">
        <f t="shared" si="228"/>
        <v>1.6791783113010217</v>
      </c>
      <c r="AQ89" s="18">
        <f t="shared" si="229"/>
        <v>-2.1043025710981267</v>
      </c>
      <c r="AS89" t="str">
        <f t="shared" si="258"/>
        <v>32 Health and social care associate professionals</v>
      </c>
      <c r="AT89" s="18">
        <f t="shared" si="230"/>
        <v>4.4957127326708646</v>
      </c>
      <c r="AU89" s="18">
        <f t="shared" si="230"/>
        <v>12.741536265426333</v>
      </c>
      <c r="AV89" s="18">
        <f t="shared" si="230"/>
        <v>-1.1489023900711604</v>
      </c>
      <c r="AW89" s="18">
        <f t="shared" si="230"/>
        <v>0.71103989227319087</v>
      </c>
      <c r="AX89" s="18">
        <f t="shared" si="231"/>
        <v>0.83472993038942178</v>
      </c>
      <c r="AZ89" s="18">
        <f t="shared" si="232"/>
        <v>8.7202860234292245E-2</v>
      </c>
      <c r="BA89" s="18">
        <f t="shared" si="233"/>
        <v>2.9829222269463829</v>
      </c>
      <c r="BB89" s="18">
        <f t="shared" si="234"/>
        <v>3.040833136389276</v>
      </c>
      <c r="BD89" t="str">
        <f t="shared" si="259"/>
        <v>32 Health and social care associate professionals</v>
      </c>
      <c r="BE89" s="18">
        <f t="shared" si="235"/>
        <v>4.696584118630498</v>
      </c>
      <c r="BF89" s="18">
        <f t="shared" si="235"/>
        <v>10.811208332641776</v>
      </c>
      <c r="BG89" s="18">
        <f t="shared" si="235"/>
        <v>-0.51851437473079409</v>
      </c>
      <c r="BH89" s="18">
        <f t="shared" si="235"/>
        <v>1.2927735931227646</v>
      </c>
      <c r="BI89" s="18">
        <f t="shared" si="236"/>
        <v>1.2902112917991593</v>
      </c>
      <c r="BK89" s="18">
        <f t="shared" si="237"/>
        <v>0.68537598460829408</v>
      </c>
      <c r="BL89" s="18">
        <f t="shared" si="238"/>
        <v>3.2126787331767881</v>
      </c>
      <c r="BM89" s="18">
        <f t="shared" si="239"/>
        <v>3.6607778498260579</v>
      </c>
      <c r="BO89" t="str">
        <f t="shared" si="260"/>
        <v>32 Health and social care associate professionals</v>
      </c>
      <c r="BP89" s="18">
        <f t="shared" si="240"/>
        <v>2.5655575235238981</v>
      </c>
      <c r="BQ89" s="18">
        <f t="shared" si="240"/>
        <v>1.1067997170329358</v>
      </c>
      <c r="BR89" s="18">
        <f t="shared" si="240"/>
        <v>-1.4124341133861851</v>
      </c>
      <c r="BS89" s="18">
        <f t="shared" si="240"/>
        <v>-1.9863388393433823</v>
      </c>
      <c r="BT89" s="18">
        <f t="shared" si="241"/>
        <v>-1.6164871569183337</v>
      </c>
      <c r="BV89" s="18">
        <f t="shared" si="242"/>
        <v>-1.7954094336606219</v>
      </c>
      <c r="BW89" s="18">
        <f t="shared" si="243"/>
        <v>2.5005795964083699</v>
      </c>
      <c r="BX89" s="18">
        <f t="shared" si="244"/>
        <v>1.2814743692148856</v>
      </c>
      <c r="BZ89" t="str">
        <f t="shared" si="261"/>
        <v>32 Health and social care associate professionals</v>
      </c>
      <c r="CA89" s="18">
        <f t="shared" si="245"/>
        <v>-0.68218743966755868</v>
      </c>
      <c r="CB89" s="18">
        <f t="shared" si="245"/>
        <v>-14.805489343089651</v>
      </c>
      <c r="CC89" s="18">
        <f t="shared" si="245"/>
        <v>-2.0098024109358126</v>
      </c>
      <c r="CD89" s="18">
        <f t="shared" si="245"/>
        <v>-4.4471226188749435</v>
      </c>
      <c r="CE89" s="18">
        <f t="shared" si="246"/>
        <v>-4.3802388218150305</v>
      </c>
      <c r="CG89" s="18">
        <f t="shared" si="247"/>
        <v>-3.6414940807361296</v>
      </c>
      <c r="CH89" s="18">
        <f t="shared" si="248"/>
        <v>2.0024620383513492</v>
      </c>
      <c r="CI89" s="18">
        <f t="shared" si="249"/>
        <v>-0.55711245305229973</v>
      </c>
      <c r="CK89" t="str">
        <f t="shared" si="262"/>
        <v>32 Health and social care associate professionals</v>
      </c>
      <c r="CL89" s="18">
        <f t="shared" si="250"/>
        <v>8.552732671617246</v>
      </c>
      <c r="CM89" s="18">
        <f t="shared" si="250"/>
        <v>3.5889765955400055</v>
      </c>
      <c r="CN89" s="18">
        <f t="shared" si="250"/>
        <v>8.4328888609674912</v>
      </c>
      <c r="CO89" s="18">
        <f t="shared" si="250"/>
        <v>6.759622550397193</v>
      </c>
      <c r="CP89" s="18">
        <f t="shared" si="251"/>
        <v>7.0777683513821188</v>
      </c>
      <c r="CR89" s="18">
        <f t="shared" si="252"/>
        <v>7.3144891578850846</v>
      </c>
      <c r="CS89" s="18">
        <f t="shared" si="253"/>
        <v>3.7294380874097088</v>
      </c>
      <c r="CT89" s="18">
        <f t="shared" si="254"/>
        <v>8.9452496146321003</v>
      </c>
    </row>
    <row r="90" spans="1:98" x14ac:dyDescent="0.2">
      <c r="A90" t="str">
        <f t="shared" si="209"/>
        <v>33 Protective service occupations</v>
      </c>
      <c r="B90" s="18">
        <f t="shared" si="210"/>
        <v>0.44838995320952701</v>
      </c>
      <c r="C90" s="18">
        <f t="shared" si="210"/>
        <v>13.908579553621703</v>
      </c>
      <c r="D90" s="18">
        <f t="shared" si="210"/>
        <v>7.3054193845140558</v>
      </c>
      <c r="E90" s="18">
        <f t="shared" si="210"/>
        <v>4.0888685991621765</v>
      </c>
      <c r="F90" s="18">
        <f t="shared" si="211"/>
        <v>5.6773039113378054</v>
      </c>
      <c r="H90" s="18">
        <f t="shared" si="212"/>
        <v>5.1501937846612611</v>
      </c>
      <c r="I90" s="18">
        <f t="shared" si="213"/>
        <v>3.0911440060323203</v>
      </c>
      <c r="J90" s="18">
        <f t="shared" si="214"/>
        <v>6.8531073616374893</v>
      </c>
      <c r="L90" t="str">
        <f t="shared" si="255"/>
        <v>33 Protective service occupations</v>
      </c>
      <c r="M90" s="18">
        <f t="shared" si="215"/>
        <v>3.0208840681406279</v>
      </c>
      <c r="N90" s="18">
        <f t="shared" si="215"/>
        <v>21.457754674588504</v>
      </c>
      <c r="O90" s="18">
        <f t="shared" si="215"/>
        <v>6.2031455388162238</v>
      </c>
      <c r="P90" s="18">
        <f t="shared" si="215"/>
        <v>4.2044813222574806</v>
      </c>
      <c r="Q90" s="18">
        <f t="shared" si="216"/>
        <v>5.83358481802152</v>
      </c>
      <c r="S90" s="18">
        <f t="shared" si="217"/>
        <v>4.8664881195200183</v>
      </c>
      <c r="T90" s="18">
        <f t="shared" si="218"/>
        <v>2.8347585527394026</v>
      </c>
      <c r="U90" s="18">
        <f t="shared" si="219"/>
        <v>6.4686866986431335</v>
      </c>
      <c r="W90" t="str">
        <f t="shared" si="256"/>
        <v>33 Protective service occupations</v>
      </c>
      <c r="X90" s="18">
        <f t="shared" si="220"/>
        <v>2.6429016535770566</v>
      </c>
      <c r="Y90" s="18">
        <f t="shared" si="220"/>
        <v>7.1512235863331552</v>
      </c>
      <c r="Z90" s="18">
        <f t="shared" si="220"/>
        <v>5.2978277918071193</v>
      </c>
      <c r="AA90" s="18">
        <f t="shared" si="220"/>
        <v>3.1031107427514026</v>
      </c>
      <c r="AB90" s="18">
        <f t="shared" si="221"/>
        <v>4.0341067521612484</v>
      </c>
      <c r="AD90" s="18">
        <f t="shared" si="222"/>
        <v>3.8295527201538393</v>
      </c>
      <c r="AE90" s="18">
        <f t="shared" si="223"/>
        <v>3.1876050635020636</v>
      </c>
      <c r="AF90" s="18">
        <f t="shared" si="224"/>
        <v>5.8862015316674787</v>
      </c>
      <c r="AH90" t="str">
        <f t="shared" si="257"/>
        <v>33 Protective service occupations</v>
      </c>
      <c r="AI90" s="18">
        <f t="shared" si="225"/>
        <v>2.3620775788832038</v>
      </c>
      <c r="AJ90" s="18">
        <f t="shared" si="225"/>
        <v>7.422030955111536</v>
      </c>
      <c r="AK90" s="18">
        <f t="shared" si="225"/>
        <v>4.3458998762587742</v>
      </c>
      <c r="AL90" s="18">
        <f t="shared" si="225"/>
        <v>2.5976041251047688</v>
      </c>
      <c r="AM90" s="18">
        <f t="shared" si="226"/>
        <v>3.4374143666333845</v>
      </c>
      <c r="AO90" s="18">
        <f t="shared" si="227"/>
        <v>3.1770901924283335</v>
      </c>
      <c r="AP90" s="18">
        <f t="shared" si="228"/>
        <v>2.7386655406388183</v>
      </c>
      <c r="AQ90" s="18">
        <f t="shared" si="229"/>
        <v>5.0651107847051957</v>
      </c>
      <c r="AS90" t="str">
        <f t="shared" si="258"/>
        <v>33 Protective service occupations</v>
      </c>
      <c r="AT90" s="18">
        <f t="shared" si="230"/>
        <v>-2.0193739366525909</v>
      </c>
      <c r="AU90" s="18">
        <f t="shared" si="230"/>
        <v>5.4234398766495273</v>
      </c>
      <c r="AV90" s="18">
        <f t="shared" si="230"/>
        <v>1.977228557302646</v>
      </c>
      <c r="AW90" s="18">
        <f t="shared" si="230"/>
        <v>1.1688058444498495</v>
      </c>
      <c r="AX90" s="18">
        <f t="shared" si="231"/>
        <v>1.6822073222900968</v>
      </c>
      <c r="AZ90" s="18">
        <f t="shared" si="232"/>
        <v>1.4375654773825852</v>
      </c>
      <c r="BA90" s="18">
        <f t="shared" si="233"/>
        <v>2.3342806990842568</v>
      </c>
      <c r="BB90" s="18">
        <f t="shared" si="234"/>
        <v>3.4045214340369334</v>
      </c>
      <c r="BD90" t="str">
        <f t="shared" si="259"/>
        <v>33 Protective service occupations</v>
      </c>
      <c r="BE90" s="18">
        <f t="shared" si="235"/>
        <v>-4.109530850539322</v>
      </c>
      <c r="BF90" s="18">
        <f t="shared" si="235"/>
        <v>10.164151707351543</v>
      </c>
      <c r="BG90" s="18">
        <f t="shared" si="235"/>
        <v>2.5088769076436535</v>
      </c>
      <c r="BH90" s="18">
        <f t="shared" si="235"/>
        <v>0.26434630849030416</v>
      </c>
      <c r="BI90" s="18">
        <f t="shared" si="236"/>
        <v>1.5563441535220379</v>
      </c>
      <c r="BK90" s="18">
        <f t="shared" si="237"/>
        <v>1.0070086608094719</v>
      </c>
      <c r="BL90" s="18">
        <f t="shared" si="238"/>
        <v>1.7144746910499942</v>
      </c>
      <c r="BM90" s="18">
        <f t="shared" si="239"/>
        <v>2.5204035708624506</v>
      </c>
      <c r="BO90" t="str">
        <f t="shared" si="260"/>
        <v>33 Protective service occupations</v>
      </c>
      <c r="BP90" s="18">
        <f t="shared" si="240"/>
        <v>-0.65595246444202226</v>
      </c>
      <c r="BQ90" s="18">
        <f t="shared" si="240"/>
        <v>-5.3931617035753661</v>
      </c>
      <c r="BR90" s="18">
        <f t="shared" si="240"/>
        <v>2.5919154905628128</v>
      </c>
      <c r="BS90" s="18">
        <f t="shared" si="240"/>
        <v>-1.3658354429452402</v>
      </c>
      <c r="BT90" s="18">
        <f t="shared" si="241"/>
        <v>-0.40555395329487931</v>
      </c>
      <c r="BV90" s="18">
        <f t="shared" si="242"/>
        <v>-6.3847225369428884E-2</v>
      </c>
      <c r="BW90" s="18">
        <f t="shared" si="243"/>
        <v>1.8297035671673401</v>
      </c>
      <c r="BX90" s="18">
        <f t="shared" si="244"/>
        <v>1.7802228516418106</v>
      </c>
      <c r="BZ90" t="str">
        <f t="shared" si="261"/>
        <v>33 Protective service occupations</v>
      </c>
      <c r="CA90" s="18">
        <f t="shared" si="245"/>
        <v>-3.112047274647689</v>
      </c>
      <c r="CB90" s="18">
        <f t="shared" si="245"/>
        <v>-2.474951894760824</v>
      </c>
      <c r="CC90" s="18">
        <f t="shared" si="245"/>
        <v>3.0732657711571409</v>
      </c>
      <c r="CD90" s="18">
        <f t="shared" si="245"/>
        <v>-2.1805964799582078</v>
      </c>
      <c r="CE90" s="18">
        <f t="shared" si="246"/>
        <v>-0.58692014139385407</v>
      </c>
      <c r="CG90" s="18">
        <f t="shared" si="247"/>
        <v>-0.45975951229160206</v>
      </c>
      <c r="CH90" s="18">
        <f t="shared" si="248"/>
        <v>2.160809237589878</v>
      </c>
      <c r="CI90" s="18">
        <f t="shared" si="249"/>
        <v>1.8230158283805142</v>
      </c>
      <c r="CK90" t="str">
        <f t="shared" si="262"/>
        <v>33 Protective service occupations</v>
      </c>
      <c r="CL90" s="18">
        <f t="shared" si="250"/>
        <v>-3.0951784161929896</v>
      </c>
      <c r="CM90" s="18">
        <f t="shared" si="250"/>
        <v>-4.0546870427379584</v>
      </c>
      <c r="CN90" s="18">
        <f t="shared" si="250"/>
        <v>-5.6177537886830331</v>
      </c>
      <c r="CO90" s="18">
        <f t="shared" si="250"/>
        <v>0.32043429890753483</v>
      </c>
      <c r="CP90" s="18">
        <f t="shared" si="251"/>
        <v>-1.8482416923217282</v>
      </c>
      <c r="CR90" s="18">
        <f t="shared" si="252"/>
        <v>-1.6993539626902865</v>
      </c>
      <c r="CS90" s="18">
        <f t="shared" si="253"/>
        <v>0.97660977570688257</v>
      </c>
      <c r="CT90" s="18">
        <f t="shared" si="254"/>
        <v>-0.48093714455466063</v>
      </c>
    </row>
    <row r="91" spans="1:98" x14ac:dyDescent="0.2">
      <c r="A91" t="str">
        <f t="shared" si="209"/>
        <v>34 Culture, media and sports occupations</v>
      </c>
      <c r="B91" s="18">
        <f t="shared" si="210"/>
        <v>6.9074623714841854</v>
      </c>
      <c r="C91" s="18">
        <f t="shared" si="210"/>
        <v>8.0317032771664021</v>
      </c>
      <c r="D91" s="18">
        <f t="shared" si="210"/>
        <v>1.9737744144824765</v>
      </c>
      <c r="E91" s="18">
        <f t="shared" si="210"/>
        <v>2.447844276942468</v>
      </c>
      <c r="F91" s="18">
        <f t="shared" si="211"/>
        <v>2.6393448301025302</v>
      </c>
      <c r="H91" s="18">
        <f t="shared" si="212"/>
        <v>2.2895766138472773</v>
      </c>
      <c r="I91" s="18">
        <f t="shared" si="213"/>
        <v>3.3607590380507313</v>
      </c>
      <c r="J91" s="18">
        <f t="shared" si="214"/>
        <v>4.8889552678436088</v>
      </c>
      <c r="L91" t="str">
        <f t="shared" si="255"/>
        <v>34 Culture, media and sports occupations</v>
      </c>
      <c r="M91" s="18">
        <f t="shared" si="215"/>
        <v>1.6304593358445807</v>
      </c>
      <c r="N91" s="18">
        <f t="shared" si="215"/>
        <v>23.518262559501068</v>
      </c>
      <c r="O91" s="18">
        <f t="shared" si="215"/>
        <v>1.994953584608794</v>
      </c>
      <c r="P91" s="18">
        <f t="shared" si="215"/>
        <v>2.4182781684361387</v>
      </c>
      <c r="Q91" s="18">
        <f t="shared" si="216"/>
        <v>3.4903739642516696</v>
      </c>
      <c r="S91" s="18">
        <f t="shared" si="217"/>
        <v>2.2769751124057436</v>
      </c>
      <c r="T91" s="18">
        <f t="shared" si="218"/>
        <v>3.2840529964116127</v>
      </c>
      <c r="U91" s="18">
        <f t="shared" si="219"/>
        <v>4.8176206864932958</v>
      </c>
      <c r="W91" t="str">
        <f t="shared" si="256"/>
        <v>34 Culture, media and sports occupations</v>
      </c>
      <c r="X91" s="18">
        <f t="shared" si="220"/>
        <v>-0.68681085199872038</v>
      </c>
      <c r="Y91" s="18">
        <f t="shared" si="220"/>
        <v>1.1991142468219529</v>
      </c>
      <c r="Z91" s="18">
        <f t="shared" si="220"/>
        <v>-0.25285122921646641</v>
      </c>
      <c r="AA91" s="18">
        <f t="shared" si="220"/>
        <v>0.79806794652517166</v>
      </c>
      <c r="AB91" s="18">
        <f t="shared" si="221"/>
        <v>0.49340870343901333</v>
      </c>
      <c r="AD91" s="18">
        <f t="shared" si="222"/>
        <v>0.44653702384089833</v>
      </c>
      <c r="AE91" s="18">
        <f t="shared" si="223"/>
        <v>2.71347402673352</v>
      </c>
      <c r="AF91" s="18">
        <f t="shared" si="224"/>
        <v>3.023571160976446</v>
      </c>
      <c r="AH91" t="str">
        <f t="shared" si="257"/>
        <v>34 Culture, media and sports occupations</v>
      </c>
      <c r="AI91" s="18">
        <f t="shared" si="225"/>
        <v>1.271477182723979</v>
      </c>
      <c r="AJ91" s="18">
        <f t="shared" si="225"/>
        <v>14.670558510410348</v>
      </c>
      <c r="AK91" s="18">
        <f t="shared" si="225"/>
        <v>-1.220691839452126</v>
      </c>
      <c r="AL91" s="18">
        <f t="shared" si="225"/>
        <v>1.9259743392008311</v>
      </c>
      <c r="AM91" s="18">
        <f t="shared" si="226"/>
        <v>1.677979861513057</v>
      </c>
      <c r="AO91" s="18">
        <f t="shared" si="227"/>
        <v>0.86610279854422156</v>
      </c>
      <c r="AP91" s="18">
        <f t="shared" si="228"/>
        <v>2.5556306717960053</v>
      </c>
      <c r="AQ91" s="18">
        <f t="shared" si="229"/>
        <v>3.175346113269617</v>
      </c>
      <c r="AS91" t="str">
        <f t="shared" si="258"/>
        <v>34 Culture, media and sports occupations</v>
      </c>
      <c r="AT91" s="18">
        <f t="shared" si="230"/>
        <v>-1.8176412966012134</v>
      </c>
      <c r="AU91" s="18">
        <f t="shared" si="230"/>
        <v>-0.61233774014741726</v>
      </c>
      <c r="AV91" s="18">
        <f t="shared" si="230"/>
        <v>-2.0369279660676587</v>
      </c>
      <c r="AW91" s="18">
        <f t="shared" si="230"/>
        <v>-0.22049646585985405</v>
      </c>
      <c r="AX91" s="18">
        <f t="shared" si="231"/>
        <v>-0.81611508428256485</v>
      </c>
      <c r="AZ91" s="18">
        <f t="shared" si="232"/>
        <v>-0.82968537558941735</v>
      </c>
      <c r="BA91" s="18">
        <f t="shared" si="233"/>
        <v>2.3635725323826851</v>
      </c>
      <c r="BB91" s="18">
        <f t="shared" si="234"/>
        <v>1.7758096020905834</v>
      </c>
      <c r="BD91" t="str">
        <f t="shared" si="259"/>
        <v>34 Culture, media and sports occupations</v>
      </c>
      <c r="BE91" s="18">
        <f t="shared" si="235"/>
        <v>-5.5750897331293681</v>
      </c>
      <c r="BF91" s="18">
        <f t="shared" si="235"/>
        <v>10.930451477500625</v>
      </c>
      <c r="BG91" s="18">
        <f t="shared" si="235"/>
        <v>-2.5300347786404775</v>
      </c>
      <c r="BH91" s="18">
        <f t="shared" si="235"/>
        <v>-0.29214838127481491</v>
      </c>
      <c r="BI91" s="18">
        <f t="shared" si="236"/>
        <v>-0.33477502052168262</v>
      </c>
      <c r="BK91" s="18">
        <f t="shared" si="237"/>
        <v>-1.0437620609330067</v>
      </c>
      <c r="BL91" s="18">
        <f t="shared" si="238"/>
        <v>1.8751654605884127</v>
      </c>
      <c r="BM91" s="18">
        <f t="shared" si="239"/>
        <v>1.0851906213131368</v>
      </c>
      <c r="BO91" t="str">
        <f t="shared" si="260"/>
        <v>34 Culture, media and sports occupations</v>
      </c>
      <c r="BP91" s="18">
        <f t="shared" si="240"/>
        <v>-6.6999001603648907</v>
      </c>
      <c r="BQ91" s="18">
        <f t="shared" si="240"/>
        <v>-7.231804518092078</v>
      </c>
      <c r="BR91" s="18">
        <f t="shared" si="240"/>
        <v>-4.4446734582998086</v>
      </c>
      <c r="BS91" s="18">
        <f t="shared" si="240"/>
        <v>-4.6380872396471045</v>
      </c>
      <c r="BT91" s="18">
        <f t="shared" si="241"/>
        <v>-4.7420026746117117</v>
      </c>
      <c r="BV91" s="18">
        <f t="shared" si="242"/>
        <v>-4.5736595171903538</v>
      </c>
      <c r="BW91" s="18">
        <f t="shared" si="243"/>
        <v>1.599093643797822</v>
      </c>
      <c r="BX91" s="18">
        <f t="shared" si="244"/>
        <v>-1.777340606142197</v>
      </c>
      <c r="BZ91" t="str">
        <f t="shared" si="261"/>
        <v>34 Culture, media and sports occupations</v>
      </c>
      <c r="CA91" s="18">
        <f t="shared" si="245"/>
        <v>-3.9995683335514176</v>
      </c>
      <c r="CB91" s="18">
        <f t="shared" si="245"/>
        <v>-8.6842940282521379</v>
      </c>
      <c r="CC91" s="18">
        <f t="shared" si="245"/>
        <v>-2.0031615213302878</v>
      </c>
      <c r="CD91" s="18">
        <f t="shared" si="245"/>
        <v>-4.724326791859756</v>
      </c>
      <c r="CE91" s="18">
        <f t="shared" si="246"/>
        <v>-4.1368646404523757</v>
      </c>
      <c r="CG91" s="18">
        <f t="shared" si="247"/>
        <v>-3.8257726931935854</v>
      </c>
      <c r="CH91" s="18">
        <f t="shared" si="248"/>
        <v>1.715954958098953</v>
      </c>
      <c r="CI91" s="18">
        <f t="shared" si="249"/>
        <v>-1.0949733315758992</v>
      </c>
      <c r="CK91" t="str">
        <f t="shared" si="262"/>
        <v>34 Culture, media and sports occupations</v>
      </c>
      <c r="CL91" s="18">
        <f t="shared" si="250"/>
        <v>2.8345123811295281</v>
      </c>
      <c r="CM91" s="18">
        <f t="shared" si="250"/>
        <v>-4.0750030265781279</v>
      </c>
      <c r="CN91" s="18">
        <f t="shared" si="250"/>
        <v>3.6663734178747021</v>
      </c>
      <c r="CO91" s="18">
        <f t="shared" si="250"/>
        <v>3.2994276859513727</v>
      </c>
      <c r="CP91" s="18">
        <f t="shared" si="251"/>
        <v>2.9363535996744128</v>
      </c>
      <c r="CR91" s="18">
        <f t="shared" si="252"/>
        <v>3.4215983834960939</v>
      </c>
      <c r="CS91" s="18">
        <f t="shared" si="253"/>
        <v>2.2119796385616119</v>
      </c>
      <c r="CT91" s="18">
        <f t="shared" si="254"/>
        <v>4.8843771675549208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5.3719754062564906</v>
      </c>
      <c r="C92" s="18">
        <f t="shared" si="210"/>
        <v>13.4260208912798</v>
      </c>
      <c r="D92" s="18">
        <f t="shared" si="210"/>
        <v>2.4064420120055052</v>
      </c>
      <c r="E92" s="18">
        <f t="shared" si="210"/>
        <v>2.8313730253933134</v>
      </c>
      <c r="F92" s="18">
        <f t="shared" si="211"/>
        <v>3.3297406569387622</v>
      </c>
      <c r="H92" s="18">
        <f t="shared" si="212"/>
        <v>2.6895337999768065</v>
      </c>
      <c r="I92" s="18">
        <f t="shared" si="213"/>
        <v>3.1877970241402265</v>
      </c>
      <c r="J92" s="18">
        <f t="shared" si="214"/>
        <v>5.0375824582610029</v>
      </c>
      <c r="L92" t="str">
        <f t="shared" si="255"/>
        <v>35 Business and public service associate professionals</v>
      </c>
      <c r="M92" s="18">
        <f t="shared" si="215"/>
        <v>5.7789101721873237</v>
      </c>
      <c r="N92" s="18">
        <f t="shared" si="215"/>
        <v>6.8806934667358766</v>
      </c>
      <c r="O92" s="18">
        <f t="shared" si="215"/>
        <v>1.8062508675376288</v>
      </c>
      <c r="P92" s="18">
        <f t="shared" si="215"/>
        <v>2.1617665636684213</v>
      </c>
      <c r="Q92" s="18">
        <f t="shared" si="216"/>
        <v>2.3389517191698461</v>
      </c>
      <c r="S92" s="18">
        <f t="shared" si="217"/>
        <v>2.0431236019845089</v>
      </c>
      <c r="T92" s="18">
        <f t="shared" si="218"/>
        <v>3.0897748987087859</v>
      </c>
      <c r="U92" s="18">
        <f t="shared" si="219"/>
        <v>4.4913819297855762</v>
      </c>
      <c r="W92" t="str">
        <f t="shared" si="256"/>
        <v>35 Business and public service associate professionals</v>
      </c>
      <c r="X92" s="18">
        <f t="shared" si="220"/>
        <v>3.1730296745505093</v>
      </c>
      <c r="Y92" s="18">
        <f t="shared" si="220"/>
        <v>-1.2891521211693013</v>
      </c>
      <c r="Z92" s="18">
        <f t="shared" si="220"/>
        <v>-0.44419507510418121</v>
      </c>
      <c r="AA92" s="18">
        <f t="shared" si="220"/>
        <v>0.61350877478878463</v>
      </c>
      <c r="AB92" s="18">
        <f t="shared" si="221"/>
        <v>0.16218689056928248</v>
      </c>
      <c r="AD92" s="18">
        <f t="shared" si="222"/>
        <v>0.2596980964662432</v>
      </c>
      <c r="AE92" s="18">
        <f t="shared" si="223"/>
        <v>2.7594694171203971</v>
      </c>
      <c r="AF92" s="18">
        <f t="shared" si="224"/>
        <v>2.9379483841262877</v>
      </c>
      <c r="AH92" t="str">
        <f t="shared" si="257"/>
        <v>35 Business and public service associate professionals</v>
      </c>
      <c r="AI92" s="18">
        <f t="shared" si="225"/>
        <v>3.7259383402463486</v>
      </c>
      <c r="AJ92" s="18">
        <f t="shared" si="225"/>
        <v>3.7568861887474103</v>
      </c>
      <c r="AK92" s="18">
        <f t="shared" si="225"/>
        <v>-0.39104896959323288</v>
      </c>
      <c r="AL92" s="18">
        <f t="shared" si="225"/>
        <v>1.0813237328417991</v>
      </c>
      <c r="AM92" s="18">
        <f t="shared" si="226"/>
        <v>0.78331126142507923</v>
      </c>
      <c r="AO92" s="18">
        <f t="shared" si="227"/>
        <v>0.5881303695204565</v>
      </c>
      <c r="AP92" s="18">
        <f t="shared" si="228"/>
        <v>2.7045048519619419</v>
      </c>
      <c r="AQ92" s="18">
        <f t="shared" si="229"/>
        <v>3.1147134925379127</v>
      </c>
      <c r="AS92" t="str">
        <f t="shared" si="258"/>
        <v>35 Business and public service associate professionals</v>
      </c>
      <c r="AT92" s="18">
        <f t="shared" si="230"/>
        <v>3.5233377408877997</v>
      </c>
      <c r="AU92" s="18">
        <f t="shared" si="230"/>
        <v>1.7897545234878853</v>
      </c>
      <c r="AV92" s="18">
        <f t="shared" si="230"/>
        <v>-0.71205090446062602</v>
      </c>
      <c r="AW92" s="18">
        <f t="shared" si="230"/>
        <v>0.97031563488834127</v>
      </c>
      <c r="AX92" s="18">
        <f t="shared" si="231"/>
        <v>0.49229026183359448</v>
      </c>
      <c r="AZ92" s="18">
        <f t="shared" si="232"/>
        <v>0.40638301357702744</v>
      </c>
      <c r="BA92" s="18">
        <f t="shared" si="233"/>
        <v>2.6326461629728515</v>
      </c>
      <c r="BB92" s="18">
        <f t="shared" si="234"/>
        <v>2.9176640858419534</v>
      </c>
      <c r="BD92" t="str">
        <f t="shared" si="259"/>
        <v>35 Business and public service associate professionals</v>
      </c>
      <c r="BE92" s="18">
        <f t="shared" si="235"/>
        <v>0.24089338674857519</v>
      </c>
      <c r="BF92" s="18">
        <f t="shared" si="235"/>
        <v>10.320647895383273</v>
      </c>
      <c r="BG92" s="18">
        <f t="shared" si="235"/>
        <v>-2.0953645112602781</v>
      </c>
      <c r="BH92" s="18">
        <f t="shared" si="235"/>
        <v>-0.23241195854692975</v>
      </c>
      <c r="BI92" s="18">
        <f t="shared" si="236"/>
        <v>-0.19311807934881964</v>
      </c>
      <c r="BK92" s="18">
        <f t="shared" si="237"/>
        <v>-0.85730194258009096</v>
      </c>
      <c r="BL92" s="18">
        <f t="shared" si="238"/>
        <v>2.21955674625538</v>
      </c>
      <c r="BM92" s="18">
        <f t="shared" si="239"/>
        <v>1.5999484987020862</v>
      </c>
      <c r="BO92" t="str">
        <f t="shared" si="260"/>
        <v>35 Business and public service associate professionals</v>
      </c>
      <c r="BP92" s="18">
        <f t="shared" si="240"/>
        <v>0.7220692763181269</v>
      </c>
      <c r="BQ92" s="18">
        <f t="shared" si="240"/>
        <v>-3.6334879240548457</v>
      </c>
      <c r="BR92" s="18">
        <f t="shared" si="240"/>
        <v>-2.1042886037424768</v>
      </c>
      <c r="BS92" s="18">
        <f t="shared" si="240"/>
        <v>-1.7673479442787632</v>
      </c>
      <c r="BT92" s="18">
        <f t="shared" si="241"/>
        <v>-1.9903252808579075</v>
      </c>
      <c r="BV92" s="18">
        <f t="shared" si="242"/>
        <v>-1.8797901555380192</v>
      </c>
      <c r="BW92" s="18">
        <f t="shared" si="243"/>
        <v>1.9291016605465172</v>
      </c>
      <c r="BX92" s="18">
        <f t="shared" si="244"/>
        <v>0.54027910475538121</v>
      </c>
      <c r="BZ92" t="str">
        <f t="shared" si="261"/>
        <v>35 Business and public service associate professionals</v>
      </c>
      <c r="CA92" s="18">
        <f t="shared" si="245"/>
        <v>-0.54844664545784516</v>
      </c>
      <c r="CB92" s="18">
        <f t="shared" si="245"/>
        <v>-8.4217212504633991</v>
      </c>
      <c r="CC92" s="18">
        <f t="shared" si="245"/>
        <v>-2.3066360603392622</v>
      </c>
      <c r="CD92" s="18">
        <f t="shared" si="245"/>
        <v>-4.48450184339797</v>
      </c>
      <c r="CE92" s="18">
        <f t="shared" si="246"/>
        <v>-4.0619215917234612</v>
      </c>
      <c r="CG92" s="18">
        <f t="shared" si="247"/>
        <v>-3.7639952796439169</v>
      </c>
      <c r="CH92" s="18">
        <f t="shared" si="248"/>
        <v>1.6348487714685556</v>
      </c>
      <c r="CI92" s="18">
        <f t="shared" si="249"/>
        <v>-1.1728738342523526</v>
      </c>
      <c r="CK92" t="str">
        <f t="shared" si="262"/>
        <v>35 Business and public service associate professionals</v>
      </c>
      <c r="CL92" s="18">
        <f t="shared" si="250"/>
        <v>3.7535338395176421</v>
      </c>
      <c r="CM92" s="18">
        <f t="shared" si="250"/>
        <v>0.4553605199538735</v>
      </c>
      <c r="CN92" s="18">
        <f t="shared" si="250"/>
        <v>1.8518724670872011</v>
      </c>
      <c r="CO92" s="18">
        <f t="shared" si="250"/>
        <v>3.6854593216817388</v>
      </c>
      <c r="CP92" s="18">
        <f t="shared" si="251"/>
        <v>2.9051944708782473</v>
      </c>
      <c r="CR92" s="18">
        <f t="shared" si="252"/>
        <v>3.0706250643771416</v>
      </c>
      <c r="CS92" s="18">
        <f t="shared" si="253"/>
        <v>2.0830450835564784</v>
      </c>
      <c r="CT92" s="18">
        <f t="shared" si="254"/>
        <v>4.5042642191015725</v>
      </c>
    </row>
    <row r="93" spans="1:98" x14ac:dyDescent="0.2">
      <c r="A93" t="str">
        <f t="shared" si="209"/>
        <v>41 Administrative occupations</v>
      </c>
      <c r="B93" s="18">
        <f t="shared" si="210"/>
        <v>4.4829781483966213</v>
      </c>
      <c r="C93" s="18">
        <f t="shared" si="210"/>
        <v>20.108280343288531</v>
      </c>
      <c r="D93" s="18">
        <f t="shared" si="210"/>
        <v>2.6612045041533694</v>
      </c>
      <c r="E93" s="18">
        <f t="shared" si="210"/>
        <v>3.2256871310197166</v>
      </c>
      <c r="F93" s="18">
        <f t="shared" si="211"/>
        <v>4.0291762200609149</v>
      </c>
      <c r="H93" s="18">
        <f t="shared" si="212"/>
        <v>3.0371822279627425</v>
      </c>
      <c r="I93" s="18">
        <f t="shared" si="213"/>
        <v>3.513753971368061</v>
      </c>
      <c r="J93" s="18">
        <f t="shared" si="214"/>
        <v>5.5397168682210118</v>
      </c>
      <c r="L93" t="str">
        <f t="shared" si="255"/>
        <v>41 Administrative occupations</v>
      </c>
      <c r="M93" s="18">
        <f t="shared" si="215"/>
        <v>5.2645089654949961</v>
      </c>
      <c r="N93" s="18">
        <f t="shared" si="215"/>
        <v>8.5412819425372923</v>
      </c>
      <c r="O93" s="18">
        <f t="shared" si="215"/>
        <v>2.2419570357330665</v>
      </c>
      <c r="P93" s="18">
        <f t="shared" si="215"/>
        <v>2.5694454718727888</v>
      </c>
      <c r="Q93" s="18">
        <f t="shared" si="216"/>
        <v>2.8300505879686355</v>
      </c>
      <c r="S93" s="18">
        <f t="shared" si="217"/>
        <v>2.4601662732927965</v>
      </c>
      <c r="T93" s="18">
        <f t="shared" si="218"/>
        <v>3.4031713137282038</v>
      </c>
      <c r="U93" s="18">
        <f t="shared" si="219"/>
        <v>5.0434514279300791</v>
      </c>
      <c r="W93" t="str">
        <f t="shared" si="256"/>
        <v>41 Administrative occupations</v>
      </c>
      <c r="X93" s="18">
        <f t="shared" si="220"/>
        <v>2.5165596808999657</v>
      </c>
      <c r="Y93" s="18">
        <f t="shared" si="220"/>
        <v>3.902964048288049</v>
      </c>
      <c r="Z93" s="18">
        <f t="shared" si="220"/>
        <v>0.39681001547628991</v>
      </c>
      <c r="AA93" s="18">
        <f t="shared" si="220"/>
        <v>1.361300473156235</v>
      </c>
      <c r="AB93" s="18">
        <f t="shared" si="221"/>
        <v>1.2154540886957887</v>
      </c>
      <c r="AD93" s="18">
        <f t="shared" si="222"/>
        <v>1.038778508340199</v>
      </c>
      <c r="AE93" s="18">
        <f t="shared" si="223"/>
        <v>3.1322711764609101</v>
      </c>
      <c r="AF93" s="18">
        <f t="shared" si="224"/>
        <v>3.8246221937026315</v>
      </c>
      <c r="AH93" t="str">
        <f t="shared" si="257"/>
        <v>41 Administrative occupations</v>
      </c>
      <c r="AI93" s="18">
        <f t="shared" si="225"/>
        <v>2.6812918758044146</v>
      </c>
      <c r="AJ93" s="18">
        <f t="shared" si="225"/>
        <v>6.286664727684288</v>
      </c>
      <c r="AK93" s="18">
        <f t="shared" si="225"/>
        <v>1.2634284898815906E-2</v>
      </c>
      <c r="AL93" s="18">
        <f t="shared" si="225"/>
        <v>1.1076301653076159</v>
      </c>
      <c r="AM93" s="18">
        <f t="shared" si="226"/>
        <v>1.0792536437415068</v>
      </c>
      <c r="AO93" s="18">
        <f t="shared" si="227"/>
        <v>0.74130590763423765</v>
      </c>
      <c r="AP93" s="18">
        <f t="shared" si="228"/>
        <v>3.194809492159334</v>
      </c>
      <c r="AQ93" s="18">
        <f t="shared" si="229"/>
        <v>3.6812995001947124</v>
      </c>
      <c r="AS93" t="str">
        <f t="shared" si="258"/>
        <v>41 Administrative occupations</v>
      </c>
      <c r="AT93" s="18">
        <f t="shared" si="230"/>
        <v>2.6043926753098523</v>
      </c>
      <c r="AU93" s="18">
        <f t="shared" si="230"/>
        <v>5.6972673078859115</v>
      </c>
      <c r="AV93" s="18">
        <f t="shared" si="230"/>
        <v>-0.69554016713714306</v>
      </c>
      <c r="AW93" s="18">
        <f t="shared" si="230"/>
        <v>1.295332265867577</v>
      </c>
      <c r="AX93" s="18">
        <f t="shared" si="231"/>
        <v>0.93693574257109891</v>
      </c>
      <c r="AZ93" s="18">
        <f t="shared" si="232"/>
        <v>0.62731236504622867</v>
      </c>
      <c r="BA93" s="18">
        <f t="shared" si="233"/>
        <v>2.9814264148053438</v>
      </c>
      <c r="BB93" s="18">
        <f t="shared" si="234"/>
        <v>3.4036308327447973</v>
      </c>
      <c r="BD93" t="str">
        <f t="shared" si="259"/>
        <v>41 Administrative occupations</v>
      </c>
      <c r="BE93" s="18">
        <f t="shared" si="235"/>
        <v>-1.497708897672323</v>
      </c>
      <c r="BF93" s="18">
        <f t="shared" si="235"/>
        <v>8.5386222415158031</v>
      </c>
      <c r="BG93" s="18">
        <f t="shared" si="235"/>
        <v>-3.41515031194628</v>
      </c>
      <c r="BH93" s="18">
        <f t="shared" si="235"/>
        <v>-2.7388726510545802</v>
      </c>
      <c r="BI93" s="18">
        <f t="shared" si="236"/>
        <v>-2.2829953184762553</v>
      </c>
      <c r="BK93" s="18">
        <f t="shared" si="237"/>
        <v>-2.9648230440235568</v>
      </c>
      <c r="BL93" s="18">
        <f t="shared" si="238"/>
        <v>2.2319623167833091</v>
      </c>
      <c r="BM93" s="18">
        <f t="shared" si="239"/>
        <v>0.19220245192004271</v>
      </c>
      <c r="BO93" t="str">
        <f t="shared" si="260"/>
        <v>41 Administrative occupations</v>
      </c>
      <c r="BP93" s="18">
        <f t="shared" si="240"/>
        <v>-2.2139922413331958</v>
      </c>
      <c r="BQ93" s="18">
        <f t="shared" si="240"/>
        <v>2.2389909200692948E-2</v>
      </c>
      <c r="BR93" s="18">
        <f t="shared" si="240"/>
        <v>-3.4243334503802347</v>
      </c>
      <c r="BS93" s="18">
        <f t="shared" si="240"/>
        <v>-3.8375446453333795</v>
      </c>
      <c r="BT93" s="18">
        <f t="shared" si="241"/>
        <v>-3.4714678271919985</v>
      </c>
      <c r="BV93" s="18">
        <f t="shared" si="242"/>
        <v>-3.7000043966535001</v>
      </c>
      <c r="BW93" s="18">
        <f t="shared" si="243"/>
        <v>1.8590366506332723</v>
      </c>
      <c r="BX93" s="18">
        <f t="shared" si="244"/>
        <v>-0.80146149789676047</v>
      </c>
      <c r="BZ93" t="str">
        <f t="shared" si="261"/>
        <v>41 Administrative occupations</v>
      </c>
      <c r="CA93" s="18">
        <f t="shared" si="245"/>
        <v>-1.9919416086789599</v>
      </c>
      <c r="CB93" s="18">
        <f t="shared" si="245"/>
        <v>-13.52842923220139</v>
      </c>
      <c r="CC93" s="18">
        <f t="shared" si="245"/>
        <v>-6.2532280333536754</v>
      </c>
      <c r="CD93" s="18">
        <f t="shared" si="245"/>
        <v>-9.7391146959164292</v>
      </c>
      <c r="CE93" s="18">
        <f t="shared" si="246"/>
        <v>-8.9084319578362816</v>
      </c>
      <c r="CG93" s="18">
        <f t="shared" si="247"/>
        <v>-8.5917979451170972</v>
      </c>
      <c r="CH93" s="18">
        <f t="shared" si="248"/>
        <v>1.3283170236384922</v>
      </c>
      <c r="CI93" s="18">
        <f t="shared" si="249"/>
        <v>-4.7916705627616185</v>
      </c>
      <c r="CK93" t="str">
        <f t="shared" si="262"/>
        <v>41 Administrative occupations</v>
      </c>
      <c r="CL93" s="18">
        <f t="shared" si="250"/>
        <v>2.8437153609966792</v>
      </c>
      <c r="CM93" s="18">
        <f t="shared" si="250"/>
        <v>-4.4980116945087083</v>
      </c>
      <c r="CN93" s="18">
        <f t="shared" si="250"/>
        <v>-5.0887865528139287</v>
      </c>
      <c r="CO93" s="18">
        <f t="shared" si="250"/>
        <v>-0.62679779116897594</v>
      </c>
      <c r="CP93" s="18">
        <f t="shared" si="251"/>
        <v>-2.2862218798267442</v>
      </c>
      <c r="CR93" s="18">
        <f t="shared" si="252"/>
        <v>-2.1369608981338328</v>
      </c>
      <c r="CS93" s="18">
        <f t="shared" si="253"/>
        <v>1.2992913430725173</v>
      </c>
      <c r="CT93" s="18">
        <f t="shared" si="254"/>
        <v>-0.43362370229412806</v>
      </c>
    </row>
    <row r="94" spans="1:98" x14ac:dyDescent="0.2">
      <c r="A94" t="str">
        <f t="shared" si="209"/>
        <v>42 Secretarial and related occupations</v>
      </c>
      <c r="B94" s="18">
        <f t="shared" si="210"/>
        <v>7.5071918978578456</v>
      </c>
      <c r="C94" s="18">
        <f t="shared" si="210"/>
        <v>2.5603875072405469</v>
      </c>
      <c r="D94" s="18">
        <f t="shared" si="210"/>
        <v>9.6099953233344859</v>
      </c>
      <c r="E94" s="18">
        <f t="shared" si="210"/>
        <v>6.1959790910365964</v>
      </c>
      <c r="F94" s="18">
        <f t="shared" si="211"/>
        <v>7.0180291942460338</v>
      </c>
      <c r="H94" s="18">
        <f t="shared" si="212"/>
        <v>7.3220027793972076</v>
      </c>
      <c r="I94" s="18">
        <f t="shared" si="213"/>
        <v>5.5667485289323082</v>
      </c>
      <c r="J94" s="18">
        <f t="shared" si="214"/>
        <v>9.9343204191431731</v>
      </c>
      <c r="L94" t="str">
        <f t="shared" si="255"/>
        <v>42 Secretarial and related occupations</v>
      </c>
      <c r="M94" s="18">
        <f t="shared" si="215"/>
        <v>4.2825307062964724</v>
      </c>
      <c r="N94" s="18">
        <f t="shared" si="215"/>
        <v>5.6687388883155165</v>
      </c>
      <c r="O94" s="18">
        <f t="shared" si="215"/>
        <v>8.5008158097977358</v>
      </c>
      <c r="P94" s="18">
        <f t="shared" si="215"/>
        <v>1.7086486291032488</v>
      </c>
      <c r="Q94" s="18">
        <f t="shared" si="216"/>
        <v>4.032287714431293</v>
      </c>
      <c r="S94" s="18">
        <f t="shared" si="217"/>
        <v>3.9240964314667393</v>
      </c>
      <c r="T94" s="18">
        <f t="shared" si="218"/>
        <v>4.4221940306867102</v>
      </c>
      <c r="U94" s="18">
        <f t="shared" si="219"/>
        <v>6.832916836528935</v>
      </c>
      <c r="W94" t="str">
        <f t="shared" si="256"/>
        <v>42 Secretarial and related occupations</v>
      </c>
      <c r="X94" s="18">
        <f t="shared" si="220"/>
        <v>1.2075623172883576</v>
      </c>
      <c r="Y94" s="18">
        <f t="shared" si="220"/>
        <v>1.9173615538066624</v>
      </c>
      <c r="Z94" s="18">
        <f t="shared" si="220"/>
        <v>7.3747932427448371</v>
      </c>
      <c r="AA94" s="18">
        <f t="shared" si="220"/>
        <v>4.200020900875967</v>
      </c>
      <c r="AB94" s="18">
        <f t="shared" si="221"/>
        <v>5.0364102989132409</v>
      </c>
      <c r="AD94" s="18">
        <f t="shared" si="222"/>
        <v>5.2477089730964765</v>
      </c>
      <c r="AE94" s="18">
        <f t="shared" si="223"/>
        <v>4.6296672568281849</v>
      </c>
      <c r="AF94" s="18">
        <f t="shared" si="224"/>
        <v>7.8929709765315215</v>
      </c>
      <c r="AH94" t="str">
        <f t="shared" si="257"/>
        <v>42 Secretarial and related occupations</v>
      </c>
      <c r="AI94" s="18">
        <f t="shared" si="225"/>
        <v>1.0386172279496897</v>
      </c>
      <c r="AJ94" s="18">
        <f t="shared" si="225"/>
        <v>3.6654521904357917</v>
      </c>
      <c r="AK94" s="18">
        <f t="shared" si="225"/>
        <v>6.0369801894877284</v>
      </c>
      <c r="AL94" s="18">
        <f t="shared" si="225"/>
        <v>2.2331331382356101</v>
      </c>
      <c r="AM94" s="18">
        <f t="shared" si="226"/>
        <v>3.496900623730026</v>
      </c>
      <c r="AO94" s="18">
        <f t="shared" si="227"/>
        <v>3.4856736015880463</v>
      </c>
      <c r="AP94" s="18">
        <f t="shared" si="228"/>
        <v>4.1200483255112719</v>
      </c>
      <c r="AQ94" s="18">
        <f t="shared" si="229"/>
        <v>6.3110845228934398</v>
      </c>
      <c r="AS94" t="str">
        <f t="shared" si="258"/>
        <v>42 Secretarial and related occupations</v>
      </c>
      <c r="AT94" s="18">
        <f t="shared" si="230"/>
        <v>0.21047575037527189</v>
      </c>
      <c r="AU94" s="18">
        <f t="shared" si="230"/>
        <v>3.5826423281816622</v>
      </c>
      <c r="AV94" s="18">
        <f t="shared" si="230"/>
        <v>4.9551588212918052</v>
      </c>
      <c r="AW94" s="18">
        <f t="shared" si="230"/>
        <v>0.76067757911288947</v>
      </c>
      <c r="AX94" s="18">
        <f t="shared" si="231"/>
        <v>2.2294550154269954</v>
      </c>
      <c r="AZ94" s="18">
        <f t="shared" si="232"/>
        <v>2.1398736436802457</v>
      </c>
      <c r="BA94" s="18">
        <f t="shared" si="233"/>
        <v>3.7034289133237142</v>
      </c>
      <c r="BB94" s="18">
        <f t="shared" si="234"/>
        <v>5.0681069188129868</v>
      </c>
      <c r="BD94" t="str">
        <f t="shared" si="259"/>
        <v>42 Secretarial and related occupations</v>
      </c>
      <c r="BE94" s="18">
        <f t="shared" si="235"/>
        <v>-2.7181081665843765</v>
      </c>
      <c r="BF94" s="18">
        <f t="shared" si="235"/>
        <v>4.4468465401991342</v>
      </c>
      <c r="BG94" s="18">
        <f t="shared" si="235"/>
        <v>0.58607616274479746</v>
      </c>
      <c r="BH94" s="18">
        <f t="shared" si="235"/>
        <v>-14.159737984048427</v>
      </c>
      <c r="BI94" s="18">
        <f t="shared" si="236"/>
        <v>-8.687351776738284</v>
      </c>
      <c r="BK94" s="18">
        <f t="shared" si="237"/>
        <v>-9.5017922010793292</v>
      </c>
      <c r="BL94" s="18">
        <f t="shared" si="238"/>
        <v>2.1017459976394814</v>
      </c>
      <c r="BM94" s="18">
        <f t="shared" si="239"/>
        <v>-3.4584432974202661</v>
      </c>
      <c r="BO94" t="str">
        <f t="shared" si="260"/>
        <v>42 Secretarial and related occupations</v>
      </c>
      <c r="BP94" s="18">
        <f t="shared" si="240"/>
        <v>-6.6043842821540082</v>
      </c>
      <c r="BQ94" s="18">
        <f t="shared" si="240"/>
        <v>-2.167545947330185</v>
      </c>
      <c r="BR94" s="18">
        <f t="shared" si="240"/>
        <v>-3.8398910032065747</v>
      </c>
      <c r="BS94" s="18">
        <f t="shared" si="240"/>
        <v>-14.52521252138521</v>
      </c>
      <c r="BT94" s="18">
        <f t="shared" si="241"/>
        <v>-10.568632077504381</v>
      </c>
      <c r="BV94" s="18">
        <f t="shared" si="242"/>
        <v>-11.102338778561649</v>
      </c>
      <c r="BW94" s="18">
        <f t="shared" si="243"/>
        <v>1.6049281210339883</v>
      </c>
      <c r="BX94" s="18">
        <f t="shared" si="244"/>
        <v>-5.3132039461494802</v>
      </c>
      <c r="BZ94" t="str">
        <f t="shared" si="261"/>
        <v>42 Secretarial and related occupations</v>
      </c>
      <c r="CA94" s="18">
        <f t="shared" si="245"/>
        <v>-2.4161129410411486</v>
      </c>
      <c r="CB94" s="18">
        <f t="shared" si="245"/>
        <v>-17.686623039223747</v>
      </c>
      <c r="CC94" s="18">
        <f t="shared" si="245"/>
        <v>-14.579727399959241</v>
      </c>
      <c r="CD94" s="18">
        <f t="shared" si="245"/>
        <v>-18.158224405588609</v>
      </c>
      <c r="CE94" s="18">
        <f t="shared" si="246"/>
        <v>-17.026559040980427</v>
      </c>
      <c r="CG94" s="18">
        <f t="shared" si="247"/>
        <v>-16.982367046665292</v>
      </c>
      <c r="CH94" s="18">
        <f t="shared" si="248"/>
        <v>1.0452088468698051</v>
      </c>
      <c r="CI94" s="18">
        <f t="shared" si="249"/>
        <v>-9.3304773776036747</v>
      </c>
      <c r="CK94" t="str">
        <f t="shared" si="262"/>
        <v>42 Secretarial and related occupations</v>
      </c>
      <c r="CL94" s="18">
        <f t="shared" si="250"/>
        <v>2.5854843463854582</v>
      </c>
      <c r="CM94" s="18">
        <f t="shared" si="250"/>
        <v>-6.1013011290763419</v>
      </c>
      <c r="CN94" s="18">
        <f t="shared" si="250"/>
        <v>-2.2027971750233188</v>
      </c>
      <c r="CO94" s="18">
        <f t="shared" si="250"/>
        <v>-4.8512410275590394</v>
      </c>
      <c r="CP94" s="18">
        <f t="shared" si="251"/>
        <v>-4.1106910212393881</v>
      </c>
      <c r="CR94" s="18">
        <f t="shared" si="252"/>
        <v>-3.9764930308512136</v>
      </c>
      <c r="CS94" s="18">
        <f t="shared" si="253"/>
        <v>1.6010186409631588</v>
      </c>
      <c r="CT94" s="18">
        <f t="shared" si="254"/>
        <v>-1.3698066317480495</v>
      </c>
    </row>
    <row r="95" spans="1:98" x14ac:dyDescent="0.2">
      <c r="A95" t="str">
        <f t="shared" si="209"/>
        <v>51 Skilled agricultural and related trades</v>
      </c>
      <c r="B95" s="18">
        <f t="shared" si="210"/>
        <v>8.0372274563275568</v>
      </c>
      <c r="C95" s="18">
        <f t="shared" si="210"/>
        <v>-7.783334575203571</v>
      </c>
      <c r="D95" s="18">
        <f t="shared" si="210"/>
        <v>3.891413174191527</v>
      </c>
      <c r="E95" s="18">
        <f t="shared" si="210"/>
        <v>2.6011635886029838</v>
      </c>
      <c r="F95" s="18">
        <f t="shared" si="211"/>
        <v>2.3179685572997766</v>
      </c>
      <c r="H95" s="18">
        <f t="shared" si="212"/>
        <v>3.0294564530518819</v>
      </c>
      <c r="I95" s="18">
        <f t="shared" si="213"/>
        <v>4.4678146062202329</v>
      </c>
      <c r="J95" s="18">
        <f t="shared" si="214"/>
        <v>6.2735543014171391</v>
      </c>
      <c r="L95" t="str">
        <f t="shared" si="255"/>
        <v>51 Skilled agricultural and related trades</v>
      </c>
      <c r="M95" s="18">
        <f t="shared" si="215"/>
        <v>7.7917687181935369</v>
      </c>
      <c r="N95" s="18">
        <f t="shared" si="215"/>
        <v>-22.509543444097147</v>
      </c>
      <c r="O95" s="18">
        <f t="shared" si="215"/>
        <v>2.1298838981634649</v>
      </c>
      <c r="P95" s="18">
        <f t="shared" si="215"/>
        <v>2.8719213403740174</v>
      </c>
      <c r="Q95" s="18">
        <f t="shared" si="216"/>
        <v>0.83790348061725251</v>
      </c>
      <c r="S95" s="18">
        <f t="shared" si="217"/>
        <v>2.6239784118998077</v>
      </c>
      <c r="T95" s="18">
        <f t="shared" si="218"/>
        <v>3.6239119600075975</v>
      </c>
      <c r="U95" s="18">
        <f t="shared" si="219"/>
        <v>5.334402433664498</v>
      </c>
      <c r="W95" t="str">
        <f t="shared" si="256"/>
        <v>51 Skilled agricultural and related trades</v>
      </c>
      <c r="X95" s="18">
        <f t="shared" si="220"/>
        <v>4.8752598454773421</v>
      </c>
      <c r="Y95" s="18">
        <f t="shared" si="220"/>
        <v>-6.2910311301028088</v>
      </c>
      <c r="Z95" s="18">
        <f t="shared" si="220"/>
        <v>3.1535867823609731</v>
      </c>
      <c r="AA95" s="18">
        <f t="shared" si="220"/>
        <v>3.6383145649402371</v>
      </c>
      <c r="AB95" s="18">
        <f t="shared" si="221"/>
        <v>2.8372347591435476</v>
      </c>
      <c r="AD95" s="18">
        <f t="shared" si="222"/>
        <v>3.4764860780353457</v>
      </c>
      <c r="AE95" s="18">
        <f t="shared" si="223"/>
        <v>4.3626836204676334</v>
      </c>
      <c r="AF95" s="18">
        <f t="shared" si="224"/>
        <v>6.4869960353389766</v>
      </c>
      <c r="AH95" t="str">
        <f t="shared" si="257"/>
        <v>51 Skilled agricultural and related trades</v>
      </c>
      <c r="AI95" s="18">
        <f t="shared" si="225"/>
        <v>6.5630049039398841</v>
      </c>
      <c r="AJ95" s="18">
        <f t="shared" si="225"/>
        <v>-21.012053700587373</v>
      </c>
      <c r="AK95" s="18">
        <f t="shared" si="225"/>
        <v>2.7513826236371441</v>
      </c>
      <c r="AL95" s="18">
        <f t="shared" si="225"/>
        <v>3.0015448147938217</v>
      </c>
      <c r="AM95" s="18">
        <f t="shared" si="226"/>
        <v>1.2298366600971278</v>
      </c>
      <c r="AO95" s="18">
        <f t="shared" si="227"/>
        <v>2.9180898182172177</v>
      </c>
      <c r="AP95" s="18">
        <f t="shared" si="228"/>
        <v>4.4004674674022137</v>
      </c>
      <c r="AQ95" s="18">
        <f t="shared" si="229"/>
        <v>6.1481704792567315</v>
      </c>
      <c r="AS95" t="str">
        <f t="shared" si="258"/>
        <v>51 Skilled agricultural and related trades</v>
      </c>
      <c r="AT95" s="18">
        <f t="shared" si="230"/>
        <v>9.9923854196432451</v>
      </c>
      <c r="AU95" s="18">
        <f t="shared" si="230"/>
        <v>-22.417739906348022</v>
      </c>
      <c r="AV95" s="18">
        <f t="shared" si="230"/>
        <v>1.1667262594588834</v>
      </c>
      <c r="AW95" s="18">
        <f t="shared" si="230"/>
        <v>3.0841923116749603</v>
      </c>
      <c r="AX95" s="18">
        <f t="shared" si="231"/>
        <v>0.6768171679550683</v>
      </c>
      <c r="AZ95" s="18">
        <f t="shared" si="232"/>
        <v>2.4410325232306684</v>
      </c>
      <c r="BA95" s="18">
        <f t="shared" si="233"/>
        <v>3.8568430338094872</v>
      </c>
      <c r="BB95" s="18">
        <f t="shared" si="234"/>
        <v>5.3968707211996536</v>
      </c>
      <c r="BD95" t="str">
        <f t="shared" si="259"/>
        <v>51 Skilled agricultural and related trades</v>
      </c>
      <c r="BE95" s="18">
        <f t="shared" si="235"/>
        <v>1.454705669773837</v>
      </c>
      <c r="BF95" s="18">
        <f t="shared" si="235"/>
        <v>-19.758179632644591</v>
      </c>
      <c r="BG95" s="18">
        <f t="shared" si="235"/>
        <v>-0.79686396193852094</v>
      </c>
      <c r="BH95" s="18">
        <f t="shared" si="235"/>
        <v>0.1521343919875795</v>
      </c>
      <c r="BI95" s="18">
        <f t="shared" si="236"/>
        <v>-1.5191321801587554</v>
      </c>
      <c r="BK95" s="18">
        <f t="shared" si="237"/>
        <v>-0.16520283007679382</v>
      </c>
      <c r="BL95" s="18">
        <f t="shared" si="238"/>
        <v>2.8342254016222812</v>
      </c>
      <c r="BM95" s="18">
        <f t="shared" si="239"/>
        <v>2.7229597912985515</v>
      </c>
      <c r="BO95" t="str">
        <f t="shared" si="260"/>
        <v>51 Skilled agricultural and related trades</v>
      </c>
      <c r="BP95" s="18">
        <f t="shared" si="240"/>
        <v>4.1328404181726786</v>
      </c>
      <c r="BQ95" s="18">
        <f t="shared" si="240"/>
        <v>-29.944198741124662</v>
      </c>
      <c r="BR95" s="18">
        <f t="shared" si="240"/>
        <v>0.4016195352052998</v>
      </c>
      <c r="BS95" s="18">
        <f t="shared" si="240"/>
        <v>3.1646501582138775E-2</v>
      </c>
      <c r="BT95" s="18">
        <f t="shared" si="241"/>
        <v>-2.0577409626567067</v>
      </c>
      <c r="BV95" s="18">
        <f t="shared" si="242"/>
        <v>0.1548191169377322</v>
      </c>
      <c r="BW95" s="18">
        <f t="shared" si="243"/>
        <v>2.8970494983415529</v>
      </c>
      <c r="BX95" s="18">
        <f t="shared" si="244"/>
        <v>3.0012369837095321</v>
      </c>
      <c r="BZ95" t="str">
        <f t="shared" si="261"/>
        <v>51 Skilled agricultural and related trades</v>
      </c>
      <c r="CA95" s="18">
        <f t="shared" si="245"/>
        <v>0.3327058516197523</v>
      </c>
      <c r="CB95" s="18">
        <f t="shared" si="245"/>
        <v>-17.727268135171482</v>
      </c>
      <c r="CC95" s="18">
        <f t="shared" si="245"/>
        <v>0.49562059880776665</v>
      </c>
      <c r="CD95" s="18">
        <f t="shared" si="245"/>
        <v>2.022390725476364</v>
      </c>
      <c r="CE95" s="18">
        <f t="shared" si="246"/>
        <v>0.18648970180001889</v>
      </c>
      <c r="CG95" s="18">
        <f t="shared" si="247"/>
        <v>1.5109073427364894</v>
      </c>
      <c r="CH95" s="18">
        <f t="shared" si="248"/>
        <v>2.7139940979222787</v>
      </c>
      <c r="CI95" s="18">
        <f t="shared" si="249"/>
        <v>3.7876673842131892</v>
      </c>
      <c r="CK95" t="str">
        <f t="shared" si="262"/>
        <v>51 Skilled agricultural and related trades</v>
      </c>
      <c r="CL95" s="18">
        <f t="shared" si="250"/>
        <v>7.7214795697057026</v>
      </c>
      <c r="CM95" s="18">
        <f t="shared" si="250"/>
        <v>-35.279178818793042</v>
      </c>
      <c r="CN95" s="18">
        <f t="shared" si="250"/>
        <v>2.5010327079846961</v>
      </c>
      <c r="CO95" s="18">
        <f t="shared" si="250"/>
        <v>-3.981267142080458</v>
      </c>
      <c r="CP95" s="18">
        <f t="shared" si="251"/>
        <v>-4.387360412596653</v>
      </c>
      <c r="CR95" s="18">
        <f t="shared" si="252"/>
        <v>-1.867380031111443</v>
      </c>
      <c r="CS95" s="18">
        <f t="shared" si="253"/>
        <v>1.8127349367249579</v>
      </c>
      <c r="CT95" s="18">
        <f t="shared" si="254"/>
        <v>0.40801292616934326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2.0843667568144042</v>
      </c>
      <c r="C96" s="18">
        <f t="shared" si="210"/>
        <v>9.3690995254532616</v>
      </c>
      <c r="D96" s="18">
        <f t="shared" si="210"/>
        <v>1.194042990021571</v>
      </c>
      <c r="E96" s="18">
        <f t="shared" si="210"/>
        <v>3.2511743777141833</v>
      </c>
      <c r="F96" s="18">
        <f t="shared" si="211"/>
        <v>2.9736746349984022</v>
      </c>
      <c r="H96" s="18">
        <f t="shared" si="212"/>
        <v>2.5608588977279023</v>
      </c>
      <c r="I96" s="18">
        <f t="shared" si="213"/>
        <v>2.892997015546106</v>
      </c>
      <c r="J96" s="18">
        <f t="shared" si="214"/>
        <v>4.7123433987737551</v>
      </c>
      <c r="L96" t="str">
        <f t="shared" si="255"/>
        <v>52 Skilled metal, electrical and electronic trades</v>
      </c>
      <c r="M96" s="18">
        <f t="shared" si="215"/>
        <v>6.1704068494197184</v>
      </c>
      <c r="N96" s="18">
        <f t="shared" si="215"/>
        <v>-6.7909148590748263</v>
      </c>
      <c r="O96" s="18">
        <f t="shared" si="215"/>
        <v>7.2216978249119101</v>
      </c>
      <c r="P96" s="18">
        <f t="shared" si="215"/>
        <v>4.8289945885142238</v>
      </c>
      <c r="Q96" s="18">
        <f t="shared" si="216"/>
        <v>4.798572164911219</v>
      </c>
      <c r="S96" s="18">
        <f t="shared" si="217"/>
        <v>5.6205700146582993</v>
      </c>
      <c r="T96" s="18">
        <f t="shared" si="218"/>
        <v>4.1504839856533637</v>
      </c>
      <c r="U96" s="18">
        <f t="shared" si="219"/>
        <v>7.861018047306656</v>
      </c>
      <c r="W96" t="str">
        <f t="shared" si="256"/>
        <v>52 Skilled metal, electrical and electronic trades</v>
      </c>
      <c r="X96" s="18">
        <f t="shared" si="220"/>
        <v>4.7245672723841281</v>
      </c>
      <c r="Y96" s="18">
        <f t="shared" si="220"/>
        <v>-17.98151487876768</v>
      </c>
      <c r="Z96" s="18">
        <f t="shared" si="220"/>
        <v>3.6643842958781869</v>
      </c>
      <c r="AA96" s="18">
        <f t="shared" si="220"/>
        <v>2.3909860539482741</v>
      </c>
      <c r="AB96" s="18">
        <f t="shared" si="221"/>
        <v>1.3718340099063031</v>
      </c>
      <c r="AD96" s="18">
        <f t="shared" si="222"/>
        <v>2.8137045507333314</v>
      </c>
      <c r="AE96" s="18">
        <f t="shared" si="223"/>
        <v>3.4022911539025813</v>
      </c>
      <c r="AF96" s="18">
        <f t="shared" si="224"/>
        <v>5.2941148955772288</v>
      </c>
      <c r="AH96" t="str">
        <f t="shared" si="257"/>
        <v>52 Skilled metal, electrical and electronic trades</v>
      </c>
      <c r="AI96" s="18">
        <f t="shared" si="225"/>
        <v>6.2623336120455342</v>
      </c>
      <c r="AJ96" s="18">
        <f t="shared" si="225"/>
        <v>-15.382260202603781</v>
      </c>
      <c r="AK96" s="18">
        <f t="shared" si="225"/>
        <v>0.74465322442243131</v>
      </c>
      <c r="AL96" s="18">
        <f t="shared" si="225"/>
        <v>1.9538125526623151</v>
      </c>
      <c r="AM96" s="18">
        <f t="shared" si="226"/>
        <v>0.39807480713061061</v>
      </c>
      <c r="AO96" s="18">
        <f t="shared" si="227"/>
        <v>1.5491554746710268</v>
      </c>
      <c r="AP96" s="18">
        <f t="shared" si="228"/>
        <v>2.8029315937592614</v>
      </c>
      <c r="AQ96" s="18">
        <f t="shared" si="229"/>
        <v>3.8923924178496661</v>
      </c>
      <c r="AS96" t="str">
        <f t="shared" si="258"/>
        <v>52 Skilled metal, electrical and electronic trades</v>
      </c>
      <c r="AT96" s="18">
        <f t="shared" si="230"/>
        <v>5.5196132457273173</v>
      </c>
      <c r="AU96" s="18">
        <f t="shared" si="230"/>
        <v>-11.959650331166793</v>
      </c>
      <c r="AV96" s="18">
        <f t="shared" si="230"/>
        <v>0.75193340724735158</v>
      </c>
      <c r="AW96" s="18">
        <f t="shared" si="230"/>
        <v>1.9402751901014259</v>
      </c>
      <c r="AX96" s="18">
        <f t="shared" si="231"/>
        <v>0.64111043926315947</v>
      </c>
      <c r="AZ96" s="18">
        <f t="shared" si="232"/>
        <v>1.5426120183659853</v>
      </c>
      <c r="BA96" s="18">
        <f t="shared" si="233"/>
        <v>2.8067942552238545</v>
      </c>
      <c r="BB96" s="18">
        <f t="shared" si="234"/>
        <v>3.8909734825310682</v>
      </c>
      <c r="BD96" t="str">
        <f t="shared" si="259"/>
        <v>52 Skilled metal, electrical and electronic trades</v>
      </c>
      <c r="BE96" s="18">
        <f t="shared" si="235"/>
        <v>1.9635462037304485</v>
      </c>
      <c r="BF96" s="18">
        <f t="shared" si="235"/>
        <v>-6.1817020495129826</v>
      </c>
      <c r="BG96" s="18">
        <f t="shared" si="235"/>
        <v>-0.18467284349115154</v>
      </c>
      <c r="BH96" s="18">
        <f t="shared" si="235"/>
        <v>-0.21632098312692749</v>
      </c>
      <c r="BI96" s="18">
        <f t="shared" si="236"/>
        <v>-0.59017647043251298</v>
      </c>
      <c r="BK96" s="18">
        <f t="shared" si="237"/>
        <v>-0.20577271835865441</v>
      </c>
      <c r="BL96" s="18">
        <f t="shared" si="238"/>
        <v>1.974437042017918</v>
      </c>
      <c r="BM96" s="18">
        <f t="shared" si="239"/>
        <v>1.8185152174956976</v>
      </c>
      <c r="BO96" t="str">
        <f t="shared" si="260"/>
        <v>52 Skilled metal, electrical and electronic trades</v>
      </c>
      <c r="BP96" s="18">
        <f t="shared" si="240"/>
        <v>4.7129300704736643</v>
      </c>
      <c r="BQ96" s="18">
        <f t="shared" si="240"/>
        <v>-20.033354722205821</v>
      </c>
      <c r="BR96" s="18">
        <f t="shared" si="240"/>
        <v>-0.66949936320601644</v>
      </c>
      <c r="BS96" s="18">
        <f t="shared" si="240"/>
        <v>-1.4472725642319939</v>
      </c>
      <c r="BT96" s="18">
        <f t="shared" si="241"/>
        <v>-2.4868850261200226</v>
      </c>
      <c r="BV96" s="18">
        <f t="shared" si="242"/>
        <v>-1.1886938723152052</v>
      </c>
      <c r="BW96" s="18">
        <f t="shared" si="243"/>
        <v>1.9433681139700898</v>
      </c>
      <c r="BX96" s="18">
        <f t="shared" si="244"/>
        <v>1.055054302198899</v>
      </c>
      <c r="BZ96" t="str">
        <f t="shared" si="261"/>
        <v>52 Skilled metal, electrical and electronic trades</v>
      </c>
      <c r="CA96" s="18">
        <f t="shared" si="245"/>
        <v>-1.9048736060930493</v>
      </c>
      <c r="CB96" s="18">
        <f t="shared" si="245"/>
        <v>-17.500967034226612</v>
      </c>
      <c r="CC96" s="18">
        <f t="shared" si="245"/>
        <v>0.31517130633633705</v>
      </c>
      <c r="CD96" s="18">
        <f t="shared" si="245"/>
        <v>-5.5226780834054967</v>
      </c>
      <c r="CE96" s="18">
        <f t="shared" si="246"/>
        <v>-4.5480388236759373</v>
      </c>
      <c r="CG96" s="18">
        <f t="shared" si="247"/>
        <v>-3.6154873461001436</v>
      </c>
      <c r="CH96" s="18">
        <f t="shared" si="248"/>
        <v>1.8395343562197963</v>
      </c>
      <c r="CI96" s="18">
        <f t="shared" si="249"/>
        <v>-0.77358311732077523</v>
      </c>
      <c r="CK96" t="str">
        <f t="shared" si="262"/>
        <v>52 Skilled metal, electrical and electronic trades</v>
      </c>
      <c r="CL96" s="18">
        <f t="shared" si="250"/>
        <v>5.2652580459365605</v>
      </c>
      <c r="CM96" s="18">
        <f t="shared" si="250"/>
        <v>-21.886156877319294</v>
      </c>
      <c r="CN96" s="18">
        <f t="shared" si="250"/>
        <v>2.6131808915544674</v>
      </c>
      <c r="CO96" s="18">
        <f t="shared" si="250"/>
        <v>-3.0004981142473408</v>
      </c>
      <c r="CP96" s="18">
        <f t="shared" si="251"/>
        <v>-2.6070714797802097</v>
      </c>
      <c r="CR96" s="18">
        <f t="shared" si="252"/>
        <v>-1.1642521227494984</v>
      </c>
      <c r="CS96" s="18">
        <f t="shared" si="253"/>
        <v>1.8297238710208719</v>
      </c>
      <c r="CT96" s="18">
        <f t="shared" si="254"/>
        <v>0.94463335233592183</v>
      </c>
    </row>
    <row r="97" spans="1:98" x14ac:dyDescent="0.2">
      <c r="A97" t="str">
        <f t="shared" si="209"/>
        <v>53 Skilled construction and building trades</v>
      </c>
      <c r="B97" s="18">
        <f t="shared" si="210"/>
        <v>-8.7795691514078626</v>
      </c>
      <c r="C97" s="18">
        <f t="shared" si="210"/>
        <v>-13.275066828973969</v>
      </c>
      <c r="D97" s="18">
        <f t="shared" si="210"/>
        <v>8.6425069735898354</v>
      </c>
      <c r="E97" s="18">
        <f t="shared" si="210"/>
        <v>0.72083336202455328</v>
      </c>
      <c r="F97" s="18">
        <f t="shared" si="211"/>
        <v>2.1723772405916275</v>
      </c>
      <c r="H97" s="18">
        <f t="shared" si="212"/>
        <v>3.2950396061761422</v>
      </c>
      <c r="I97" s="18">
        <f t="shared" si="213"/>
        <v>3.5928825538841025</v>
      </c>
      <c r="J97" s="18">
        <f t="shared" si="214"/>
        <v>5.7839097376534143</v>
      </c>
      <c r="L97" t="str">
        <f t="shared" si="255"/>
        <v>53 Skilled construction and building trades</v>
      </c>
      <c r="M97" s="18">
        <f t="shared" si="215"/>
        <v>6.1008894584766882</v>
      </c>
      <c r="N97" s="18">
        <f t="shared" si="215"/>
        <v>1.008406072081458</v>
      </c>
      <c r="O97" s="18">
        <f t="shared" si="215"/>
        <v>3.765634240775606</v>
      </c>
      <c r="P97" s="18">
        <f t="shared" si="215"/>
        <v>2.3303569684573588</v>
      </c>
      <c r="Q97" s="18">
        <f t="shared" si="216"/>
        <v>2.6932464262334754</v>
      </c>
      <c r="S97" s="18">
        <f t="shared" si="217"/>
        <v>2.8065632070853219</v>
      </c>
      <c r="T97" s="18">
        <f t="shared" si="218"/>
        <v>3.3831405680422311</v>
      </c>
      <c r="U97" s="18">
        <f t="shared" si="219"/>
        <v>5.2741376823787878</v>
      </c>
      <c r="W97" t="str">
        <f t="shared" si="256"/>
        <v>53 Skilled construction and building trades</v>
      </c>
      <c r="X97" s="18">
        <f t="shared" si="220"/>
        <v>3.3158490859014567</v>
      </c>
      <c r="Y97" s="18">
        <f t="shared" si="220"/>
        <v>-9.2442874639108279</v>
      </c>
      <c r="Z97" s="18">
        <f t="shared" si="220"/>
        <v>3.4567470268558997</v>
      </c>
      <c r="AA97" s="18">
        <f t="shared" si="220"/>
        <v>1.3433123007919434</v>
      </c>
      <c r="AB97" s="18">
        <f t="shared" si="221"/>
        <v>1.2980740251786749</v>
      </c>
      <c r="AD97" s="18">
        <f t="shared" si="222"/>
        <v>2.0429493898079132</v>
      </c>
      <c r="AE97" s="18">
        <f t="shared" si="223"/>
        <v>3.3836501147402664</v>
      </c>
      <c r="AF97" s="18">
        <f t="shared" si="224"/>
        <v>4.7353930028443791</v>
      </c>
      <c r="AH97" t="str">
        <f t="shared" si="257"/>
        <v>53 Skilled construction and building trades</v>
      </c>
      <c r="AI97" s="18">
        <f t="shared" si="225"/>
        <v>7.8406564168904014</v>
      </c>
      <c r="AJ97" s="18">
        <f t="shared" si="225"/>
        <v>-9.7938666416559013</v>
      </c>
      <c r="AK97" s="18">
        <f t="shared" si="225"/>
        <v>2.9196178238491077</v>
      </c>
      <c r="AL97" s="18">
        <f t="shared" si="225"/>
        <v>1.5810307562868164</v>
      </c>
      <c r="AM97" s="18">
        <f t="shared" si="226"/>
        <v>1.2431887761298333</v>
      </c>
      <c r="AO97" s="18">
        <f t="shared" si="227"/>
        <v>2.0252807498948755</v>
      </c>
      <c r="AP97" s="18">
        <f t="shared" si="228"/>
        <v>3.5801051275548446</v>
      </c>
      <c r="AQ97" s="18">
        <f t="shared" si="229"/>
        <v>4.8875642602173031</v>
      </c>
      <c r="AS97" t="str">
        <f t="shared" si="258"/>
        <v>53 Skilled construction and building trades</v>
      </c>
      <c r="AT97" s="18">
        <f t="shared" si="230"/>
        <v>4.3619131421001489</v>
      </c>
      <c r="AU97" s="18">
        <f t="shared" si="230"/>
        <v>-4.8644440447955901</v>
      </c>
      <c r="AV97" s="18">
        <f t="shared" si="230"/>
        <v>3.566926159745254</v>
      </c>
      <c r="AW97" s="18">
        <f t="shared" si="230"/>
        <v>0.69514348616799282</v>
      </c>
      <c r="AX97" s="18">
        <f t="shared" si="231"/>
        <v>1.223965392574522</v>
      </c>
      <c r="AZ97" s="18">
        <f t="shared" si="232"/>
        <v>1.6434456533713115</v>
      </c>
      <c r="BA97" s="18">
        <f t="shared" si="233"/>
        <v>3.4676952689618012</v>
      </c>
      <c r="BB97" s="18">
        <f t="shared" si="234"/>
        <v>4.5331854055258747</v>
      </c>
      <c r="BD97" t="str">
        <f t="shared" si="259"/>
        <v>53 Skilled construction and building trades</v>
      </c>
      <c r="BE97" s="18">
        <f t="shared" si="235"/>
        <v>0.7170168992532755</v>
      </c>
      <c r="BF97" s="18">
        <f t="shared" si="235"/>
        <v>-2.2202983737354409</v>
      </c>
      <c r="BG97" s="18">
        <f t="shared" si="235"/>
        <v>-4.4079861689438893E-2</v>
      </c>
      <c r="BH97" s="18">
        <f t="shared" si="235"/>
        <v>-1.3402027490152402</v>
      </c>
      <c r="BI97" s="18">
        <f t="shared" si="236"/>
        <v>-0.99244315157476226</v>
      </c>
      <c r="BK97" s="18">
        <f t="shared" si="237"/>
        <v>-0.91004004786204851</v>
      </c>
      <c r="BL97" s="18">
        <f t="shared" si="238"/>
        <v>2.0626422345373152</v>
      </c>
      <c r="BM97" s="18">
        <f t="shared" si="239"/>
        <v>1.3906294569377753</v>
      </c>
      <c r="BO97" t="str">
        <f t="shared" si="260"/>
        <v>53 Skilled construction and building trades</v>
      </c>
      <c r="BP97" s="18">
        <f t="shared" si="240"/>
        <v>6.7209102043363167</v>
      </c>
      <c r="BQ97" s="18">
        <f t="shared" si="240"/>
        <v>-15.935834511503533</v>
      </c>
      <c r="BR97" s="18">
        <f t="shared" si="240"/>
        <v>2.147714720642302</v>
      </c>
      <c r="BS97" s="18">
        <f t="shared" si="240"/>
        <v>-0.12969321301082859</v>
      </c>
      <c r="BT97" s="18">
        <f t="shared" si="241"/>
        <v>-0.50073416629007328</v>
      </c>
      <c r="BV97" s="18">
        <f t="shared" si="242"/>
        <v>0.62374441661685598</v>
      </c>
      <c r="BW97" s="18">
        <f t="shared" si="243"/>
        <v>2.6461596922391584</v>
      </c>
      <c r="BX97" s="18">
        <f t="shared" si="244"/>
        <v>3.0849207054179262</v>
      </c>
      <c r="BZ97" t="str">
        <f t="shared" si="261"/>
        <v>53 Skilled construction and building trades</v>
      </c>
      <c r="CA97" s="18">
        <f t="shared" si="245"/>
        <v>-0.44059798943746342</v>
      </c>
      <c r="CB97" s="18">
        <f t="shared" si="245"/>
        <v>-10.009940284270657</v>
      </c>
      <c r="CC97" s="18">
        <f t="shared" si="245"/>
        <v>2.2750737352831285</v>
      </c>
      <c r="CD97" s="18">
        <f t="shared" si="245"/>
        <v>-0.46283807604687865</v>
      </c>
      <c r="CE97" s="18">
        <f t="shared" si="246"/>
        <v>-0.24584246287037148</v>
      </c>
      <c r="CG97" s="18">
        <f t="shared" si="247"/>
        <v>0.44155696985632709</v>
      </c>
      <c r="CH97" s="18">
        <f t="shared" si="248"/>
        <v>2.4103159876307956</v>
      </c>
      <c r="CI97" s="18">
        <f t="shared" si="249"/>
        <v>2.7295769128170555</v>
      </c>
      <c r="CK97" t="str">
        <f t="shared" si="262"/>
        <v>53 Skilled construction and building trades</v>
      </c>
      <c r="CL97" s="18">
        <f t="shared" si="250"/>
        <v>2.2985764921483964</v>
      </c>
      <c r="CM97" s="18">
        <f t="shared" si="250"/>
        <v>-19.232446403066163</v>
      </c>
      <c r="CN97" s="18">
        <f t="shared" si="250"/>
        <v>-1.9857657394809602</v>
      </c>
      <c r="CO97" s="18">
        <f t="shared" si="250"/>
        <v>-10.801743421293363</v>
      </c>
      <c r="CP97" s="18">
        <f t="shared" si="251"/>
        <v>-8.7037589695915347</v>
      </c>
      <c r="CR97" s="18">
        <f t="shared" si="252"/>
        <v>-7.9549097771310251</v>
      </c>
      <c r="CS97" s="18">
        <f t="shared" si="253"/>
        <v>1.1203984884986307</v>
      </c>
      <c r="CT97" s="18">
        <f t="shared" si="254"/>
        <v>-4.9046998070088392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2.7136289298185678</v>
      </c>
      <c r="C98" s="18">
        <f t="shared" si="210"/>
        <v>9.1925510286054557</v>
      </c>
      <c r="D98" s="18">
        <f t="shared" si="210"/>
        <v>4.9247544764737583</v>
      </c>
      <c r="E98" s="18">
        <f t="shared" si="210"/>
        <v>3.119750019346168</v>
      </c>
      <c r="F98" s="18">
        <f t="shared" si="211"/>
        <v>4.0519164379488437</v>
      </c>
      <c r="H98" s="18">
        <f t="shared" si="212"/>
        <v>3.7179413902284075</v>
      </c>
      <c r="I98" s="18">
        <f t="shared" si="213"/>
        <v>3.7224911022841978</v>
      </c>
      <c r="J98" s="18">
        <f t="shared" si="214"/>
        <v>6.1826216020641533</v>
      </c>
      <c r="L98" t="str">
        <f t="shared" si="255"/>
        <v>54 Textiles, printing and other skilled trades</v>
      </c>
      <c r="M98" s="18">
        <f t="shared" si="215"/>
        <v>3.789840851948334</v>
      </c>
      <c r="N98" s="18">
        <f t="shared" si="215"/>
        <v>8.7705132011664855</v>
      </c>
      <c r="O98" s="18">
        <f t="shared" si="215"/>
        <v>4.4563489222830155</v>
      </c>
      <c r="P98" s="18">
        <f t="shared" si="215"/>
        <v>3.4395181920338969</v>
      </c>
      <c r="Q98" s="18">
        <f t="shared" si="216"/>
        <v>4.0826023607793083</v>
      </c>
      <c r="S98" s="18">
        <f t="shared" si="217"/>
        <v>3.7773571674427631</v>
      </c>
      <c r="T98" s="18">
        <f t="shared" si="218"/>
        <v>3.9436387471598833</v>
      </c>
      <c r="U98" s="18">
        <f t="shared" si="219"/>
        <v>6.3845277926193322</v>
      </c>
      <c r="W98" t="str">
        <f t="shared" si="256"/>
        <v>54 Textiles, printing and other skilled trades</v>
      </c>
      <c r="X98" s="18">
        <f t="shared" si="220"/>
        <v>1.3350495479459878</v>
      </c>
      <c r="Y98" s="18">
        <f t="shared" si="220"/>
        <v>-5.0317039426248105</v>
      </c>
      <c r="Z98" s="18">
        <f t="shared" si="220"/>
        <v>3.8590807543762873</v>
      </c>
      <c r="AA98" s="18">
        <f t="shared" si="220"/>
        <v>2.4569084634092686</v>
      </c>
      <c r="AB98" s="18">
        <f t="shared" si="221"/>
        <v>2.4061038350192687</v>
      </c>
      <c r="AD98" s="18">
        <f t="shared" si="222"/>
        <v>2.9221831353777317</v>
      </c>
      <c r="AE98" s="18">
        <f t="shared" si="223"/>
        <v>3.7287436548989028</v>
      </c>
      <c r="AF98" s="18">
        <f t="shared" si="224"/>
        <v>5.6239991443553183</v>
      </c>
      <c r="AH98" t="str">
        <f t="shared" si="257"/>
        <v>54 Textiles, printing and other skilled trades</v>
      </c>
      <c r="AI98" s="18">
        <f t="shared" si="225"/>
        <v>0.34377579835347394</v>
      </c>
      <c r="AJ98" s="18">
        <f t="shared" si="225"/>
        <v>-2.469363423503157</v>
      </c>
      <c r="AK98" s="18">
        <f t="shared" si="225"/>
        <v>1.1826197250646153</v>
      </c>
      <c r="AL98" s="18">
        <f t="shared" si="225"/>
        <v>1.9019820823003686</v>
      </c>
      <c r="AM98" s="18">
        <f t="shared" si="226"/>
        <v>1.3983903232838824</v>
      </c>
      <c r="AO98" s="18">
        <f t="shared" si="227"/>
        <v>1.6616281581930181</v>
      </c>
      <c r="AP98" s="18">
        <f t="shared" si="228"/>
        <v>3.2596491031741337</v>
      </c>
      <c r="AQ98" s="18">
        <f t="shared" si="229"/>
        <v>4.3658877816707964</v>
      </c>
      <c r="AS98" t="str">
        <f t="shared" si="258"/>
        <v>54 Textiles, printing and other skilled trades</v>
      </c>
      <c r="AT98" s="18">
        <f t="shared" si="230"/>
        <v>1.0412341910031042</v>
      </c>
      <c r="AU98" s="18">
        <f t="shared" si="230"/>
        <v>-3.0050757521956628</v>
      </c>
      <c r="AV98" s="18">
        <f t="shared" si="230"/>
        <v>3.0644786168292582</v>
      </c>
      <c r="AW98" s="18">
        <f t="shared" si="230"/>
        <v>2.0259255817498545</v>
      </c>
      <c r="AX98" s="18">
        <f t="shared" si="231"/>
        <v>2.026377821818115</v>
      </c>
      <c r="AZ98" s="18">
        <f t="shared" si="232"/>
        <v>2.3709418861104892</v>
      </c>
      <c r="BA98" s="18">
        <f t="shared" si="233"/>
        <v>3.4745315587774162</v>
      </c>
      <c r="BB98" s="18">
        <f t="shared" si="234"/>
        <v>5.038394575589189</v>
      </c>
      <c r="BD98" t="str">
        <f t="shared" si="259"/>
        <v>54 Textiles, printing and other skilled trades</v>
      </c>
      <c r="BE98" s="18">
        <f t="shared" si="235"/>
        <v>-1.353710438390876</v>
      </c>
      <c r="BF98" s="18">
        <f t="shared" si="235"/>
        <v>-2.2570726357168835</v>
      </c>
      <c r="BG98" s="18">
        <f t="shared" si="235"/>
        <v>1.4932985409129573</v>
      </c>
      <c r="BH98" s="18">
        <f t="shared" si="235"/>
        <v>0.78290909240381623</v>
      </c>
      <c r="BI98" s="18">
        <f t="shared" si="236"/>
        <v>0.81120768146314415</v>
      </c>
      <c r="BK98" s="18">
        <f t="shared" si="237"/>
        <v>1.0191513738986746</v>
      </c>
      <c r="BL98" s="18">
        <f t="shared" si="238"/>
        <v>2.5586311718971411</v>
      </c>
      <c r="BM98" s="18">
        <f t="shared" si="239"/>
        <v>3.2898827223942106</v>
      </c>
      <c r="BO98" t="str">
        <f t="shared" si="260"/>
        <v>54 Textiles, printing and other skilled trades</v>
      </c>
      <c r="BP98" s="18">
        <f t="shared" si="240"/>
        <v>-2.8945368269988725</v>
      </c>
      <c r="BQ98" s="18">
        <f t="shared" si="240"/>
        <v>-9.1217195174140286</v>
      </c>
      <c r="BR98" s="18">
        <f t="shared" si="240"/>
        <v>-2.052600383240355</v>
      </c>
      <c r="BS98" s="18">
        <f t="shared" si="240"/>
        <v>-1.3872076618327567</v>
      </c>
      <c r="BT98" s="18">
        <f t="shared" si="241"/>
        <v>-2.0967010165174216</v>
      </c>
      <c r="BV98" s="18">
        <f t="shared" si="242"/>
        <v>-1.6095059760244279</v>
      </c>
      <c r="BW98" s="18">
        <f t="shared" si="243"/>
        <v>1.9841901186653743</v>
      </c>
      <c r="BX98" s="18">
        <f t="shared" si="244"/>
        <v>0.79850768242915038</v>
      </c>
      <c r="BZ98" t="str">
        <f t="shared" si="261"/>
        <v>54 Textiles, printing and other skilled trades</v>
      </c>
      <c r="CA98" s="18">
        <f t="shared" si="245"/>
        <v>-3.2480495102726659</v>
      </c>
      <c r="CB98" s="18">
        <f t="shared" si="245"/>
        <v>-13.102623537982105</v>
      </c>
      <c r="CC98" s="18">
        <f t="shared" si="245"/>
        <v>0.42896227551241228</v>
      </c>
      <c r="CD98" s="18">
        <f t="shared" si="245"/>
        <v>-1.86314152106275</v>
      </c>
      <c r="CE98" s="18">
        <f t="shared" si="246"/>
        <v>-1.9011444250478515</v>
      </c>
      <c r="CG98" s="18">
        <f t="shared" si="247"/>
        <v>-1.1049792346549347</v>
      </c>
      <c r="CH98" s="18">
        <f t="shared" si="248"/>
        <v>2.032597861483465</v>
      </c>
      <c r="CI98" s="18">
        <f t="shared" si="249"/>
        <v>1.2162215155063549</v>
      </c>
      <c r="CK98" t="str">
        <f t="shared" si="262"/>
        <v>54 Textiles, printing and other skilled trades</v>
      </c>
      <c r="CL98" s="18">
        <f t="shared" si="250"/>
        <v>-0.49753150964531034</v>
      </c>
      <c r="CM98" s="18">
        <f t="shared" si="250"/>
        <v>-12.265856499582616</v>
      </c>
      <c r="CN98" s="18">
        <f t="shared" si="250"/>
        <v>-4.4287129596047521</v>
      </c>
      <c r="CO98" s="18">
        <f t="shared" si="250"/>
        <v>-3.3098468801021075</v>
      </c>
      <c r="CP98" s="18">
        <f t="shared" si="251"/>
        <v>-4.2443809366830676</v>
      </c>
      <c r="CR98" s="18">
        <f t="shared" si="252"/>
        <v>-3.6842501315592635</v>
      </c>
      <c r="CS98" s="18">
        <f t="shared" si="253"/>
        <v>1.2140405953702471</v>
      </c>
      <c r="CT98" s="18">
        <f t="shared" si="254"/>
        <v>-1.7453839397670978</v>
      </c>
    </row>
    <row r="99" spans="1:98" x14ac:dyDescent="0.2">
      <c r="A99" t="str">
        <f t="shared" si="209"/>
        <v>61 Caring personal service occupations</v>
      </c>
      <c r="B99" s="18">
        <f t="shared" si="210"/>
        <v>6.0993503838876251</v>
      </c>
      <c r="C99" s="18">
        <f t="shared" si="210"/>
        <v>1.0391550667582239</v>
      </c>
      <c r="D99" s="18">
        <f t="shared" si="210"/>
        <v>6.2615318711198631</v>
      </c>
      <c r="E99" s="18">
        <f t="shared" si="210"/>
        <v>3.3489513817263505</v>
      </c>
      <c r="F99" s="18">
        <f t="shared" si="211"/>
        <v>4.1032830372798479</v>
      </c>
      <c r="H99" s="18">
        <f t="shared" si="212"/>
        <v>4.3108314477886323</v>
      </c>
      <c r="I99" s="18">
        <f t="shared" si="213"/>
        <v>4.0907634264387038</v>
      </c>
      <c r="J99" s="18">
        <f t="shared" si="214"/>
        <v>6.8670597457995974</v>
      </c>
      <c r="L99" t="str">
        <f t="shared" si="255"/>
        <v>61 Caring personal service occupations</v>
      </c>
      <c r="M99" s="18">
        <f t="shared" si="215"/>
        <v>9.0156063699611941</v>
      </c>
      <c r="N99" s="18">
        <f t="shared" si="215"/>
        <v>1.5686207227614934</v>
      </c>
      <c r="O99" s="18">
        <f t="shared" si="215"/>
        <v>5.4744379193392145</v>
      </c>
      <c r="P99" s="18">
        <f t="shared" si="215"/>
        <v>2.9752083655794959</v>
      </c>
      <c r="Q99" s="18">
        <f t="shared" si="216"/>
        <v>3.6606440846934873</v>
      </c>
      <c r="S99" s="18">
        <f t="shared" si="217"/>
        <v>3.80163466618062</v>
      </c>
      <c r="T99" s="18">
        <f t="shared" si="218"/>
        <v>4.1571559437347805</v>
      </c>
      <c r="U99" s="18">
        <f t="shared" si="219"/>
        <v>6.5562711927143802</v>
      </c>
      <c r="W99" t="str">
        <f t="shared" si="256"/>
        <v>61 Caring personal service occupations</v>
      </c>
      <c r="X99" s="18">
        <f t="shared" si="220"/>
        <v>5.3839505717544922</v>
      </c>
      <c r="Y99" s="18">
        <f t="shared" si="220"/>
        <v>-5.3856972261071556</v>
      </c>
      <c r="Z99" s="18">
        <f t="shared" si="220"/>
        <v>3.4128451739572574</v>
      </c>
      <c r="AA99" s="18">
        <f t="shared" si="220"/>
        <v>1.6818588109980048</v>
      </c>
      <c r="AB99" s="18">
        <f t="shared" si="221"/>
        <v>1.7604455319585099</v>
      </c>
      <c r="AD99" s="18">
        <f t="shared" si="222"/>
        <v>2.255610713164713</v>
      </c>
      <c r="AE99" s="18">
        <f t="shared" si="223"/>
        <v>3.9459155432431059</v>
      </c>
      <c r="AF99" s="18">
        <f t="shared" si="224"/>
        <v>5.346679586139147</v>
      </c>
      <c r="AH99" t="str">
        <f t="shared" si="257"/>
        <v>61 Caring personal service occupations</v>
      </c>
      <c r="AI99" s="18">
        <f t="shared" si="225"/>
        <v>2.3565272239684854</v>
      </c>
      <c r="AJ99" s="18">
        <f t="shared" si="225"/>
        <v>-3.872945301335351</v>
      </c>
      <c r="AK99" s="18">
        <f t="shared" si="225"/>
        <v>1.11239033002275</v>
      </c>
      <c r="AL99" s="18">
        <f t="shared" si="225"/>
        <v>0.51224256170188109</v>
      </c>
      <c r="AM99" s="18">
        <f t="shared" si="226"/>
        <v>0.41904154504825986</v>
      </c>
      <c r="AO99" s="18">
        <f t="shared" si="227"/>
        <v>0.71189497581107819</v>
      </c>
      <c r="AP99" s="18">
        <f t="shared" si="228"/>
        <v>3.2485450616246636</v>
      </c>
      <c r="AQ99" s="18">
        <f t="shared" si="229"/>
        <v>3.7121094400162979</v>
      </c>
      <c r="AS99" t="str">
        <f t="shared" si="258"/>
        <v>61 Caring personal service occupations</v>
      </c>
      <c r="AT99" s="18">
        <f t="shared" si="230"/>
        <v>4.0952423305439245</v>
      </c>
      <c r="AU99" s="18">
        <f t="shared" si="230"/>
        <v>-3.4514997656044266</v>
      </c>
      <c r="AV99" s="18">
        <f t="shared" si="230"/>
        <v>1.2380048134968735</v>
      </c>
      <c r="AW99" s="18">
        <f t="shared" si="230"/>
        <v>0.67720064066385532</v>
      </c>
      <c r="AX99" s="18">
        <f t="shared" si="231"/>
        <v>0.5885205984323294</v>
      </c>
      <c r="AZ99" s="18">
        <f t="shared" si="232"/>
        <v>0.86378933971862359</v>
      </c>
      <c r="BA99" s="18">
        <f t="shared" si="233"/>
        <v>3.328707186640556</v>
      </c>
      <c r="BB99" s="18">
        <f t="shared" si="234"/>
        <v>3.8874948645708285</v>
      </c>
      <c r="BD99" t="str">
        <f t="shared" si="259"/>
        <v>61 Caring personal service occupations</v>
      </c>
      <c r="BE99" s="18">
        <f t="shared" si="235"/>
        <v>2.4245210477482182</v>
      </c>
      <c r="BF99" s="18">
        <f t="shared" si="235"/>
        <v>9.4750887020844665E-2</v>
      </c>
      <c r="BG99" s="18">
        <f t="shared" si="235"/>
        <v>1.1890828832816114</v>
      </c>
      <c r="BH99" s="18">
        <f t="shared" si="235"/>
        <v>1.2440183822610251</v>
      </c>
      <c r="BI99" s="18">
        <f t="shared" si="236"/>
        <v>1.1546458359348533</v>
      </c>
      <c r="BK99" s="18">
        <f t="shared" si="237"/>
        <v>1.2257032362390952</v>
      </c>
      <c r="BL99" s="18">
        <f t="shared" si="238"/>
        <v>3.2870662722946475</v>
      </c>
      <c r="BM99" s="18">
        <f t="shared" si="239"/>
        <v>4.0916047807301403</v>
      </c>
      <c r="BO99" t="str">
        <f t="shared" si="260"/>
        <v>61 Caring personal service occupations</v>
      </c>
      <c r="BP99" s="18">
        <f t="shared" si="240"/>
        <v>-0.44206143360081551</v>
      </c>
      <c r="BQ99" s="18">
        <f t="shared" si="240"/>
        <v>-8.6006907922632987</v>
      </c>
      <c r="BR99" s="18">
        <f t="shared" si="240"/>
        <v>-6.4641000302156915E-2</v>
      </c>
      <c r="BS99" s="18">
        <f t="shared" si="240"/>
        <v>-1.903817694018306</v>
      </c>
      <c r="BT99" s="18">
        <f t="shared" si="241"/>
        <v>-1.7678292954117381</v>
      </c>
      <c r="BV99" s="18">
        <f t="shared" si="242"/>
        <v>-1.2945507350904717</v>
      </c>
      <c r="BW99" s="18">
        <f t="shared" si="243"/>
        <v>2.4526242821643951</v>
      </c>
      <c r="BX99" s="18">
        <f t="shared" si="244"/>
        <v>1.5567234400592378</v>
      </c>
      <c r="BZ99" t="str">
        <f t="shared" si="261"/>
        <v>61 Caring personal service occupations</v>
      </c>
      <c r="CA99" s="18">
        <f t="shared" si="245"/>
        <v>-10.231717292818498</v>
      </c>
      <c r="CB99" s="18">
        <f t="shared" si="245"/>
        <v>-16.64023437407376</v>
      </c>
      <c r="CC99" s="18">
        <f t="shared" si="245"/>
        <v>-3.711462370553964</v>
      </c>
      <c r="CD99" s="18">
        <f t="shared" si="245"/>
        <v>-1.7257412272249084</v>
      </c>
      <c r="CE99" s="18">
        <f t="shared" si="246"/>
        <v>-3.3500351268617279</v>
      </c>
      <c r="CG99" s="18">
        <f t="shared" si="247"/>
        <v>-2.3921571496833605</v>
      </c>
      <c r="CH99" s="18">
        <f t="shared" si="248"/>
        <v>1.5519014039123036</v>
      </c>
      <c r="CI99" s="18">
        <f t="shared" si="249"/>
        <v>-0.30430646083360324</v>
      </c>
      <c r="CK99" t="str">
        <f t="shared" si="262"/>
        <v>61 Caring personal service occupations</v>
      </c>
      <c r="CL99" s="18">
        <f t="shared" si="250"/>
        <v>-3.3736029330164508</v>
      </c>
      <c r="CM99" s="18">
        <f t="shared" si="250"/>
        <v>-3.9243352955513844</v>
      </c>
      <c r="CN99" s="18">
        <f t="shared" si="250"/>
        <v>5.1017821326330592</v>
      </c>
      <c r="CO99" s="18">
        <f t="shared" si="250"/>
        <v>2.3347326326612183</v>
      </c>
      <c r="CP99" s="18">
        <f t="shared" si="251"/>
        <v>2.7852743489316323</v>
      </c>
      <c r="CR99" s="18">
        <f t="shared" si="252"/>
        <v>3.2488919365540658</v>
      </c>
      <c r="CS99" s="18">
        <f t="shared" si="253"/>
        <v>2.0292587671673301</v>
      </c>
      <c r="CT99" s="18">
        <f t="shared" si="254"/>
        <v>4.6135768622129536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11.182910912218546</v>
      </c>
      <c r="C100" s="18">
        <f t="shared" si="210"/>
        <v>6.5647871508034417</v>
      </c>
      <c r="D100" s="18">
        <f t="shared" si="210"/>
        <v>3.4406771070309761</v>
      </c>
      <c r="E100" s="18">
        <f t="shared" si="210"/>
        <v>2.7434740981823635</v>
      </c>
      <c r="F100" s="18">
        <f t="shared" si="211"/>
        <v>3.196106030993473</v>
      </c>
      <c r="H100" s="18">
        <f t="shared" si="212"/>
        <v>2.9753513936282117</v>
      </c>
      <c r="I100" s="18">
        <f t="shared" si="213"/>
        <v>3.7005742767795891</v>
      </c>
      <c r="J100" s="18">
        <f t="shared" si="214"/>
        <v>5.6392887787558132</v>
      </c>
      <c r="L100" t="str">
        <f t="shared" si="255"/>
        <v>62 Leisure, travel and related personal service occupations</v>
      </c>
      <c r="M100" s="18">
        <f t="shared" si="215"/>
        <v>6.3074140213591257</v>
      </c>
      <c r="N100" s="18">
        <f t="shared" si="215"/>
        <v>-3.2317603291037722</v>
      </c>
      <c r="O100" s="18">
        <f t="shared" si="215"/>
        <v>4.2197259336141268</v>
      </c>
      <c r="P100" s="18">
        <f t="shared" si="215"/>
        <v>2.8516772859867645</v>
      </c>
      <c r="Q100" s="18">
        <f t="shared" si="216"/>
        <v>2.8844561471531804</v>
      </c>
      <c r="S100" s="18">
        <f t="shared" si="217"/>
        <v>3.3056864599966262</v>
      </c>
      <c r="T100" s="18">
        <f t="shared" si="218"/>
        <v>3.7981043451238206</v>
      </c>
      <c r="U100" s="18">
        <f t="shared" si="219"/>
        <v>5.9450531315406341</v>
      </c>
      <c r="W100" t="str">
        <f t="shared" si="256"/>
        <v>62 Leisure, travel and related personal service occupations</v>
      </c>
      <c r="X100" s="18">
        <f t="shared" si="220"/>
        <v>6.5968752255010754</v>
      </c>
      <c r="Y100" s="18">
        <f t="shared" si="220"/>
        <v>-9.4340519619541716</v>
      </c>
      <c r="Z100" s="18">
        <f t="shared" si="220"/>
        <v>4.1905946742360145</v>
      </c>
      <c r="AA100" s="18">
        <f t="shared" si="220"/>
        <v>2.9696907314844978</v>
      </c>
      <c r="AB100" s="18">
        <f t="shared" si="221"/>
        <v>2.523895743223048</v>
      </c>
      <c r="AD100" s="18">
        <f t="shared" si="222"/>
        <v>3.3750607616101824</v>
      </c>
      <c r="AE100" s="18">
        <f t="shared" si="223"/>
        <v>4.0583714906466062</v>
      </c>
      <c r="AF100" s="18">
        <f t="shared" si="224"/>
        <v>6.1889204201208248</v>
      </c>
      <c r="AH100" t="str">
        <f t="shared" si="257"/>
        <v>62 Leisure, travel and related personal service occupations</v>
      </c>
      <c r="AI100" s="18">
        <f t="shared" si="225"/>
        <v>5.0677184762432326</v>
      </c>
      <c r="AJ100" s="18">
        <f t="shared" si="225"/>
        <v>-8.0693107620830933</v>
      </c>
      <c r="AK100" s="18">
        <f t="shared" si="225"/>
        <v>2.1262429505893188</v>
      </c>
      <c r="AL100" s="18">
        <f t="shared" si="225"/>
        <v>2.6559601940336242</v>
      </c>
      <c r="AM100" s="18">
        <f t="shared" si="226"/>
        <v>1.7857103173760658</v>
      </c>
      <c r="AO100" s="18">
        <f t="shared" si="227"/>
        <v>2.4790831941715608</v>
      </c>
      <c r="AP100" s="18">
        <f t="shared" si="228"/>
        <v>3.7632022012131339</v>
      </c>
      <c r="AQ100" s="18">
        <f t="shared" si="229"/>
        <v>5.3465974812347605</v>
      </c>
      <c r="AS100" t="str">
        <f t="shared" si="258"/>
        <v>62 Leisure, travel and related personal service occupations</v>
      </c>
      <c r="AT100" s="18">
        <f t="shared" si="230"/>
        <v>5.5258266509993659</v>
      </c>
      <c r="AU100" s="18">
        <f t="shared" si="230"/>
        <v>-2.1682855150969016</v>
      </c>
      <c r="AV100" s="18">
        <f t="shared" si="230"/>
        <v>2.9243231373640599</v>
      </c>
      <c r="AW100" s="18">
        <f t="shared" si="230"/>
        <v>3.2168151392403033</v>
      </c>
      <c r="AX100" s="18">
        <f t="shared" si="231"/>
        <v>2.7805397695890965</v>
      </c>
      <c r="AZ100" s="18">
        <f t="shared" si="232"/>
        <v>3.1192255652386924</v>
      </c>
      <c r="BA100" s="18">
        <f t="shared" si="233"/>
        <v>3.9955630467401138</v>
      </c>
      <c r="BB100" s="18">
        <f t="shared" si="234"/>
        <v>5.9659304479561026</v>
      </c>
      <c r="BD100" t="str">
        <f t="shared" si="259"/>
        <v>62 Leisure, travel and related personal service occupations</v>
      </c>
      <c r="BE100" s="18">
        <f t="shared" si="235"/>
        <v>-1.4764130263149267</v>
      </c>
      <c r="BF100" s="18">
        <f t="shared" si="235"/>
        <v>-2.4390193449079778</v>
      </c>
      <c r="BG100" s="18">
        <f t="shared" si="235"/>
        <v>-1.4538189280187019</v>
      </c>
      <c r="BH100" s="18">
        <f t="shared" si="235"/>
        <v>-1.1663624873561429</v>
      </c>
      <c r="BI100" s="18">
        <f t="shared" si="236"/>
        <v>-1.3362349685463792</v>
      </c>
      <c r="BK100" s="18">
        <f t="shared" si="237"/>
        <v>-1.2622743472596176</v>
      </c>
      <c r="BL100" s="18">
        <f t="shared" si="238"/>
        <v>2.3721089683995444</v>
      </c>
      <c r="BM100" s="18">
        <f t="shared" si="239"/>
        <v>1.4875574860998331</v>
      </c>
      <c r="BO100" t="str">
        <f t="shared" si="260"/>
        <v>62 Leisure, travel and related personal service occupations</v>
      </c>
      <c r="BP100" s="18">
        <f t="shared" si="240"/>
        <v>-1.8969066249404865</v>
      </c>
      <c r="BQ100" s="18">
        <f t="shared" si="240"/>
        <v>-9.4206873834613347</v>
      </c>
      <c r="BR100" s="18">
        <f t="shared" si="240"/>
        <v>-2.051514940994803</v>
      </c>
      <c r="BS100" s="18">
        <f t="shared" si="240"/>
        <v>-2.2519508483224371</v>
      </c>
      <c r="BT100" s="18">
        <f t="shared" si="241"/>
        <v>-2.6538760305281683</v>
      </c>
      <c r="BV100" s="18">
        <f t="shared" si="242"/>
        <v>-2.1851844940469767</v>
      </c>
      <c r="BW100" s="18">
        <f t="shared" si="243"/>
        <v>2.1795569850031171</v>
      </c>
      <c r="BX100" s="18">
        <f t="shared" si="244"/>
        <v>0.63594310258947573</v>
      </c>
      <c r="BZ100" t="str">
        <f t="shared" si="261"/>
        <v>62 Leisure, travel and related personal service occupations</v>
      </c>
      <c r="CA100" s="18">
        <f t="shared" si="245"/>
        <v>0.7873858419618518</v>
      </c>
      <c r="CB100" s="18">
        <f t="shared" si="245"/>
        <v>-17.679552922063113</v>
      </c>
      <c r="CC100" s="18">
        <f t="shared" si="245"/>
        <v>0.1798721212392218</v>
      </c>
      <c r="CD100" s="18">
        <f t="shared" si="245"/>
        <v>-2.7341422795735371</v>
      </c>
      <c r="CE100" s="18">
        <f t="shared" si="246"/>
        <v>-2.8509868417372686</v>
      </c>
      <c r="CG100" s="18">
        <f t="shared" si="247"/>
        <v>-1.7723460457496731</v>
      </c>
      <c r="CH100" s="18">
        <f t="shared" si="248"/>
        <v>2.201676458270363</v>
      </c>
      <c r="CI100" s="18">
        <f t="shared" si="249"/>
        <v>0.94235292704394347</v>
      </c>
      <c r="CK100" t="str">
        <f t="shared" si="262"/>
        <v>62 Leisure, travel and related personal service occupations</v>
      </c>
      <c r="CL100" s="18">
        <f t="shared" si="250"/>
        <v>1.4025812927288772</v>
      </c>
      <c r="CM100" s="18">
        <f t="shared" si="250"/>
        <v>-15.099434093158193</v>
      </c>
      <c r="CN100" s="18">
        <f t="shared" si="250"/>
        <v>-1.8475827954039348</v>
      </c>
      <c r="CO100" s="18">
        <f t="shared" si="250"/>
        <v>0.28073854211205784</v>
      </c>
      <c r="CP100" s="18">
        <f t="shared" si="251"/>
        <v>-1.4204284558471447</v>
      </c>
      <c r="CR100" s="18">
        <f t="shared" si="252"/>
        <v>-0.43378089975144585</v>
      </c>
      <c r="CS100" s="18">
        <f t="shared" si="253"/>
        <v>1.614239192439193</v>
      </c>
      <c r="CT100" s="18">
        <f t="shared" si="254"/>
        <v>1.2698567011265149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7.8198385589112185E-2</v>
      </c>
      <c r="C101" s="18">
        <f t="shared" si="210"/>
        <v>10.252103974511728</v>
      </c>
      <c r="D101" s="18">
        <f t="shared" si="210"/>
        <v>2.2294381519697648</v>
      </c>
      <c r="E101" s="18">
        <f t="shared" si="210"/>
        <v>3.2574787958209894</v>
      </c>
      <c r="F101" s="18">
        <f t="shared" si="211"/>
        <v>3.3576485362683206</v>
      </c>
      <c r="H101" s="18">
        <f t="shared" si="212"/>
        <v>2.9136549972581305</v>
      </c>
      <c r="I101" s="18">
        <f t="shared" si="213"/>
        <v>3.5806009628180702</v>
      </c>
      <c r="J101" s="18">
        <f t="shared" si="214"/>
        <v>5.5032786294218816</v>
      </c>
      <c r="L101" t="str">
        <f t="shared" si="255"/>
        <v>63 Community and civil enforcement occupations</v>
      </c>
      <c r="M101" s="18">
        <f t="shared" si="215"/>
        <v>-0.4406883602704581</v>
      </c>
      <c r="N101" s="18">
        <f t="shared" si="215"/>
        <v>44.487622976777885</v>
      </c>
      <c r="O101" s="18">
        <f t="shared" si="215"/>
        <v>-2.1362199517167113</v>
      </c>
      <c r="P101" s="18">
        <f t="shared" si="215"/>
        <v>3.4365181150001201</v>
      </c>
      <c r="Q101" s="18">
        <f t="shared" si="216"/>
        <v>3.8077957307890209</v>
      </c>
      <c r="S101" s="18">
        <f t="shared" si="217"/>
        <v>1.5445433270184106</v>
      </c>
      <c r="T101" s="18">
        <f t="shared" si="218"/>
        <v>2.973575215819646</v>
      </c>
      <c r="U101" s="18">
        <f t="shared" si="219"/>
        <v>4.0365854421817726</v>
      </c>
      <c r="W101" t="str">
        <f t="shared" si="256"/>
        <v>63 Community and civil enforcement occupations</v>
      </c>
      <c r="X101" s="18">
        <f t="shared" si="220"/>
        <v>1.276884186574323</v>
      </c>
      <c r="Y101" s="18">
        <f t="shared" si="220"/>
        <v>8.6765958317785561</v>
      </c>
      <c r="Z101" s="18">
        <f t="shared" si="220"/>
        <v>1.3488896725317057</v>
      </c>
      <c r="AA101" s="18">
        <f t="shared" si="220"/>
        <v>1.7989550676488664</v>
      </c>
      <c r="AB101" s="18">
        <f t="shared" si="221"/>
        <v>2.0743240631644566</v>
      </c>
      <c r="AD101" s="18">
        <f t="shared" si="222"/>
        <v>1.6487116365151433</v>
      </c>
      <c r="AE101" s="18">
        <f t="shared" si="223"/>
        <v>3.650105392530989</v>
      </c>
      <c r="AF101" s="18">
        <f t="shared" si="224"/>
        <v>4.6949801945131764</v>
      </c>
      <c r="AH101" t="str">
        <f t="shared" si="257"/>
        <v>63 Community and civil enforcement occupations</v>
      </c>
      <c r="AI101" s="18">
        <f t="shared" si="225"/>
        <v>-0.3143140963919433</v>
      </c>
      <c r="AJ101" s="18">
        <f t="shared" si="225"/>
        <v>29.553428997559706</v>
      </c>
      <c r="AK101" s="18">
        <f t="shared" si="225"/>
        <v>-3.6390126589819105</v>
      </c>
      <c r="AL101" s="18">
        <f t="shared" si="225"/>
        <v>1.5882932467722544</v>
      </c>
      <c r="AM101" s="18">
        <f t="shared" si="226"/>
        <v>1.4552405399333113</v>
      </c>
      <c r="AO101" s="18">
        <f t="shared" si="227"/>
        <v>-0.18491298418364943</v>
      </c>
      <c r="AP101" s="18">
        <f t="shared" si="228"/>
        <v>2.8543517543434094</v>
      </c>
      <c r="AQ101" s="18">
        <f t="shared" si="229"/>
        <v>2.7302143530616885</v>
      </c>
      <c r="AS101" t="str">
        <f t="shared" si="258"/>
        <v>63 Community and civil enforcement occupations</v>
      </c>
      <c r="AT101" s="18">
        <f t="shared" si="230"/>
        <v>-3.1924689886544733</v>
      </c>
      <c r="AU101" s="18">
        <f t="shared" si="230"/>
        <v>24.565002276125281</v>
      </c>
      <c r="AV101" s="18">
        <f t="shared" si="230"/>
        <v>-4.6355844687531844</v>
      </c>
      <c r="AW101" s="18">
        <f t="shared" si="230"/>
        <v>0.53000337114366136</v>
      </c>
      <c r="AX101" s="18">
        <f t="shared" si="231"/>
        <v>0.22020760322967181</v>
      </c>
      <c r="AZ101" s="18">
        <f t="shared" si="232"/>
        <v>-1.2222228997296636</v>
      </c>
      <c r="BA101" s="18">
        <f t="shared" si="233"/>
        <v>2.6680362793157109</v>
      </c>
      <c r="BB101" s="18">
        <f t="shared" si="234"/>
        <v>1.8468601687208874</v>
      </c>
      <c r="BD101" t="str">
        <f t="shared" si="259"/>
        <v>63 Community and civil enforcement occupations</v>
      </c>
      <c r="BE101" s="18">
        <f t="shared" si="235"/>
        <v>-9.7386293436458651</v>
      </c>
      <c r="BF101" s="18">
        <f t="shared" si="235"/>
        <v>50.327499672359856</v>
      </c>
      <c r="BG101" s="18">
        <f t="shared" si="235"/>
        <v>-8.3112330379671135</v>
      </c>
      <c r="BH101" s="18">
        <f t="shared" si="235"/>
        <v>0.48675546710217343</v>
      </c>
      <c r="BI101" s="18">
        <f t="shared" si="236"/>
        <v>0.13979740036298427</v>
      </c>
      <c r="BK101" s="18">
        <f t="shared" si="237"/>
        <v>-2.5359187231126068</v>
      </c>
      <c r="BL101" s="18">
        <f t="shared" si="238"/>
        <v>1.5513706512932046</v>
      </c>
      <c r="BM101" s="18">
        <f t="shared" si="239"/>
        <v>-0.41159847694646201</v>
      </c>
      <c r="BO101" t="str">
        <f t="shared" si="260"/>
        <v>63 Community and civil enforcement occupations</v>
      </c>
      <c r="BP101" s="18">
        <f t="shared" si="240"/>
        <v>-3.1560875970377711</v>
      </c>
      <c r="BQ101" s="18">
        <f t="shared" si="240"/>
        <v>20.251760690029986</v>
      </c>
      <c r="BR101" s="18">
        <f t="shared" si="240"/>
        <v>-5.8514387291952019</v>
      </c>
      <c r="BS101" s="18">
        <f t="shared" si="240"/>
        <v>-0.4523281883992869</v>
      </c>
      <c r="BT101" s="18">
        <f t="shared" si="241"/>
        <v>-1.0098608465723857</v>
      </c>
      <c r="BV101" s="18">
        <f t="shared" si="242"/>
        <v>-2.2855854896917549</v>
      </c>
      <c r="BW101" s="18">
        <f t="shared" si="243"/>
        <v>1.806972544449259</v>
      </c>
      <c r="BX101" s="18">
        <f t="shared" si="244"/>
        <v>9.9970740456933882E-2</v>
      </c>
      <c r="BZ101" t="str">
        <f t="shared" si="261"/>
        <v>63 Community and civil enforcement occupations</v>
      </c>
      <c r="CA101" s="18">
        <f t="shared" si="245"/>
        <v>-4.15711981197936</v>
      </c>
      <c r="CB101" s="18">
        <f t="shared" si="245"/>
        <v>21.005382319275935</v>
      </c>
      <c r="CC101" s="18">
        <f t="shared" si="245"/>
        <v>-4.2008241773765054</v>
      </c>
      <c r="CD101" s="18">
        <f t="shared" si="245"/>
        <v>-1.3404330838800771</v>
      </c>
      <c r="CE101" s="18">
        <f t="shared" si="246"/>
        <v>-0.98799617221413394</v>
      </c>
      <c r="CG101" s="18">
        <f t="shared" si="247"/>
        <v>-2.3032625731647216</v>
      </c>
      <c r="CH101" s="18">
        <f t="shared" si="248"/>
        <v>1.8176130270073365</v>
      </c>
      <c r="CI101" s="18">
        <f t="shared" si="249"/>
        <v>0.10086784507048474</v>
      </c>
      <c r="CK101" t="str">
        <f t="shared" si="262"/>
        <v>63 Community and civil enforcement occupations</v>
      </c>
      <c r="CL101" s="18">
        <f t="shared" si="250"/>
        <v>-6.2670302171167531</v>
      </c>
      <c r="CM101" s="18">
        <f t="shared" si="250"/>
        <v>34.48491640275617</v>
      </c>
      <c r="CN101" s="18">
        <f t="shared" si="250"/>
        <v>-10.543133174266073</v>
      </c>
      <c r="CO101" s="18">
        <f t="shared" si="250"/>
        <v>-1.7813615857159126</v>
      </c>
      <c r="CP101" s="18">
        <f t="shared" si="251"/>
        <v>-2.7157426566688625</v>
      </c>
      <c r="CR101" s="18">
        <f t="shared" si="252"/>
        <v>-4.7933756069387545</v>
      </c>
      <c r="CS101" s="18">
        <f t="shared" si="253"/>
        <v>0.87130517979931987</v>
      </c>
      <c r="CT101" s="18">
        <f t="shared" si="254"/>
        <v>-3.1615499325744922</v>
      </c>
    </row>
    <row r="102" spans="1:98" x14ac:dyDescent="0.2">
      <c r="A102" t="str">
        <f t="shared" si="209"/>
        <v>71 Sales occupations</v>
      </c>
      <c r="B102" s="18">
        <f t="shared" si="210"/>
        <v>3.9594088994106436</v>
      </c>
      <c r="C102" s="18">
        <f t="shared" si="210"/>
        <v>-6.9749324690160597</v>
      </c>
      <c r="D102" s="18">
        <f t="shared" si="210"/>
        <v>1.7610698380464251</v>
      </c>
      <c r="E102" s="18">
        <f t="shared" si="210"/>
        <v>2.329435658791601</v>
      </c>
      <c r="F102" s="18">
        <f t="shared" si="211"/>
        <v>1.5446697667735432</v>
      </c>
      <c r="H102" s="18">
        <f t="shared" si="212"/>
        <v>2.1396285366092949</v>
      </c>
      <c r="I102" s="18">
        <f t="shared" si="213"/>
        <v>2.9724907155061597</v>
      </c>
      <c r="J102" s="18">
        <f t="shared" si="214"/>
        <v>4.4647298287318726</v>
      </c>
      <c r="L102" t="str">
        <f t="shared" si="255"/>
        <v>71 Sales occupations</v>
      </c>
      <c r="M102" s="18">
        <f t="shared" si="215"/>
        <v>5.3999089484906504</v>
      </c>
      <c r="N102" s="18">
        <f t="shared" si="215"/>
        <v>10.210890952505469</v>
      </c>
      <c r="O102" s="18">
        <f t="shared" si="215"/>
        <v>2.5162021457265649</v>
      </c>
      <c r="P102" s="18">
        <f t="shared" si="215"/>
        <v>3.3075900188883178</v>
      </c>
      <c r="Q102" s="18">
        <f t="shared" si="216"/>
        <v>3.477120527746469</v>
      </c>
      <c r="S102" s="18">
        <f t="shared" si="217"/>
        <v>3.0431175766559848</v>
      </c>
      <c r="T102" s="18">
        <f t="shared" si="218"/>
        <v>3.2096924618599809</v>
      </c>
      <c r="U102" s="18">
        <f t="shared" si="219"/>
        <v>5.3135047698580129</v>
      </c>
      <c r="W102" t="str">
        <f t="shared" si="256"/>
        <v>71 Sales occupations</v>
      </c>
      <c r="X102" s="18">
        <f t="shared" si="220"/>
        <v>3.4923334798434791</v>
      </c>
      <c r="Y102" s="18">
        <f t="shared" si="220"/>
        <v>3.153761878082495</v>
      </c>
      <c r="Z102" s="18">
        <f t="shared" si="220"/>
        <v>1.1698350651571099</v>
      </c>
      <c r="AA102" s="18">
        <f t="shared" si="220"/>
        <v>2.2350331508391941</v>
      </c>
      <c r="AB102" s="18">
        <f t="shared" si="221"/>
        <v>1.9579527145726194</v>
      </c>
      <c r="AD102" s="18">
        <f t="shared" si="222"/>
        <v>1.8787267769436733</v>
      </c>
      <c r="AE102" s="18">
        <f t="shared" si="223"/>
        <v>3.188912135041222</v>
      </c>
      <c r="AF102" s="18">
        <f t="shared" si="224"/>
        <v>4.4572780878769702</v>
      </c>
      <c r="AH102" t="str">
        <f t="shared" si="257"/>
        <v>71 Sales occupations</v>
      </c>
      <c r="AI102" s="18">
        <f t="shared" si="225"/>
        <v>1.6233061289909756</v>
      </c>
      <c r="AJ102" s="18">
        <f t="shared" si="225"/>
        <v>3.8241976301544689</v>
      </c>
      <c r="AK102" s="18">
        <f t="shared" si="225"/>
        <v>-0.11026595170081643</v>
      </c>
      <c r="AL102" s="18">
        <f t="shared" si="225"/>
        <v>1.5471026435731838</v>
      </c>
      <c r="AM102" s="18">
        <f t="shared" si="226"/>
        <v>1.1663635810579942</v>
      </c>
      <c r="AO102" s="18">
        <f t="shared" si="227"/>
        <v>0.99161331335146929</v>
      </c>
      <c r="AP102" s="18">
        <f t="shared" si="228"/>
        <v>2.964828917015061</v>
      </c>
      <c r="AQ102" s="18">
        <f t="shared" si="229"/>
        <v>3.6394549294302525</v>
      </c>
      <c r="AS102" t="str">
        <f t="shared" si="258"/>
        <v>71 Sales occupations</v>
      </c>
      <c r="AT102" s="18">
        <f t="shared" si="230"/>
        <v>0.85689164647897442</v>
      </c>
      <c r="AU102" s="18">
        <f t="shared" si="230"/>
        <v>2.1101566349851275</v>
      </c>
      <c r="AV102" s="18">
        <f t="shared" si="230"/>
        <v>-0.84831755208210069</v>
      </c>
      <c r="AW102" s="18">
        <f t="shared" si="230"/>
        <v>1.4449210968545012</v>
      </c>
      <c r="AX102" s="18">
        <f t="shared" si="231"/>
        <v>0.76379815994211953</v>
      </c>
      <c r="AZ102" s="18">
        <f t="shared" si="232"/>
        <v>0.67467472387030547</v>
      </c>
      <c r="BA102" s="18">
        <f t="shared" si="233"/>
        <v>2.5268394159216445</v>
      </c>
      <c r="BB102" s="18">
        <f t="shared" si="234"/>
        <v>3.0094829579814464</v>
      </c>
      <c r="BD102" t="str">
        <f t="shared" si="259"/>
        <v>71 Sales occupations</v>
      </c>
      <c r="BE102" s="18">
        <f t="shared" si="235"/>
        <v>-0.8317514903896317</v>
      </c>
      <c r="BF102" s="18">
        <f t="shared" si="235"/>
        <v>9.859445133226231</v>
      </c>
      <c r="BG102" s="18">
        <f t="shared" si="235"/>
        <v>-1.313934026160557</v>
      </c>
      <c r="BH102" s="18">
        <f t="shared" si="235"/>
        <v>0.32665557032292014</v>
      </c>
      <c r="BI102" s="18">
        <f t="shared" si="236"/>
        <v>0.37891474205467013</v>
      </c>
      <c r="BK102" s="18">
        <f t="shared" si="237"/>
        <v>-0.22321586397776594</v>
      </c>
      <c r="BL102" s="18">
        <f t="shared" si="238"/>
        <v>2.3660081888605244</v>
      </c>
      <c r="BM102" s="18">
        <f t="shared" si="239"/>
        <v>2.2058604135197113</v>
      </c>
      <c r="BO102" t="str">
        <f t="shared" si="260"/>
        <v>71 Sales occupations</v>
      </c>
      <c r="BP102" s="18">
        <f t="shared" si="240"/>
        <v>-1.950296272972285</v>
      </c>
      <c r="BQ102" s="18">
        <f t="shared" si="240"/>
        <v>-4.5599782749882189</v>
      </c>
      <c r="BR102" s="18">
        <f t="shared" si="240"/>
        <v>-2.7002649626059028</v>
      </c>
      <c r="BS102" s="18">
        <f t="shared" si="240"/>
        <v>-2.5147850091586266</v>
      </c>
      <c r="BT102" s="18">
        <f t="shared" si="241"/>
        <v>-2.7018075594297031</v>
      </c>
      <c r="BV102" s="18">
        <f t="shared" si="242"/>
        <v>-2.576650913238987</v>
      </c>
      <c r="BW102" s="18">
        <f t="shared" si="243"/>
        <v>2.0028987516189867</v>
      </c>
      <c r="BX102" s="18">
        <f t="shared" si="244"/>
        <v>0.14806106323856927</v>
      </c>
      <c r="BZ102" t="str">
        <f t="shared" si="261"/>
        <v>71 Sales occupations</v>
      </c>
      <c r="CA102" s="18">
        <f t="shared" si="245"/>
        <v>-1.2715751874663228</v>
      </c>
      <c r="CB102" s="18">
        <f t="shared" si="245"/>
        <v>-12.278996160411193</v>
      </c>
      <c r="CC102" s="18">
        <f t="shared" si="245"/>
        <v>-4.0288750784406302</v>
      </c>
      <c r="CD102" s="18">
        <f t="shared" si="245"/>
        <v>-8.6588753649316619</v>
      </c>
      <c r="CE102" s="18">
        <f t="shared" si="246"/>
        <v>-7.4706781798276056</v>
      </c>
      <c r="CG102" s="18">
        <f t="shared" si="247"/>
        <v>-7.1409082594857125</v>
      </c>
      <c r="CH102" s="18">
        <f t="shared" si="248"/>
        <v>1.3515385767542742</v>
      </c>
      <c r="CI102" s="18">
        <f t="shared" si="249"/>
        <v>-3.8815055996864523</v>
      </c>
      <c r="CK102" t="str">
        <f t="shared" si="262"/>
        <v>71 Sales occupations</v>
      </c>
      <c r="CL102" s="18">
        <f t="shared" si="250"/>
        <v>7.8386236467142822E-2</v>
      </c>
      <c r="CM102" s="18">
        <f t="shared" si="250"/>
        <v>-11.096395787991952</v>
      </c>
      <c r="CN102" s="18">
        <f t="shared" si="250"/>
        <v>-2.6497072640390029</v>
      </c>
      <c r="CO102" s="18">
        <f t="shared" si="250"/>
        <v>-2.3116073694665284</v>
      </c>
      <c r="CP102" s="18">
        <f t="shared" si="251"/>
        <v>-2.9904014976687709</v>
      </c>
      <c r="CR102" s="18">
        <f t="shared" si="252"/>
        <v>-2.4244376032331316</v>
      </c>
      <c r="CS102" s="18">
        <f t="shared" si="253"/>
        <v>1.22484121951425</v>
      </c>
      <c r="CT102" s="18">
        <f t="shared" si="254"/>
        <v>-0.75634775393916831</v>
      </c>
    </row>
    <row r="103" spans="1:98" x14ac:dyDescent="0.2">
      <c r="A103" t="str">
        <f t="shared" si="209"/>
        <v>72 Customer service occupations</v>
      </c>
      <c r="B103" s="18">
        <f t="shared" si="210"/>
        <v>5.0545303440801215</v>
      </c>
      <c r="C103" s="18">
        <f t="shared" si="210"/>
        <v>16.66519576073151</v>
      </c>
      <c r="D103" s="18">
        <f t="shared" si="210"/>
        <v>8.2124738937486175</v>
      </c>
      <c r="E103" s="18">
        <f t="shared" si="210"/>
        <v>3.388793051196326</v>
      </c>
      <c r="F103" s="18">
        <f t="shared" si="211"/>
        <v>5.6674950893740972</v>
      </c>
      <c r="H103" s="18">
        <f t="shared" si="212"/>
        <v>4.9723094953530778</v>
      </c>
      <c r="I103" s="18">
        <f t="shared" si="213"/>
        <v>3.7389677858154613</v>
      </c>
      <c r="J103" s="18">
        <f t="shared" si="214"/>
        <v>7.1180314573735082</v>
      </c>
      <c r="L103" t="str">
        <f t="shared" si="255"/>
        <v>72 Customer service occupations</v>
      </c>
      <c r="M103" s="18">
        <f t="shared" si="215"/>
        <v>7.4904502016499563</v>
      </c>
      <c r="N103" s="18">
        <f t="shared" si="215"/>
        <v>5.4306326493262169</v>
      </c>
      <c r="O103" s="18">
        <f t="shared" si="215"/>
        <v>8.5642756538799389</v>
      </c>
      <c r="P103" s="18">
        <f t="shared" si="215"/>
        <v>3.4580194462861646</v>
      </c>
      <c r="Q103" s="18">
        <f t="shared" si="216"/>
        <v>5.1514327017583295</v>
      </c>
      <c r="S103" s="18">
        <f t="shared" si="217"/>
        <v>5.1328456824409008</v>
      </c>
      <c r="T103" s="18">
        <f t="shared" si="218"/>
        <v>4.0379249342421764</v>
      </c>
      <c r="U103" s="18">
        <f t="shared" si="219"/>
        <v>7.428643357234721</v>
      </c>
      <c r="W103" t="str">
        <f t="shared" si="256"/>
        <v>72 Customer service occupations</v>
      </c>
      <c r="X103" s="18">
        <f t="shared" si="220"/>
        <v>5.3648091368272643</v>
      </c>
      <c r="Y103" s="18">
        <f t="shared" si="220"/>
        <v>2.5068637493103507</v>
      </c>
      <c r="Z103" s="18">
        <f t="shared" si="220"/>
        <v>6.2572921279892668</v>
      </c>
      <c r="AA103" s="18">
        <f t="shared" si="220"/>
        <v>2.6572189884900066</v>
      </c>
      <c r="AB103" s="18">
        <f t="shared" si="221"/>
        <v>3.75943566478667</v>
      </c>
      <c r="AD103" s="18">
        <f t="shared" si="222"/>
        <v>3.8434826041124248</v>
      </c>
      <c r="AE103" s="18">
        <f t="shared" si="223"/>
        <v>3.7761803325970345</v>
      </c>
      <c r="AF103" s="18">
        <f t="shared" si="224"/>
        <v>6.3114637047840594</v>
      </c>
      <c r="AH103" t="str">
        <f t="shared" si="257"/>
        <v>72 Customer service occupations</v>
      </c>
      <c r="AI103" s="18">
        <f t="shared" si="225"/>
        <v>6.3060628384893569</v>
      </c>
      <c r="AJ103" s="18">
        <f t="shared" si="225"/>
        <v>10.083906203294291</v>
      </c>
      <c r="AK103" s="18">
        <f t="shared" si="225"/>
        <v>6.3126622996934278</v>
      </c>
      <c r="AL103" s="18">
        <f t="shared" si="225"/>
        <v>2.4113684782238742</v>
      </c>
      <c r="AM103" s="18">
        <f t="shared" si="226"/>
        <v>4.08380395099881</v>
      </c>
      <c r="AO103" s="18">
        <f t="shared" si="227"/>
        <v>3.6956275662491711</v>
      </c>
      <c r="AP103" s="18">
        <f t="shared" si="228"/>
        <v>3.9481101833295673</v>
      </c>
      <c r="AQ103" s="18">
        <f t="shared" si="229"/>
        <v>6.3301372804033473</v>
      </c>
      <c r="AS103" t="str">
        <f t="shared" si="258"/>
        <v>72 Customer service occupations</v>
      </c>
      <c r="AT103" s="18">
        <f t="shared" si="230"/>
        <v>5.2660883749456655</v>
      </c>
      <c r="AU103" s="18">
        <f t="shared" si="230"/>
        <v>1.9629243600330026</v>
      </c>
      <c r="AV103" s="18">
        <f t="shared" si="230"/>
        <v>5.0351720065189509</v>
      </c>
      <c r="AW103" s="18">
        <f t="shared" si="230"/>
        <v>1.6390401097544416</v>
      </c>
      <c r="AX103" s="18">
        <f t="shared" si="231"/>
        <v>2.7087867539857369</v>
      </c>
      <c r="AZ103" s="18">
        <f t="shared" si="232"/>
        <v>2.7587044651114612</v>
      </c>
      <c r="BA103" s="18">
        <f t="shared" si="233"/>
        <v>3.4595480741723916</v>
      </c>
      <c r="BB103" s="18">
        <f t="shared" si="234"/>
        <v>5.2994611329879149</v>
      </c>
      <c r="BD103" t="str">
        <f t="shared" si="259"/>
        <v>72 Customer service occupations</v>
      </c>
      <c r="BE103" s="18">
        <f t="shared" si="235"/>
        <v>1.4048091906855964</v>
      </c>
      <c r="BF103" s="18">
        <f t="shared" si="235"/>
        <v>6.5828981258927</v>
      </c>
      <c r="BG103" s="18">
        <f t="shared" si="235"/>
        <v>3.3079210010256599</v>
      </c>
      <c r="BH103" s="18">
        <f t="shared" si="235"/>
        <v>0.82731314218771335</v>
      </c>
      <c r="BI103" s="18">
        <f t="shared" si="236"/>
        <v>1.949147488097891</v>
      </c>
      <c r="BK103" s="18">
        <f t="shared" si="237"/>
        <v>1.6474925909899296</v>
      </c>
      <c r="BL103" s="18">
        <f t="shared" si="238"/>
        <v>2.9263302686776349</v>
      </c>
      <c r="BM103" s="18">
        <f t="shared" si="239"/>
        <v>4.0695661681509288</v>
      </c>
      <c r="BO103" t="str">
        <f t="shared" si="260"/>
        <v>72 Customer service occupations</v>
      </c>
      <c r="BP103" s="18">
        <f t="shared" si="240"/>
        <v>1.648614889491995</v>
      </c>
      <c r="BQ103" s="18">
        <f t="shared" si="240"/>
        <v>-2.0419220258531712</v>
      </c>
      <c r="BR103" s="18">
        <f t="shared" si="240"/>
        <v>4.3440721142846028</v>
      </c>
      <c r="BS103" s="18">
        <f t="shared" si="240"/>
        <v>-0.32277655006035522</v>
      </c>
      <c r="BT103" s="18">
        <f t="shared" si="241"/>
        <v>1.0028562131571883</v>
      </c>
      <c r="BV103" s="18">
        <f t="shared" si="242"/>
        <v>1.2091743192803373</v>
      </c>
      <c r="BW103" s="18">
        <f t="shared" si="243"/>
        <v>2.941027847726807</v>
      </c>
      <c r="BX103" s="18">
        <f t="shared" si="244"/>
        <v>3.7703442318177016</v>
      </c>
      <c r="BZ103" t="str">
        <f t="shared" si="261"/>
        <v>72 Customer service occupations</v>
      </c>
      <c r="CA103" s="18">
        <f t="shared" si="245"/>
        <v>-0.25046243197009987</v>
      </c>
      <c r="CB103" s="18">
        <f t="shared" si="245"/>
        <v>-9.1248703934685533</v>
      </c>
      <c r="CC103" s="18">
        <f t="shared" si="245"/>
        <v>2.7801295453175001</v>
      </c>
      <c r="CD103" s="18">
        <f t="shared" si="245"/>
        <v>-0.84767854422658218</v>
      </c>
      <c r="CE103" s="18">
        <f t="shared" si="246"/>
        <v>-0.27277554718180275</v>
      </c>
      <c r="CG103" s="18">
        <f t="shared" si="247"/>
        <v>0.34713514137090229</v>
      </c>
      <c r="CH103" s="18">
        <f t="shared" si="248"/>
        <v>2.0685622100538481</v>
      </c>
      <c r="CI103" s="18">
        <f t="shared" si="249"/>
        <v>2.330842454289761</v>
      </c>
      <c r="CK103" t="str">
        <f t="shared" si="262"/>
        <v>72 Customer service occupations</v>
      </c>
      <c r="CL103" s="18">
        <f t="shared" si="250"/>
        <v>8.378438136298394</v>
      </c>
      <c r="CM103" s="18">
        <f t="shared" si="250"/>
        <v>0.727059459253665</v>
      </c>
      <c r="CN103" s="18">
        <f t="shared" si="250"/>
        <v>10.20677280325919</v>
      </c>
      <c r="CO103" s="18">
        <f t="shared" si="250"/>
        <v>2.4690594056627546</v>
      </c>
      <c r="CP103" s="18">
        <f t="shared" si="251"/>
        <v>4.7145889776121441</v>
      </c>
      <c r="CR103" s="18">
        <f t="shared" si="252"/>
        <v>4.9859691105696324</v>
      </c>
      <c r="CS103" s="18">
        <f t="shared" si="253"/>
        <v>2.66842920709085</v>
      </c>
      <c r="CT103" s="18">
        <f t="shared" si="254"/>
        <v>6.4649518314141341</v>
      </c>
    </row>
    <row r="104" spans="1:98" x14ac:dyDescent="0.2">
      <c r="A104" t="str">
        <f t="shared" si="209"/>
        <v>81 Process, plant and machine operatives</v>
      </c>
      <c r="B104" s="18">
        <f t="shared" si="210"/>
        <v>9.3967907194937528</v>
      </c>
      <c r="C104" s="18">
        <f t="shared" si="210"/>
        <v>-5.2803781386672188</v>
      </c>
      <c r="D104" s="18">
        <f t="shared" si="210"/>
        <v>7.859541307925344</v>
      </c>
      <c r="E104" s="18">
        <f t="shared" si="210"/>
        <v>4.7086025367756079</v>
      </c>
      <c r="F104" s="18">
        <f t="shared" si="211"/>
        <v>5.0230864226952665</v>
      </c>
      <c r="H104" s="18">
        <f t="shared" si="212"/>
        <v>5.7485526382732521</v>
      </c>
      <c r="I104" s="18">
        <f t="shared" si="213"/>
        <v>4.1981688721040689</v>
      </c>
      <c r="J104" s="18">
        <f t="shared" si="214"/>
        <v>7.9855197994683991</v>
      </c>
      <c r="L104" t="str">
        <f t="shared" si="255"/>
        <v>81 Process, plant and machine operatives</v>
      </c>
      <c r="M104" s="18">
        <f t="shared" si="215"/>
        <v>9.338419383880602</v>
      </c>
      <c r="N104" s="18">
        <f t="shared" si="215"/>
        <v>0.46054700171240803</v>
      </c>
      <c r="O104" s="18">
        <f t="shared" si="215"/>
        <v>8.9196926243236376</v>
      </c>
      <c r="P104" s="18">
        <f t="shared" si="215"/>
        <v>4.9941028202664439</v>
      </c>
      <c r="Q104" s="18">
        <f t="shared" si="216"/>
        <v>5.9128220894838268</v>
      </c>
      <c r="S104" s="18">
        <f t="shared" si="217"/>
        <v>6.2866552147840205</v>
      </c>
      <c r="T104" s="18">
        <f t="shared" si="218"/>
        <v>4.1323825725383623</v>
      </c>
      <c r="U104" s="18">
        <f t="shared" si="219"/>
        <v>8.3529362908437719</v>
      </c>
      <c r="W104" t="str">
        <f t="shared" si="256"/>
        <v>81 Process, plant and machine operatives</v>
      </c>
      <c r="X104" s="18">
        <f t="shared" si="220"/>
        <v>3.323234221856386</v>
      </c>
      <c r="Y104" s="18">
        <f t="shared" si="220"/>
        <v>-6.8609884319001502</v>
      </c>
      <c r="Z104" s="18">
        <f t="shared" si="220"/>
        <v>8.5999538817803867</v>
      </c>
      <c r="AA104" s="18">
        <f t="shared" si="220"/>
        <v>4.2380508173414988</v>
      </c>
      <c r="AB104" s="18">
        <f t="shared" si="221"/>
        <v>4.841666449012072</v>
      </c>
      <c r="AD104" s="18">
        <f t="shared" si="222"/>
        <v>5.672196507072802</v>
      </c>
      <c r="AE104" s="18">
        <f t="shared" si="223"/>
        <v>4.0896821877190348</v>
      </c>
      <c r="AF104" s="18">
        <f t="shared" si="224"/>
        <v>7.8625375667186193</v>
      </c>
      <c r="AH104" t="str">
        <f t="shared" si="257"/>
        <v>81 Process, plant and machine operatives</v>
      </c>
      <c r="AI104" s="18">
        <f t="shared" si="225"/>
        <v>5.6438983917616925</v>
      </c>
      <c r="AJ104" s="18">
        <f t="shared" si="225"/>
        <v>-5.4907892039691824</v>
      </c>
      <c r="AK104" s="18">
        <f t="shared" si="225"/>
        <v>8.0584190747626359</v>
      </c>
      <c r="AL104" s="18">
        <f t="shared" si="225"/>
        <v>4.300134971776659</v>
      </c>
      <c r="AM104" s="18">
        <f t="shared" si="226"/>
        <v>4.8125996842148577</v>
      </c>
      <c r="AO104" s="18">
        <f t="shared" si="227"/>
        <v>5.5381434433532162</v>
      </c>
      <c r="AP104" s="18">
        <f t="shared" si="228"/>
        <v>4.0512448890351216</v>
      </c>
      <c r="AQ104" s="18">
        <f t="shared" si="229"/>
        <v>7.7385582419051024</v>
      </c>
      <c r="AS104" t="str">
        <f t="shared" si="258"/>
        <v>81 Process, plant and machine operatives</v>
      </c>
      <c r="AT104" s="18">
        <f t="shared" si="230"/>
        <v>5.5641587033635975</v>
      </c>
      <c r="AU104" s="18">
        <f t="shared" si="230"/>
        <v>-8.2703457660716069</v>
      </c>
      <c r="AV104" s="18">
        <f t="shared" si="230"/>
        <v>6.6416031501740136</v>
      </c>
      <c r="AW104" s="18">
        <f t="shared" si="230"/>
        <v>2.8018832724792997</v>
      </c>
      <c r="AX104" s="18">
        <f t="shared" si="231"/>
        <v>3.2487046862495816</v>
      </c>
      <c r="AZ104" s="18">
        <f t="shared" si="232"/>
        <v>4.066177417736716</v>
      </c>
      <c r="BA104" s="18">
        <f t="shared" si="233"/>
        <v>3.6562567083431086</v>
      </c>
      <c r="BB104" s="18">
        <f t="shared" si="234"/>
        <v>6.3889349744794544</v>
      </c>
      <c r="BD104" t="str">
        <f t="shared" si="259"/>
        <v>81 Process, plant and machine operatives</v>
      </c>
      <c r="BE104" s="18">
        <f t="shared" si="235"/>
        <v>2.8761005876078549</v>
      </c>
      <c r="BF104" s="18">
        <f t="shared" si="235"/>
        <v>-3.9563256903112576</v>
      </c>
      <c r="BG104" s="18">
        <f t="shared" si="235"/>
        <v>5.2694721631982411</v>
      </c>
      <c r="BH104" s="18">
        <f t="shared" si="235"/>
        <v>1.4924471050813848</v>
      </c>
      <c r="BI104" s="18">
        <f t="shared" si="236"/>
        <v>2.3045359010100963</v>
      </c>
      <c r="BK104" s="18">
        <f t="shared" si="237"/>
        <v>2.7361526275367698</v>
      </c>
      <c r="BL104" s="18">
        <f t="shared" si="238"/>
        <v>2.6805370388340632</v>
      </c>
      <c r="BM104" s="18">
        <f t="shared" si="239"/>
        <v>4.6810907216214614</v>
      </c>
      <c r="BO104" t="str">
        <f t="shared" si="260"/>
        <v>81 Process, plant and machine operatives</v>
      </c>
      <c r="BP104" s="18">
        <f t="shared" si="240"/>
        <v>5.9340258614309693</v>
      </c>
      <c r="BQ104" s="18">
        <f t="shared" si="240"/>
        <v>-18.113250921569744</v>
      </c>
      <c r="BR104" s="18">
        <f t="shared" si="240"/>
        <v>5.2603774460774355</v>
      </c>
      <c r="BS104" s="18">
        <f t="shared" si="240"/>
        <v>-4.5933573777878767E-2</v>
      </c>
      <c r="BT104" s="18">
        <f t="shared" si="241"/>
        <v>0.32494545746997172</v>
      </c>
      <c r="BV104" s="18">
        <f t="shared" si="242"/>
        <v>1.6924285828696428</v>
      </c>
      <c r="BW104" s="18">
        <f t="shared" si="243"/>
        <v>2.6454271194496393</v>
      </c>
      <c r="BX104" s="18">
        <f t="shared" si="244"/>
        <v>3.8630258757122116</v>
      </c>
      <c r="BZ104" t="str">
        <f t="shared" si="261"/>
        <v>81 Process, plant and machine operatives</v>
      </c>
      <c r="CA104" s="18">
        <f t="shared" si="245"/>
        <v>-0.97910396955450674</v>
      </c>
      <c r="CB104" s="18">
        <f t="shared" si="245"/>
        <v>-14.750610876148363</v>
      </c>
      <c r="CC104" s="18">
        <f t="shared" si="245"/>
        <v>1.5114788690694603</v>
      </c>
      <c r="CD104" s="18">
        <f t="shared" si="245"/>
        <v>-8.4579536524527317</v>
      </c>
      <c r="CE104" s="18">
        <f t="shared" si="246"/>
        <v>-5.8723803997717923</v>
      </c>
      <c r="CG104" s="18">
        <f t="shared" si="247"/>
        <v>-5.248637743552198</v>
      </c>
      <c r="CH104" s="18">
        <f t="shared" si="248"/>
        <v>1.6690861368944487</v>
      </c>
      <c r="CI104" s="18">
        <f t="shared" si="249"/>
        <v>-2.1006496026166444</v>
      </c>
      <c r="CK104" t="str">
        <f t="shared" si="262"/>
        <v>81 Process, plant and machine operatives</v>
      </c>
      <c r="CL104" s="18">
        <f t="shared" si="250"/>
        <v>-1.6076148048425831</v>
      </c>
      <c r="CM104" s="18">
        <f t="shared" si="250"/>
        <v>-20.88664092003647</v>
      </c>
      <c r="CN104" s="18">
        <f t="shared" si="250"/>
        <v>-8.7154017496357099</v>
      </c>
      <c r="CO104" s="18">
        <f t="shared" si="250"/>
        <v>-4.5871341872443683</v>
      </c>
      <c r="CP104" s="18">
        <f t="shared" si="251"/>
        <v>-6.992242503472057</v>
      </c>
      <c r="CR104" s="18">
        <f t="shared" si="252"/>
        <v>-5.9835612540651173</v>
      </c>
      <c r="CS104" s="18">
        <f t="shared" si="253"/>
        <v>0.85288961622633774</v>
      </c>
      <c r="CT104" s="18">
        <f t="shared" si="254"/>
        <v>-4.1178341928501005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8.5554797281306438</v>
      </c>
      <c r="C105" s="18">
        <f t="shared" si="210"/>
        <v>-9.5048086790671569</v>
      </c>
      <c r="D105" s="18">
        <f t="shared" si="210"/>
        <v>6.2588208341619378</v>
      </c>
      <c r="E105" s="18">
        <f t="shared" si="210"/>
        <v>3.2251047367337859</v>
      </c>
      <c r="F105" s="18">
        <f t="shared" si="211"/>
        <v>3.3103865672118093</v>
      </c>
      <c r="H105" s="18">
        <f t="shared" si="212"/>
        <v>4.2265955408682609</v>
      </c>
      <c r="I105" s="18">
        <f t="shared" si="213"/>
        <v>4.6325420453242172</v>
      </c>
      <c r="J105" s="18">
        <f t="shared" si="214"/>
        <v>7.1892387998607532</v>
      </c>
      <c r="L105" t="str">
        <f t="shared" si="255"/>
        <v>82 Transport and mobile machine drivers and operatives</v>
      </c>
      <c r="M105" s="18">
        <f t="shared" si="215"/>
        <v>10.019319053877673</v>
      </c>
      <c r="N105" s="18">
        <f t="shared" si="215"/>
        <v>-2.6991311296593268</v>
      </c>
      <c r="O105" s="18">
        <f t="shared" si="215"/>
        <v>4.1637195403487981</v>
      </c>
      <c r="P105" s="18">
        <f t="shared" si="215"/>
        <v>3.3283541189826016</v>
      </c>
      <c r="Q105" s="18">
        <f t="shared" si="216"/>
        <v>3.2002833213211623</v>
      </c>
      <c r="S105" s="18">
        <f t="shared" si="217"/>
        <v>3.6060622149432175</v>
      </c>
      <c r="T105" s="18">
        <f t="shared" si="218"/>
        <v>4.2600926096815206</v>
      </c>
      <c r="U105" s="18">
        <f t="shared" si="219"/>
        <v>6.4976373092016537</v>
      </c>
      <c r="W105" t="str">
        <f t="shared" si="256"/>
        <v>82 Transport and mobile machine drivers and operatives</v>
      </c>
      <c r="X105" s="18">
        <f t="shared" si="220"/>
        <v>7.9768879312722252</v>
      </c>
      <c r="Y105" s="18">
        <f t="shared" si="220"/>
        <v>-12.185822039724947</v>
      </c>
      <c r="Z105" s="18">
        <f t="shared" si="220"/>
        <v>2.4025329271871509</v>
      </c>
      <c r="AA105" s="18">
        <f t="shared" si="220"/>
        <v>2.59840828822957</v>
      </c>
      <c r="AB105" s="18">
        <f t="shared" si="221"/>
        <v>1.5448197335115044</v>
      </c>
      <c r="AD105" s="18">
        <f t="shared" si="222"/>
        <v>2.5330749065669345</v>
      </c>
      <c r="AE105" s="18">
        <f t="shared" si="223"/>
        <v>4.0532065208684465</v>
      </c>
      <c r="AF105" s="18">
        <f t="shared" si="224"/>
        <v>5.6177261765069764</v>
      </c>
      <c r="AH105" t="str">
        <f t="shared" si="257"/>
        <v>82 Transport and mobile machine drivers and operatives</v>
      </c>
      <c r="AI105" s="18">
        <f t="shared" si="225"/>
        <v>7.8217243891138155</v>
      </c>
      <c r="AJ105" s="18">
        <f t="shared" si="225"/>
        <v>-11.481315837440064</v>
      </c>
      <c r="AK105" s="18">
        <f t="shared" si="225"/>
        <v>3.2532392032036173</v>
      </c>
      <c r="AL105" s="18">
        <f t="shared" si="225"/>
        <v>2.199564906427276</v>
      </c>
      <c r="AM105" s="18">
        <f t="shared" si="226"/>
        <v>1.6108864620933971</v>
      </c>
      <c r="AO105" s="18">
        <f t="shared" si="227"/>
        <v>2.5495894997262347</v>
      </c>
      <c r="AP105" s="18">
        <f t="shared" si="228"/>
        <v>4.1501422558601453</v>
      </c>
      <c r="AQ105" s="18">
        <f t="shared" si="229"/>
        <v>5.7072839263898834</v>
      </c>
      <c r="AS105" t="str">
        <f t="shared" si="258"/>
        <v>82 Transport and mobile machine drivers and operatives</v>
      </c>
      <c r="AT105" s="18">
        <f t="shared" si="230"/>
        <v>7.5915507172513719</v>
      </c>
      <c r="AU105" s="18">
        <f t="shared" si="230"/>
        <v>-5.6709046458197632</v>
      </c>
      <c r="AV105" s="18">
        <f t="shared" si="230"/>
        <v>2.4158790590238732</v>
      </c>
      <c r="AW105" s="18">
        <f t="shared" si="230"/>
        <v>1.7885704793918267</v>
      </c>
      <c r="AX105" s="18">
        <f t="shared" si="231"/>
        <v>1.5002283100317149</v>
      </c>
      <c r="AZ105" s="18">
        <f t="shared" si="232"/>
        <v>1.9972452468478563</v>
      </c>
      <c r="BA105" s="18">
        <f t="shared" si="233"/>
        <v>4.0232195023918171</v>
      </c>
      <c r="BB105" s="18">
        <f t="shared" si="234"/>
        <v>5.2430972536977594</v>
      </c>
      <c r="BD105" t="str">
        <f t="shared" si="259"/>
        <v>82 Transport and mobile machine drivers and operatives</v>
      </c>
      <c r="BE105" s="18">
        <f t="shared" si="235"/>
        <v>3.1229467788175702</v>
      </c>
      <c r="BF105" s="18">
        <f t="shared" si="235"/>
        <v>-6.9761555262107926</v>
      </c>
      <c r="BG105" s="18">
        <f t="shared" si="235"/>
        <v>2.0660560228447755</v>
      </c>
      <c r="BH105" s="18">
        <f t="shared" si="235"/>
        <v>1.3210416571444172</v>
      </c>
      <c r="BI105" s="18">
        <f t="shared" si="236"/>
        <v>1.0124345041102822</v>
      </c>
      <c r="BK105" s="18">
        <f t="shared" si="237"/>
        <v>1.5687735760241628</v>
      </c>
      <c r="BL105" s="18">
        <f t="shared" si="238"/>
        <v>3.1101185094842609</v>
      </c>
      <c r="BM105" s="18">
        <f t="shared" si="239"/>
        <v>4.1719906906328319</v>
      </c>
      <c r="BO105" t="str">
        <f t="shared" si="260"/>
        <v>82 Transport and mobile machine drivers and operatives</v>
      </c>
      <c r="BP105" s="18">
        <f t="shared" si="240"/>
        <v>5.5430740661860156</v>
      </c>
      <c r="BQ105" s="18">
        <f t="shared" si="240"/>
        <v>-22.701094988391503</v>
      </c>
      <c r="BR105" s="18">
        <f t="shared" si="240"/>
        <v>1.5828947131573123</v>
      </c>
      <c r="BS105" s="18">
        <f t="shared" si="240"/>
        <v>-0.17529710943590127</v>
      </c>
      <c r="BT105" s="18">
        <f t="shared" si="241"/>
        <v>-1.2206798268450725</v>
      </c>
      <c r="BV105" s="18">
        <f t="shared" si="242"/>
        <v>0.40735936745635026</v>
      </c>
      <c r="BW105" s="18">
        <f t="shared" si="243"/>
        <v>3.0503345158838124</v>
      </c>
      <c r="BX105" s="18">
        <f t="shared" si="244"/>
        <v>3.3205577463440994</v>
      </c>
      <c r="BZ105" t="str">
        <f t="shared" si="261"/>
        <v>82 Transport and mobile machine drivers and operatives</v>
      </c>
      <c r="CA105" s="18">
        <f t="shared" si="245"/>
        <v>-0.86039418666753464</v>
      </c>
      <c r="CB105" s="18">
        <f t="shared" si="245"/>
        <v>-23.098056375468168</v>
      </c>
      <c r="CC105" s="18">
        <f t="shared" si="245"/>
        <v>-0.250261442069033</v>
      </c>
      <c r="CD105" s="18">
        <f t="shared" si="245"/>
        <v>-2.4961635784747305</v>
      </c>
      <c r="CE105" s="18">
        <f t="shared" si="246"/>
        <v>-3.2458561950514331</v>
      </c>
      <c r="CG105" s="18">
        <f t="shared" si="247"/>
        <v>-1.7532050975104796</v>
      </c>
      <c r="CH105" s="18">
        <f t="shared" si="248"/>
        <v>2.3329727023090774</v>
      </c>
      <c r="CI105" s="18">
        <f t="shared" si="249"/>
        <v>1.1110473406975574</v>
      </c>
      <c r="CK105" t="str">
        <f t="shared" si="262"/>
        <v>82 Transport and mobile machine drivers and operatives</v>
      </c>
      <c r="CL105" s="18">
        <f t="shared" si="250"/>
        <v>6.3211823239992748</v>
      </c>
      <c r="CM105" s="18">
        <f t="shared" si="250"/>
        <v>-20.086454171639435</v>
      </c>
      <c r="CN105" s="18">
        <f t="shared" si="250"/>
        <v>1.9934030510032175</v>
      </c>
      <c r="CO105" s="18">
        <f t="shared" si="250"/>
        <v>-2.4774983562236064</v>
      </c>
      <c r="CP105" s="18">
        <f t="shared" si="251"/>
        <v>-2.3250783298466304</v>
      </c>
      <c r="CR105" s="18">
        <f t="shared" si="252"/>
        <v>-1.0094091810218919</v>
      </c>
      <c r="CS105" s="18">
        <f t="shared" si="253"/>
        <v>2.1628724763837592</v>
      </c>
      <c r="CT105" s="18">
        <f t="shared" si="254"/>
        <v>1.4296684825586548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-5.3911485327023501</v>
      </c>
      <c r="C106" s="18">
        <f t="shared" si="210"/>
        <v>0.3439741993180423</v>
      </c>
      <c r="D106" s="18">
        <f t="shared" si="210"/>
        <v>-1.8944437315412732</v>
      </c>
      <c r="E106" s="18">
        <f t="shared" si="210"/>
        <v>1.5275569907833297</v>
      </c>
      <c r="F106" s="18">
        <f t="shared" si="211"/>
        <v>0.37196294354702175</v>
      </c>
      <c r="H106" s="18">
        <f t="shared" si="212"/>
        <v>0.37382913738157608</v>
      </c>
      <c r="I106" s="18">
        <f t="shared" si="213"/>
        <v>3.0454124855822107</v>
      </c>
      <c r="J106" s="18">
        <f t="shared" si="214"/>
        <v>3.2933501133374898</v>
      </c>
      <c r="L106" t="str">
        <f t="shared" si="255"/>
        <v>91 Elementary trades and related occupations</v>
      </c>
      <c r="M106" s="18">
        <f t="shared" si="215"/>
        <v>7.2482881381351172</v>
      </c>
      <c r="N106" s="18">
        <f t="shared" si="215"/>
        <v>-6.2161323617010762</v>
      </c>
      <c r="O106" s="18">
        <f t="shared" si="215"/>
        <v>0.88758070660521771</v>
      </c>
      <c r="P106" s="18">
        <f t="shared" si="215"/>
        <v>3.4903895526304574</v>
      </c>
      <c r="Q106" s="18">
        <f t="shared" si="216"/>
        <v>2.0398486839070529</v>
      </c>
      <c r="S106" s="18">
        <f t="shared" si="217"/>
        <v>2.6154097641901686</v>
      </c>
      <c r="T106" s="18">
        <f t="shared" si="218"/>
        <v>3.0106741727006447</v>
      </c>
      <c r="U106" s="18">
        <f t="shared" si="219"/>
        <v>4.8449180110658574</v>
      </c>
      <c r="W106" t="str">
        <f t="shared" si="256"/>
        <v>91 Elementary trades and related occupations</v>
      </c>
      <c r="X106" s="18">
        <f t="shared" si="220"/>
        <v>3.1399932493677563</v>
      </c>
      <c r="Y106" s="18">
        <f t="shared" si="220"/>
        <v>-12.262618330469</v>
      </c>
      <c r="Z106" s="18">
        <f t="shared" si="220"/>
        <v>-2.6893546542861246</v>
      </c>
      <c r="AA106" s="18">
        <f t="shared" si="220"/>
        <v>1.018499054242028</v>
      </c>
      <c r="AB106" s="18">
        <f t="shared" si="221"/>
        <v>-1.0308770287519642</v>
      </c>
      <c r="AD106" s="18">
        <f t="shared" si="222"/>
        <v>-0.23289003115429807</v>
      </c>
      <c r="AE106" s="18">
        <f t="shared" si="223"/>
        <v>2.796698516937246</v>
      </c>
      <c r="AF106" s="18">
        <f t="shared" si="224"/>
        <v>2.6392909928292907</v>
      </c>
      <c r="AH106" t="str">
        <f t="shared" si="257"/>
        <v>91 Elementary trades and related occupations</v>
      </c>
      <c r="AI106" s="18">
        <f t="shared" si="225"/>
        <v>4.74498155842491</v>
      </c>
      <c r="AJ106" s="18">
        <f t="shared" si="225"/>
        <v>-16.442821600320258</v>
      </c>
      <c r="AK106" s="18">
        <f t="shared" si="225"/>
        <v>-0.38675460957030561</v>
      </c>
      <c r="AL106" s="18">
        <f t="shared" si="225"/>
        <v>2.8973333201996132</v>
      </c>
      <c r="AM106" s="18">
        <f t="shared" si="226"/>
        <v>0.54272477773840144</v>
      </c>
      <c r="AO106" s="18">
        <f t="shared" si="227"/>
        <v>1.7907801792604872</v>
      </c>
      <c r="AP106" s="18">
        <f t="shared" si="228"/>
        <v>3.0675745499090912</v>
      </c>
      <c r="AQ106" s="18">
        <f t="shared" si="229"/>
        <v>4.2924385464889303</v>
      </c>
      <c r="AS106" t="str">
        <f t="shared" si="258"/>
        <v>91 Elementary trades and related occupations</v>
      </c>
      <c r="AT106" s="18">
        <f t="shared" si="230"/>
        <v>1.8523995800173276</v>
      </c>
      <c r="AU106" s="18">
        <f t="shared" si="230"/>
        <v>1.2639297678121331</v>
      </c>
      <c r="AV106" s="18">
        <f t="shared" si="230"/>
        <v>-2.4750096153834944</v>
      </c>
      <c r="AW106" s="18">
        <f t="shared" si="230"/>
        <v>1.1035329091680479</v>
      </c>
      <c r="AX106" s="18">
        <f t="shared" si="231"/>
        <v>-1.8740219927348978E-2</v>
      </c>
      <c r="AZ106" s="18">
        <f t="shared" si="232"/>
        <v>-0.10367158830151268</v>
      </c>
      <c r="BA106" s="18">
        <f t="shared" si="233"/>
        <v>2.5237164794049693</v>
      </c>
      <c r="BB106" s="18">
        <f t="shared" si="234"/>
        <v>2.450748485268095</v>
      </c>
      <c r="BD106" t="str">
        <f t="shared" si="259"/>
        <v>91 Elementary trades and related occupations</v>
      </c>
      <c r="BE106" s="18">
        <f t="shared" si="235"/>
        <v>-1.28815840022527</v>
      </c>
      <c r="BF106" s="18">
        <f t="shared" si="235"/>
        <v>-1.30467853500148</v>
      </c>
      <c r="BG106" s="18">
        <f t="shared" si="235"/>
        <v>-1.1146411124827948</v>
      </c>
      <c r="BH106" s="18">
        <f t="shared" si="235"/>
        <v>1.6083629146720346</v>
      </c>
      <c r="BI106" s="18">
        <f t="shared" si="236"/>
        <v>0.56646681221064199</v>
      </c>
      <c r="BK106" s="18">
        <f t="shared" si="237"/>
        <v>0.69246378507561435</v>
      </c>
      <c r="BL106" s="18">
        <f t="shared" si="238"/>
        <v>1.9851025163089675</v>
      </c>
      <c r="BM106" s="18">
        <f t="shared" si="239"/>
        <v>2.5173578599284596</v>
      </c>
      <c r="BO106" t="str">
        <f t="shared" si="260"/>
        <v>91 Elementary trades and related occupations</v>
      </c>
      <c r="BP106" s="18">
        <f t="shared" si="240"/>
        <v>1.1203661458131453</v>
      </c>
      <c r="BQ106" s="18">
        <f t="shared" si="240"/>
        <v>-15.329505676969269</v>
      </c>
      <c r="BR106" s="18">
        <f t="shared" si="240"/>
        <v>-3.2285781059916308</v>
      </c>
      <c r="BS106" s="18">
        <f t="shared" si="240"/>
        <v>-0.51492193420423771</v>
      </c>
      <c r="BT106" s="18">
        <f t="shared" si="241"/>
        <v>-2.3599602946576703</v>
      </c>
      <c r="BV106" s="18">
        <f t="shared" si="242"/>
        <v>-1.4278254313113581</v>
      </c>
      <c r="BW106" s="18">
        <f t="shared" si="243"/>
        <v>1.7810671260482192</v>
      </c>
      <c r="BX106" s="18">
        <f t="shared" si="244"/>
        <v>0.69298462142304285</v>
      </c>
      <c r="BZ106" t="str">
        <f t="shared" si="261"/>
        <v>91 Elementary trades and related occupations</v>
      </c>
      <c r="CA106" s="18">
        <f t="shared" si="245"/>
        <v>-3.1797465600028163</v>
      </c>
      <c r="CB106" s="18">
        <f t="shared" si="245"/>
        <v>-15.100162410169037</v>
      </c>
      <c r="CC106" s="18">
        <f t="shared" si="245"/>
        <v>-4.1680747874242918</v>
      </c>
      <c r="CD106" s="18">
        <f t="shared" si="245"/>
        <v>-2.7197512400746637</v>
      </c>
      <c r="CE106" s="18">
        <f t="shared" si="246"/>
        <v>-3.9949583034593616</v>
      </c>
      <c r="CG106" s="18">
        <f t="shared" si="247"/>
        <v>-3.2049416456174651</v>
      </c>
      <c r="CH106" s="18">
        <f t="shared" si="248"/>
        <v>1.5558641158346598</v>
      </c>
      <c r="CI106" s="18">
        <f t="shared" si="249"/>
        <v>-0.89328603961336128</v>
      </c>
      <c r="CK106" t="str">
        <f t="shared" si="262"/>
        <v>91 Elementary trades and related occupations</v>
      </c>
      <c r="CL106" s="18">
        <f t="shared" si="250"/>
        <v>-1.5753682461419727</v>
      </c>
      <c r="CM106" s="18">
        <f t="shared" si="250"/>
        <v>-9.2500302252051743</v>
      </c>
      <c r="CN106" s="18">
        <f t="shared" si="250"/>
        <v>-5.1440572873485912</v>
      </c>
      <c r="CO106" s="18">
        <f t="shared" si="250"/>
        <v>-2.4636301458732746</v>
      </c>
      <c r="CP106" s="18">
        <f t="shared" si="251"/>
        <v>-3.7441367743271003</v>
      </c>
      <c r="CR106" s="18">
        <f t="shared" si="252"/>
        <v>-3.3654177815760855</v>
      </c>
      <c r="CS106" s="18">
        <f t="shared" si="253"/>
        <v>1.2910482196696993</v>
      </c>
      <c r="CT106" s="18">
        <f t="shared" si="254"/>
        <v>-1.3903389741281913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7.2935004093666489</v>
      </c>
      <c r="C107" s="18">
        <f t="shared" si="210"/>
        <v>6.0285131635985811</v>
      </c>
      <c r="D107" s="18">
        <f t="shared" si="210"/>
        <v>4.1580113841173549</v>
      </c>
      <c r="E107" s="18">
        <f t="shared" si="210"/>
        <v>2.5897093270006</v>
      </c>
      <c r="F107" s="18">
        <f t="shared" si="211"/>
        <v>3.2898754902032534</v>
      </c>
      <c r="H107" s="18">
        <f t="shared" si="212"/>
        <v>3.1098352046655675</v>
      </c>
      <c r="I107" s="18">
        <f t="shared" si="213"/>
        <v>3.8041145676475097</v>
      </c>
      <c r="J107" s="18">
        <f t="shared" si="214"/>
        <v>5.8126523595448676</v>
      </c>
      <c r="L107" t="str">
        <f t="shared" ref="L107" si="263">A107</f>
        <v>92 Elementary administration and service occupations</v>
      </c>
      <c r="M107" s="18">
        <f t="shared" si="215"/>
        <v>9.4277850723397236</v>
      </c>
      <c r="N107" s="18">
        <f t="shared" si="215"/>
        <v>7.8972882990762994</v>
      </c>
      <c r="O107" s="18">
        <f t="shared" si="215"/>
        <v>5.2494267320922328</v>
      </c>
      <c r="P107" s="18">
        <f t="shared" si="215"/>
        <v>3.4588174524335713</v>
      </c>
      <c r="Q107" s="18">
        <f t="shared" si="216"/>
        <v>4.2885238665688608</v>
      </c>
      <c r="S107" s="18">
        <f t="shared" si="217"/>
        <v>4.0522765115244885</v>
      </c>
      <c r="T107" s="18">
        <f t="shared" si="218"/>
        <v>4.0483238379540376</v>
      </c>
      <c r="U107" s="18">
        <f t="shared" si="219"/>
        <v>6.6537675843832078</v>
      </c>
      <c r="W107" t="str">
        <f t="shared" ref="W107" si="264">A107</f>
        <v>92 Elementary administration and service occupations</v>
      </c>
      <c r="X107" s="18">
        <f t="shared" si="220"/>
        <v>6.673234932195693</v>
      </c>
      <c r="Y107" s="18">
        <f t="shared" si="220"/>
        <v>-1.8522918392815724</v>
      </c>
      <c r="Z107" s="18">
        <f t="shared" si="220"/>
        <v>3.3926654671493806</v>
      </c>
      <c r="AA107" s="18">
        <f t="shared" si="220"/>
        <v>2.5303223252842288</v>
      </c>
      <c r="AB107" s="18">
        <f t="shared" si="221"/>
        <v>2.5187383706229305</v>
      </c>
      <c r="AD107" s="18">
        <f t="shared" si="222"/>
        <v>2.8169679129832481</v>
      </c>
      <c r="AE107" s="18">
        <f t="shared" si="223"/>
        <v>4.0067515468919845</v>
      </c>
      <c r="AF107" s="18">
        <f t="shared" si="224"/>
        <v>5.769755336926119</v>
      </c>
      <c r="AH107" t="str">
        <f t="shared" ref="AH107" si="265">L107</f>
        <v>92 Elementary administration and service occupations</v>
      </c>
      <c r="AI107" s="18">
        <f t="shared" si="225"/>
        <v>7.4480756606981391</v>
      </c>
      <c r="AJ107" s="18">
        <f t="shared" si="225"/>
        <v>-0.82397803146535553</v>
      </c>
      <c r="AK107" s="18">
        <f t="shared" si="225"/>
        <v>3.0910967417687951</v>
      </c>
      <c r="AL107" s="18">
        <f t="shared" si="225"/>
        <v>2.7003900475756959</v>
      </c>
      <c r="AM107" s="18">
        <f t="shared" si="226"/>
        <v>2.5981638260355266</v>
      </c>
      <c r="AO107" s="18">
        <f t="shared" si="227"/>
        <v>2.8304608072369897</v>
      </c>
      <c r="AP107" s="18">
        <f t="shared" si="228"/>
        <v>3.889649820851826</v>
      </c>
      <c r="AQ107" s="18">
        <f t="shared" si="229"/>
        <v>5.6865629327699008</v>
      </c>
      <c r="AS107" t="str">
        <f t="shared" ref="AS107" si="266">W107</f>
        <v>92 Elementary administration and service occupations</v>
      </c>
      <c r="AT107" s="18">
        <f t="shared" si="230"/>
        <v>5.2245087143922619</v>
      </c>
      <c r="AU107" s="18">
        <f t="shared" si="230"/>
        <v>3.2903935941198448</v>
      </c>
      <c r="AV107" s="18">
        <f t="shared" si="230"/>
        <v>2.8530202857824039</v>
      </c>
      <c r="AW107" s="18">
        <f t="shared" si="230"/>
        <v>2.5632440582223248</v>
      </c>
      <c r="AX107" s="18">
        <f t="shared" si="231"/>
        <v>2.6990477742882435</v>
      </c>
      <c r="AZ107" s="18">
        <f t="shared" si="232"/>
        <v>2.6597453080493105</v>
      </c>
      <c r="BA107" s="18">
        <f t="shared" si="233"/>
        <v>3.8222288898373424</v>
      </c>
      <c r="BB107" s="18">
        <f t="shared" si="234"/>
        <v>5.5168882704446309</v>
      </c>
      <c r="BD107" t="str">
        <f t="shared" ref="BD107" si="267">AH107</f>
        <v>92 Elementary administration and service occupations</v>
      </c>
      <c r="BE107" s="18">
        <f t="shared" si="235"/>
        <v>-1.1635696476672841</v>
      </c>
      <c r="BF107" s="18">
        <f t="shared" si="235"/>
        <v>0.49169088319951371</v>
      </c>
      <c r="BG107" s="18">
        <f t="shared" si="235"/>
        <v>-0.48390201134422828</v>
      </c>
      <c r="BH107" s="18">
        <f t="shared" si="235"/>
        <v>-0.15769706520126769</v>
      </c>
      <c r="BI107" s="18">
        <f t="shared" si="236"/>
        <v>-0.21932864665198393</v>
      </c>
      <c r="BK107" s="18">
        <f t="shared" si="237"/>
        <v>-0.26655068237088075</v>
      </c>
      <c r="BL107" s="18">
        <f t="shared" si="238"/>
        <v>2.7182307024261387</v>
      </c>
      <c r="BM107" s="18">
        <f t="shared" si="239"/>
        <v>2.5362577442783474</v>
      </c>
      <c r="BO107" t="str">
        <f t="shared" ref="BO107" si="268">AS107</f>
        <v>92 Elementary administration and service occupations</v>
      </c>
      <c r="BP107" s="18">
        <f t="shared" si="240"/>
        <v>1.6974314015741232</v>
      </c>
      <c r="BQ107" s="18">
        <f t="shared" si="240"/>
        <v>-11.947681039981095</v>
      </c>
      <c r="BR107" s="18">
        <f t="shared" si="240"/>
        <v>0.90427850626686457</v>
      </c>
      <c r="BS107" s="18">
        <f t="shared" si="240"/>
        <v>-1.0801760370413138</v>
      </c>
      <c r="BT107" s="18">
        <f t="shared" si="241"/>
        <v>-1.1856249408336406</v>
      </c>
      <c r="BV107" s="18">
        <f t="shared" si="242"/>
        <v>-0.42306594221542815</v>
      </c>
      <c r="BW107" s="18">
        <f t="shared" si="243"/>
        <v>2.572799042167162</v>
      </c>
      <c r="BX107" s="18">
        <f t="shared" si="244"/>
        <v>2.2791534152094783</v>
      </c>
      <c r="BZ107" t="str">
        <f t="shared" ref="BZ107" si="269">BD107</f>
        <v>92 Elementary administration and service occupations</v>
      </c>
      <c r="CA107" s="18">
        <f t="shared" si="245"/>
        <v>0.67511922634968524</v>
      </c>
      <c r="CB107" s="18">
        <f t="shared" si="245"/>
        <v>-16.161944904440894</v>
      </c>
      <c r="CC107" s="18">
        <f t="shared" si="245"/>
        <v>0.68945948206080576</v>
      </c>
      <c r="CD107" s="18">
        <f t="shared" si="245"/>
        <v>-3.0529450854485551</v>
      </c>
      <c r="CE107" s="18">
        <f t="shared" si="246"/>
        <v>-2.7853503304543947</v>
      </c>
      <c r="CG107" s="18">
        <f t="shared" si="247"/>
        <v>-1.8211930888576533</v>
      </c>
      <c r="CH107" s="18">
        <f t="shared" si="248"/>
        <v>2.1271670121570718</v>
      </c>
      <c r="CI107" s="18">
        <f t="shared" si="249"/>
        <v>0.81990325744853987</v>
      </c>
      <c r="CK107" t="str">
        <f t="shared" ref="CK107" si="270">BO107</f>
        <v>92 Elementary administration and service occupations</v>
      </c>
      <c r="CL107" s="18">
        <f t="shared" si="250"/>
        <v>-0.58775415352959604</v>
      </c>
      <c r="CM107" s="18">
        <f t="shared" si="250"/>
        <v>-15.202352324004575</v>
      </c>
      <c r="CN107" s="18">
        <f t="shared" si="250"/>
        <v>-6.0240159269599802</v>
      </c>
      <c r="CO107" s="18">
        <f t="shared" si="250"/>
        <v>-3.7450665982008635</v>
      </c>
      <c r="CP107" s="18">
        <f t="shared" si="251"/>
        <v>-5.216850152981733</v>
      </c>
      <c r="CR107" s="18">
        <f t="shared" si="252"/>
        <v>-4.5107917008040062</v>
      </c>
      <c r="CS107" s="18">
        <f t="shared" si="253"/>
        <v>1.0312882157194059</v>
      </c>
      <c r="CT107" s="18">
        <f t="shared" si="254"/>
        <v>-2.6658681306342968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5.8944809075627491</v>
      </c>
      <c r="C109" s="26">
        <f>IF(AND(D$6-C$6 &lt;&gt; 0,C35&lt;&gt;0,D35&lt;&gt;0),(EXP(LN(D35/C35)/(D$6-C$6))-1)*100,0)</f>
        <v>7.4796947842811212</v>
      </c>
      <c r="D109" s="26">
        <f>IF(AND(E$6-D$6 &lt;&gt; 0,D35&lt;&gt;0,E35&lt;&gt;0),(EXP(LN(E35/D35)/(E$6-D$6))-1)*100,0)</f>
        <v>2.8122964493004332</v>
      </c>
      <c r="E109" s="26">
        <f>IF(AND(F$6-E$6 &lt;&gt; 0,E35&lt;&gt;0,F35&lt;&gt;0),(EXP(LN(F35/E35)/(F$6-E$6))-1)*100,0)</f>
        <v>2.3652820522579221</v>
      </c>
      <c r="F109" s="26">
        <f>IF(AND(F$6-C$6 &lt;&gt; 0,C35&lt;&gt;0,F35&lt;&gt;0),(EXP(LN(F35/C35)/(F$6-C$6))-1)*100,0)</f>
        <v>2.8175881938047098</v>
      </c>
      <c r="H109" s="26">
        <f t="shared" ref="H109" si="271">IF($F$6-$D$6 &lt;&gt; 0,(EXP(LN(1+(H72/100))/($F$6-$D$6))-1)*100,0)</f>
        <v>2.5140704817939286</v>
      </c>
      <c r="I109" s="26">
        <f t="shared" ref="I109" si="272">IF(D35&gt;0,((1+(I35/D35))^(1/($F$6-$D$6))-1)*100,0)</f>
        <v>3.1848447780272515</v>
      </c>
      <c r="J109" s="26">
        <f t="shared" ref="J109" si="273">IF($F$6-$D$6 &lt;&gt; 0,(EXP(LN(1+(J72/100))/($F$6-$D$6))-1)*100,0)</f>
        <v>4.9078250651986455</v>
      </c>
      <c r="L109" s="24" t="str">
        <f>L35</f>
        <v>All occupations</v>
      </c>
      <c r="M109" s="26">
        <f>IF(AND(N$6-M$6 &lt;&gt; 0,M35&lt;&gt;0,N35&lt;&gt;0),(EXP(LN(N35/M35)/(N$6-M$6))-1)*100,0)</f>
        <v>6.2709431462816267</v>
      </c>
      <c r="N109" s="26">
        <f>IF(AND(O$6-N$6 &lt;&gt; 0,N35&lt;&gt;0,O35&lt;&gt;0),(EXP(LN(O35/N35)/(O$6-N$6))-1)*100,0)</f>
        <v>7.7666133702293694</v>
      </c>
      <c r="O109" s="26">
        <f>IF(AND(P$6-O$6 &lt;&gt; 0,O35&lt;&gt;0,P35&lt;&gt;0),(EXP(LN(P35/O35)/(P$6-O$6))-1)*100,0)</f>
        <v>2.9106850021971997</v>
      </c>
      <c r="P109" s="26">
        <f>IF(AND(Q$6-P$6 &lt;&gt; 0,P35&lt;&gt;0,Q35&lt;&gt;0),(EXP(LN(Q35/P35)/(Q$6-P$6))-1)*100,0)</f>
        <v>2.3892335532845754</v>
      </c>
      <c r="Q109" s="26">
        <f>IF(AND(Q$6-N$6 &lt;&gt; 0,N35&lt;&gt;0,Q35&lt;&gt;0),(EXP(LN(Q35/N35)/(Q$6-N$6))-1)*100,0)</f>
        <v>2.8805065205695257</v>
      </c>
      <c r="S109" s="26">
        <f t="shared" ref="S109" si="274">IF($F$6-$D$6 &lt;&gt; 0,(EXP(LN(1+(S72/100))/($F$6-$D$6))-1)*100,0)</f>
        <v>2.5627564609586484</v>
      </c>
      <c r="T109" s="26">
        <f t="shared" ref="T109" si="275">IF(O35&gt;0,((1+(T35/O35))^(1/($F$6-$D$6))-1)*100,0)</f>
        <v>3.3284424781349298</v>
      </c>
      <c r="U109" s="26">
        <f t="shared" ref="U109" si="276">IF($F$6-$D$6 &lt;&gt; 0,(EXP(LN(1+(U72/100))/($F$6-$D$6))-1)*100,0)</f>
        <v>5.0566960606128752</v>
      </c>
      <c r="W109" s="24" t="str">
        <f>W35</f>
        <v>All occupations</v>
      </c>
      <c r="X109" s="26">
        <f>IF(AND(Y$6-X$6 &lt;&gt; 0,X35&lt;&gt;0,Y35&lt;&gt;0),(EXP(LN(Y35/X35)/(Y$6-X$6))-1)*100,0)</f>
        <v>3.6220293143846449</v>
      </c>
      <c r="Y109" s="26">
        <f>IF(AND(Z$6-Y$6 &lt;&gt; 0,Y35&lt;&gt;0,Z35&lt;&gt;0),(EXP(LN(Z35/Y35)/(Z$6-Y$6))-1)*100,0)</f>
        <v>-0.88783791192031947</v>
      </c>
      <c r="Z109" s="26">
        <f>IF(AND(AA$6-Z$6 &lt;&gt; 0,Z35&lt;&gt;0,AA35&lt;&gt;0),(EXP(LN(AA35/Z35)/(AA$6-Z$6))-1)*100,0)</f>
        <v>1.2577120137656106</v>
      </c>
      <c r="AA109" s="26">
        <f>IF(AND(AB$6-AA$6 &lt;&gt; 0,AA35&lt;&gt;0,AB35&lt;&gt;0),(EXP(LN(AB35/AA35)/(AB$6-AA$6))-1)*100,0)</f>
        <v>1.3181757721345111</v>
      </c>
      <c r="AB109" s="26">
        <f>IF(AND(AB$6-Y$6 &lt;&gt; 0,Y35&lt;&gt;0,AB35&lt;&gt;0),(EXP(LN(AB35/Y35)/(AB$6-Y$6))-1)*100,0)</f>
        <v>1.1599998074162565</v>
      </c>
      <c r="AD109" s="26">
        <f t="shared" ref="AD109" si="277">IF($F$6-$D$6 &lt;&gt; 0,(EXP(LN(1+(AD72/100))/($F$6-$D$6))-1)*100,0)</f>
        <v>1.2980171754570113</v>
      </c>
      <c r="AE109" s="26">
        <f t="shared" ref="AE109" si="278">IF(Z35&gt;0,((1+(AE35/Z35))^(1/($F$6-$D$6))-1)*100,0)</f>
        <v>3.1552345409799676</v>
      </c>
      <c r="AF109" s="26">
        <f t="shared" ref="AF109" si="279">IF($F$6-$D$6 &lt;&gt; 0,(EXP(LN(1+(AF72/100))/($F$6-$D$6))-1)*100,0)</f>
        <v>4.0232446449944836</v>
      </c>
      <c r="AH109" s="24" t="str">
        <f>AH35</f>
        <v>All occupations</v>
      </c>
      <c r="AI109" s="26">
        <f>IF(AND(AJ$6-AI$6 &lt;&gt; 0,AI35&lt;&gt;0,AJ35&lt;&gt;0),(EXP(LN(AJ35/AI35)/(AJ$6-AI$6))-1)*100,0)</f>
        <v>2.4478721573447437</v>
      </c>
      <c r="AJ109" s="26">
        <f>IF(AND(AK$6-AJ$6 &lt;&gt; 0,AJ35&lt;&gt;0,AK35&lt;&gt;0),(EXP(LN(AK35/AJ35)/(AK$6-AJ$6))-1)*100,0)</f>
        <v>-0.42716448334585433</v>
      </c>
      <c r="AK109" s="26">
        <f>IF(AND(AL$6-AK$6 &lt;&gt; 0,AK35&lt;&gt;0,AL35&lt;&gt;0),(EXP(LN(AL35/AK35)/(AL$6-AK$6))-1)*100,0)</f>
        <v>9.2047598981737089E-2</v>
      </c>
      <c r="AL109" s="26">
        <f>IF(AND(AM$6-AL$6 &lt;&gt; 0,AL35&lt;&gt;0,AM35&lt;&gt;0),(EXP(LN(AM35/AL35)/(AM$6-AL$6))-1)*100,0)</f>
        <v>1.091349341080794</v>
      </c>
      <c r="AM109" s="26">
        <f>IF(AND(AM$6-AJ$6 &lt;&gt; 0,AJ35&lt;&gt;0,AM35&lt;&gt;0),(EXP(LN(AM35/AJ35)/(AM$6-AJ$6))-1)*100,0)</f>
        <v>0.68271481172101911</v>
      </c>
      <c r="AO109" s="26">
        <f t="shared" ref="AO109" si="280">IF($F$6-$D$6 &lt;&gt; 0,(EXP(LN(1+(AO72/100))/($F$6-$D$6))-1)*100,0)</f>
        <v>0.75714511121351968</v>
      </c>
      <c r="AP109" s="26">
        <f t="shared" ref="AP109" si="281">IF(AK35&gt;0,((1+(AP35/AK35))^(1/($F$6-$D$6))-1)*100,0)</f>
        <v>2.9756918818688582</v>
      </c>
      <c r="AQ109" s="26">
        <f t="shared" ref="AQ109" si="282">IF($F$6-$D$6 &lt;&gt; 0,(EXP(LN(1+(AQ72/100))/($F$6-$D$6))-1)*100,0)</f>
        <v>3.4872445662091245</v>
      </c>
      <c r="AS109" s="24" t="str">
        <f>AS35</f>
        <v>All occupations</v>
      </c>
      <c r="AT109" s="26">
        <f>IF(AND(AU$6-AT$6 &lt;&gt; 0,AT35&lt;&gt;0,AU35&lt;&gt;0),(EXP(LN(AU35/AT35)/(AU$6-AT$6))-1)*100,0)</f>
        <v>3.8345745703011191</v>
      </c>
      <c r="AU109" s="26">
        <f>IF(AND(AV$6-AU$6 &lt;&gt; 0,AU35&lt;&gt;0,AV35&lt;&gt;0),(EXP(LN(AV35/AU35)/(AV$6-AU$6))-1)*100,0)</f>
        <v>-4.771772995508794E-2</v>
      </c>
      <c r="AV109" s="26">
        <f>IF(AND(AW$6-AV$6 &lt;&gt; 0,AV35&lt;&gt;0,AW35&lt;&gt;0),(EXP(LN(AW35/AV35)/(AW$6-AV$6))-1)*100,0)</f>
        <v>0.50669831792591324</v>
      </c>
      <c r="AW109" s="26">
        <f>IF(AND(AX$6-AW$6 &lt;&gt; 0,AW35&lt;&gt;0,AX35&lt;&gt;0),(EXP(LN(AX35/AW35)/(AX$6-AW$6))-1)*100,0)</f>
        <v>1.2552953740035067</v>
      </c>
      <c r="AX109" s="26">
        <f>IF(AND(AX$6-AU$6 &lt;&gt; 0,AU35&lt;&gt;0,AX35&lt;&gt;0),(EXP(LN(AX35/AU35)/(AX$6-AU$6))-1)*100,0)</f>
        <v>0.93901787334125242</v>
      </c>
      <c r="AZ109" s="26">
        <f t="shared" ref="AZ109" si="283">IF($F$6-$D$6 &lt;&gt; 0,(EXP(LN(1+(AZ72/100))/($F$6-$D$6))-1)*100,0)</f>
        <v>1.0051455391143049</v>
      </c>
      <c r="BA109" s="26">
        <f t="shared" ref="BA109" si="284">IF(AV35&gt;0,((1+(BA35/AV35))^(1/($F$6-$D$6))-1)*100,0)</f>
        <v>2.9893238981884673</v>
      </c>
      <c r="BB109" s="26">
        <f t="shared" ref="BB109" si="285">IF($F$6-$D$6 &lt;&gt; 0,(EXP(LN(1+(BB72/100))/($F$6-$D$6))-1)*100,0)</f>
        <v>3.671206766034385</v>
      </c>
      <c r="BD109" s="24" t="str">
        <f>BD35</f>
        <v>All occupations</v>
      </c>
      <c r="BE109" s="26">
        <f>IF(AND(BF$6-BE$6 &lt;&gt; 0,BE35&lt;&gt;0,BF35&lt;&gt;0),(EXP(LN(BF35/BE35)/(BF$6-BE$6))-1)*100,0)</f>
        <v>0.45536836013315707</v>
      </c>
      <c r="BF109" s="26">
        <f>IF(AND(BG$6-BF$6 &lt;&gt; 0,BF35&lt;&gt;0,BG35&lt;&gt;0),(EXP(LN(BG35/BF35)/(BG$6-BF$6))-1)*100,0)</f>
        <v>4.030879287768574</v>
      </c>
      <c r="BG109" s="26">
        <f>IF(AND(BH$6-BG$6 &lt;&gt; 0,BG35&lt;&gt;0,BH35&lt;&gt;0),(EXP(LN(BH35/BG35)/(BH$6-BG$6))-1)*100,0)</f>
        <v>-0.38100674581559302</v>
      </c>
      <c r="BH109" s="26">
        <f>IF(AND(BI$6-BH$6 &lt;&gt; 0,BH35&lt;&gt;0,BI35&lt;&gt;0),(EXP(LN(BI35/BH35)/(BI$6-BH$6))-1)*100,0)</f>
        <v>-8.4534313112838433E-3</v>
      </c>
      <c r="BI109" s="26">
        <f>IF(AND(BI$6-BF$6 &lt;&gt; 0,BF35&lt;&gt;0,BI35&lt;&gt;0),(EXP(LN(BI35/BF35)/(BI$6-BF$6))-1)*100,0)</f>
        <v>0.1224842330868281</v>
      </c>
      <c r="BK109" s="26">
        <f t="shared" ref="BK109" si="286">IF($F$6-$D$6 &lt;&gt; 0,(EXP(LN(1+(BK72/100))/($F$6-$D$6))-1)*100,0)</f>
        <v>-0.13279242030386218</v>
      </c>
      <c r="BL109" s="26">
        <f t="shared" ref="BL109" si="287">IF(BG35&gt;0,((1+(BL35/BG35))^(1/($F$6-$D$6))-1)*100,0)</f>
        <v>2.4882680145119185</v>
      </c>
      <c r="BM109" s="26">
        <f t="shared" ref="BM109" si="288">IF($F$6-$D$6 &lt;&gt; 0,(EXP(LN(1+(BM72/100))/($F$6-$D$6))-1)*100,0)</f>
        <v>2.3944071263079403</v>
      </c>
      <c r="BO109" s="24" t="str">
        <f>BO35</f>
        <v>All occupations</v>
      </c>
      <c r="BP109" s="26">
        <f>IF(AND(BQ$6-BP$6 &lt;&gt; 0,BP35&lt;&gt;0,BQ35&lt;&gt;0),(EXP(LN(BQ35/BP35)/(BQ$6-BP$6))-1)*100,0)</f>
        <v>0.98393173117770072</v>
      </c>
      <c r="BQ109" s="26">
        <f>IF(AND(BR$6-BQ$6 &lt;&gt; 0,BQ35&lt;&gt;0,BR35&lt;&gt;0),(EXP(LN(BR35/BQ35)/(BR$6-BQ$6))-1)*100,0)</f>
        <v>-8.6494977972255036</v>
      </c>
      <c r="BR109" s="26">
        <f>IF(AND(BS$6-BR$6 &lt;&gt; 0,BR35&lt;&gt;0,BS35&lt;&gt;0),(EXP(LN(BS35/BR35)/(BS$6-BR$6))-1)*100,0)</f>
        <v>-0.41435905643310011</v>
      </c>
      <c r="BS109" s="26">
        <f>IF(AND(BT$6-BS$6 &lt;&gt; 0,BS35&lt;&gt;0,BT35&lt;&gt;0),(EXP(LN(BT35/BS35)/(BT$6-BS$6))-1)*100,0)</f>
        <v>-1.6090498183958246</v>
      </c>
      <c r="BT109" s="26">
        <f>IF(AND(BT$6-BQ$6 &lt;&gt; 0,BQ35&lt;&gt;0,BT35&lt;&gt;0),(EXP(LN(BT35/BQ35)/(BT$6-BQ$6))-1)*100,0)</f>
        <v>-1.6944853256402048</v>
      </c>
      <c r="BV109" s="26">
        <f t="shared" ref="BV109" si="289">IF($F$6-$D$6 &lt;&gt; 0,(EXP(LN(1+(BV72/100))/($F$6-$D$6))-1)*100,0)</f>
        <v>-1.2124205869987414</v>
      </c>
      <c r="BW109" s="26">
        <f t="shared" ref="BW109" si="290">IF(BR35&gt;0,((1+(BW35/BR35))^(1/($F$6-$D$6))-1)*100,0)</f>
        <v>2.2990803793250469</v>
      </c>
      <c r="BX109" s="26">
        <f t="shared" ref="BX109" si="291">IF($F$6-$D$6 &lt;&gt; 0,(EXP(LN(1+(BX72/100))/($F$6-$D$6))-1)*100,0)</f>
        <v>1.4394037401971094</v>
      </c>
      <c r="BZ109" s="24" t="str">
        <f>BZ35</f>
        <v>All occupations</v>
      </c>
      <c r="CA109" s="26">
        <f>IF(AND(CB$6-CA$6 &lt;&gt; 0,CA35&lt;&gt;0,CB35&lt;&gt;0),(EXP(LN(CB35/CA35)/(CB$6-CA$6))-1)*100,0)</f>
        <v>-0.89838565810900217</v>
      </c>
      <c r="CB109" s="26">
        <f>IF(AND(CC$6-CB$6 &lt;&gt; 0,CB35&lt;&gt;0,CC35&lt;&gt;0),(EXP(LN(CC35/CB35)/(CC$6-CB$6))-1)*100,0)</f>
        <v>-13.001471107359109</v>
      </c>
      <c r="CC109" s="26">
        <f>IF(AND(CD$6-CC$6 &lt;&gt; 0,CC35&lt;&gt;0,CD35&lt;&gt;0),(EXP(LN(CD35/CC35)/(CD$6-CC$6))-1)*100,0)</f>
        <v>-0.98195893456413108</v>
      </c>
      <c r="CD109" s="26">
        <f>IF(AND(CE$6-CD$6 &lt;&gt; 0,CD35&lt;&gt;0,CE35&lt;&gt;0),(EXP(LN(CE35/CD35)/(CE$6-CD$6))-1)*100,0)</f>
        <v>-3.6518466030049268</v>
      </c>
      <c r="CE109" s="26">
        <f>IF(AND(CE$6-CB$6 &lt;&gt; 0,CB35&lt;&gt;0,CE35&lt;&gt;0),(EXP(LN(CE35/CB35)/(CE$6-CB$6))-1)*100,0)</f>
        <v>-3.4433155466241816</v>
      </c>
      <c r="CG109" s="26">
        <f t="shared" ref="CG109" si="292">IF($F$6-$D$6 &lt;&gt; 0,(EXP(LN(1+(CG72/100))/($F$6-$D$6))-1)*100,0)</f>
        <v>-2.7699803187615446</v>
      </c>
      <c r="CH109" s="26">
        <f t="shared" ref="CH109" si="293">IF(CC35&gt;0,((1+(CH35/CC35))^(1/($F$6-$D$6))-1)*100,0)</f>
        <v>1.9136522306526738</v>
      </c>
      <c r="CI109" s="26">
        <f t="shared" ref="CI109" si="294">IF($F$6-$D$6 &lt;&gt; 0,(EXP(LN(1+(CI72/100))/($F$6-$D$6))-1)*100,0)</f>
        <v>-0.10048461233352901</v>
      </c>
      <c r="CK109" s="24" t="str">
        <f>CK35</f>
        <v>All occupations</v>
      </c>
      <c r="CL109" s="26">
        <f>IF(AND(CM$6-CL$6 &lt;&gt; 0,CL35&lt;&gt;0,CM35&lt;&gt;0),(EXP(LN(CM35/CL35)/(CM$6-CL$6))-1)*100,0)</f>
        <v>1.9235879002827749</v>
      </c>
      <c r="CM109" s="26">
        <f>IF(AND(CN$6-CM$6 &lt;&gt; 0,CM35&lt;&gt;0,CN35&lt;&gt;0),(EXP(LN(CN35/CM35)/(CN$6-CM$6))-1)*100,0)</f>
        <v>-12.537976547870656</v>
      </c>
      <c r="CN109" s="26">
        <f>IF(AND(CO$6-CN$6 &lt;&gt; 0,CN35&lt;&gt;0,CO35&lt;&gt;0),(EXP(LN(CO35/CN35)/(CO$6-CN$6))-1)*100,0)</f>
        <v>-0.91727446902641896</v>
      </c>
      <c r="CO109" s="26">
        <f>IF(AND(CP$6-CO$6 &lt;&gt; 0,CO35&lt;&gt;0,CP35&lt;&gt;0),(EXP(LN(CP35/CO35)/(CP$6-CO$6))-1)*100,0)</f>
        <v>-0.57510701146928911</v>
      </c>
      <c r="CP109" s="26">
        <f>IF(AND(CP$6-CM$6 &lt;&gt; 0,CM35&lt;&gt;0,CP35&lt;&gt;0),(EXP(LN(CP35/CM35)/(CP$6-CM$6))-1)*100,0)</f>
        <v>-1.4747523127063955</v>
      </c>
      <c r="CR109" s="26">
        <f t="shared" ref="CR109" si="295">IF($F$6-$D$6 &lt;&gt; 0,(EXP(LN(1+(CR72/100))/($F$6-$D$6))-1)*100,0)</f>
        <v>-0.68929392115391064</v>
      </c>
      <c r="CS109" s="26">
        <f t="shared" ref="CS109" si="296">IF(CN35&gt;0,((1+(CS35/CN35))^(1/($F$6-$D$6))-1)*100,0)</f>
        <v>1.6191955327306218</v>
      </c>
      <c r="CT109" s="26">
        <f t="shared" ref="CT109" si="297">IF($F$6-$D$6 &lt;&gt; 0,(EXP(LN(1+(CT72/100))/($F$6-$D$6))-1)*100,0)</f>
        <v>1.0745280459122597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Buckinghamshire Thames Valley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Buckinghamshire Thames Valley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Buckinghamshire Thames Valley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Buckinghamshire Thames Valley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Buckinghamshire Thames Valley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Buckinghamshire Thames Valley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Buckinghamshire Thames Valley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Buckinghamshire Thames Valley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Buckinghamshire Thames Valley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7.872894159013738E-2</v>
      </c>
      <c r="C119" s="27">
        <f t="shared" si="299"/>
        <v>4.9409014991801559E-2</v>
      </c>
      <c r="D119" s="27">
        <f t="shared" si="299"/>
        <v>1.7864525120360353E-2</v>
      </c>
      <c r="E119" s="27">
        <f t="shared" si="299"/>
        <v>0.1360427828839349</v>
      </c>
      <c r="F119" s="27">
        <f t="shared" ref="F119:F144" si="300">F8-D8</f>
        <v>0.15390730800429525</v>
      </c>
      <c r="L119" t="str">
        <f>A119</f>
        <v>11 Corporate managers and directors</v>
      </c>
      <c r="M119" s="27">
        <f t="shared" ref="M119:P144" si="301">N8-M8</f>
        <v>0.90529982786598895</v>
      </c>
      <c r="N119" s="27">
        <f t="shared" si="301"/>
        <v>0.28767595145420621</v>
      </c>
      <c r="O119" s="27">
        <f t="shared" si="301"/>
        <v>0.10237408227842826</v>
      </c>
      <c r="P119" s="27">
        <f t="shared" si="301"/>
        <v>1.0892047928976067</v>
      </c>
      <c r="Q119" s="27">
        <f t="shared" ref="Q119:Q144" si="302">Q8-O8</f>
        <v>1.191578875176035</v>
      </c>
      <c r="W119" t="str">
        <f>A119</f>
        <v>11 Corporate managers and directors</v>
      </c>
      <c r="X119" s="27">
        <f t="shared" ref="X119:AA144" si="303">Y8-X8</f>
        <v>1.6358456848615877</v>
      </c>
      <c r="Y119" s="27">
        <f t="shared" si="303"/>
        <v>-0.23438609141891664</v>
      </c>
      <c r="Z119" s="27">
        <f t="shared" si="303"/>
        <v>-0.32893113427353615</v>
      </c>
      <c r="AA119" s="27">
        <f t="shared" si="303"/>
        <v>1.0399799686115569</v>
      </c>
      <c r="AB119" s="27">
        <f t="shared" ref="AB119:AB144" si="304">AB8-Z8</f>
        <v>0.7110488343380208</v>
      </c>
      <c r="AH119" t="str">
        <f>L119</f>
        <v>11 Corporate managers and directors</v>
      </c>
      <c r="AI119" s="27">
        <f t="shared" ref="AI119:AL144" si="305">AJ8-AI8</f>
        <v>0.30164127713940347</v>
      </c>
      <c r="AJ119" s="27">
        <f t="shared" si="305"/>
        <v>2.5295754493997569E-2</v>
      </c>
      <c r="AK119" s="27">
        <f t="shared" si="305"/>
        <v>-0.12024462363635902</v>
      </c>
      <c r="AL119" s="27">
        <f t="shared" si="305"/>
        <v>0.14394331285079498</v>
      </c>
      <c r="AM119" s="27">
        <f t="shared" ref="AM119:AM144" si="306">AM8-AK8</f>
        <v>2.3698689214435964E-2</v>
      </c>
      <c r="AS119" t="str">
        <f>W119</f>
        <v>11 Corporate managers and directors</v>
      </c>
      <c r="AT119" s="27">
        <f t="shared" ref="AT119:AW144" si="307">AU8-AT8</f>
        <v>0.47714045413585682</v>
      </c>
      <c r="AU119" s="27">
        <f t="shared" si="307"/>
        <v>7.4792756655570614E-3</v>
      </c>
      <c r="AV119" s="27">
        <f t="shared" si="307"/>
        <v>-0.2286034512106081</v>
      </c>
      <c r="AW119" s="27">
        <f t="shared" si="307"/>
        <v>0.22843153277074757</v>
      </c>
      <c r="AX119" s="27">
        <f t="shared" ref="AX119:AX144" si="308">AX8-AV8</f>
        <v>-1.7191843986053001E-4</v>
      </c>
      <c r="BD119" t="str">
        <f>AH119</f>
        <v>11 Corporate managers and directors</v>
      </c>
      <c r="BE119" s="27">
        <f t="shared" ref="BE119:BH144" si="309">BF8-BE8</f>
        <v>0.48970707331301488</v>
      </c>
      <c r="BF119" s="27">
        <f t="shared" si="309"/>
        <v>0.35542582552462854</v>
      </c>
      <c r="BG119" s="27">
        <f t="shared" si="309"/>
        <v>-0.58457573859129397</v>
      </c>
      <c r="BH119" s="27">
        <f t="shared" si="309"/>
        <v>0.29452922938224901</v>
      </c>
      <c r="BI119" s="27">
        <f t="shared" ref="BI119:BI144" si="310">BI8-BG8</f>
        <v>-0.29004650920904496</v>
      </c>
      <c r="BO119" t="str">
        <f>AS119</f>
        <v>11 Corporate managers and directors</v>
      </c>
      <c r="BP119" s="27">
        <f t="shared" ref="BP119:BS144" si="311">BQ8-BP8</f>
        <v>0.49792799025240608</v>
      </c>
      <c r="BQ119" s="27">
        <f t="shared" si="311"/>
        <v>-0.21652782693061301</v>
      </c>
      <c r="BR119" s="27">
        <f t="shared" si="311"/>
        <v>-0.41372436693837855</v>
      </c>
      <c r="BS119" s="27">
        <f t="shared" si="311"/>
        <v>-0.49524207554685162</v>
      </c>
      <c r="BT119" s="27">
        <f t="shared" ref="BT119:BT144" si="312">BT8-BR8</f>
        <v>-0.90896644248523017</v>
      </c>
      <c r="BZ119" t="str">
        <f>BD119</f>
        <v>11 Corporate managers and directors</v>
      </c>
      <c r="CA119" s="68">
        <f t="shared" ref="CA119:CD144" si="313">CB8-CA8</f>
        <v>0.15125513605324281</v>
      </c>
      <c r="CB119" s="68">
        <f t="shared" si="313"/>
        <v>-6.5421252123501361E-2</v>
      </c>
      <c r="CC119" s="68">
        <f t="shared" si="313"/>
        <v>-5.4334550418152272E-2</v>
      </c>
      <c r="CD119" s="68">
        <f t="shared" si="313"/>
        <v>-0.45301615472521628</v>
      </c>
      <c r="CE119" s="68">
        <f t="shared" ref="CE119:CE144" si="314">CE8-CC8</f>
        <v>-0.50735070514336855</v>
      </c>
      <c r="CK119" t="str">
        <f>BO119</f>
        <v>11 Corporate managers and directors</v>
      </c>
      <c r="CL119" s="68">
        <f t="shared" ref="CL119:CO144" si="315">CM8-CL8</f>
        <v>9.3238356468208272E-2</v>
      </c>
      <c r="CM119" s="68">
        <f t="shared" si="315"/>
        <v>-2.8051675607297932E-2</v>
      </c>
      <c r="CN119" s="68">
        <f t="shared" si="315"/>
        <v>1.2638915481252955E-2</v>
      </c>
      <c r="CO119" s="68">
        <f t="shared" si="315"/>
        <v>9.8772613415197108E-2</v>
      </c>
      <c r="CP119" s="68">
        <f t="shared" ref="CP119:CP144" si="316">CP8-CN8</f>
        <v>0.11141152889645006</v>
      </c>
    </row>
    <row r="120" spans="1:94" x14ac:dyDescent="0.2">
      <c r="A120" t="str">
        <f t="shared" si="298"/>
        <v>12 Other managers and proprietors</v>
      </c>
      <c r="B120" s="27">
        <f t="shared" si="299"/>
        <v>3.5686844864017256E-2</v>
      </c>
      <c r="C120" s="27">
        <f t="shared" si="299"/>
        <v>3.3042177027511888E-3</v>
      </c>
      <c r="D120" s="27">
        <f t="shared" si="299"/>
        <v>6.0621164530879512E-2</v>
      </c>
      <c r="E120" s="27">
        <f t="shared" si="299"/>
        <v>7.8987053012125774E-2</v>
      </c>
      <c r="F120" s="27">
        <f t="shared" si="300"/>
        <v>0.13960821754300529</v>
      </c>
      <c r="L120" t="str">
        <f t="shared" ref="L120:L143" si="317">A120</f>
        <v>12 Other managers and proprietors</v>
      </c>
      <c r="M120" s="27">
        <f t="shared" si="301"/>
        <v>0.25857576171152441</v>
      </c>
      <c r="N120" s="27">
        <f t="shared" si="301"/>
        <v>0.10503124150918364</v>
      </c>
      <c r="O120" s="27">
        <f t="shared" si="301"/>
        <v>0.5225623400567585</v>
      </c>
      <c r="P120" s="27">
        <f t="shared" si="301"/>
        <v>0.72850603067887953</v>
      </c>
      <c r="Q120" s="27">
        <f t="shared" si="302"/>
        <v>1.251068370735638</v>
      </c>
      <c r="W120" t="str">
        <f t="shared" ref="W120:W143" si="318">A120</f>
        <v>12 Other managers and proprietors</v>
      </c>
      <c r="X120" s="27">
        <f t="shared" si="303"/>
        <v>0.32105906108721127</v>
      </c>
      <c r="Y120" s="27">
        <f t="shared" si="303"/>
        <v>-8.4906846803185942E-2</v>
      </c>
      <c r="Z120" s="27">
        <f t="shared" si="303"/>
        <v>0.73319675728639933</v>
      </c>
      <c r="AA120" s="27">
        <f t="shared" si="303"/>
        <v>0.73846450367179939</v>
      </c>
      <c r="AB120" s="27">
        <f t="shared" si="304"/>
        <v>1.4716612609581987</v>
      </c>
      <c r="AH120" t="str">
        <f t="shared" ref="AH120:AH143" si="319">L120</f>
        <v>12 Other managers and proprietors</v>
      </c>
      <c r="AI120" s="27">
        <f t="shared" si="305"/>
        <v>0.11557661104467232</v>
      </c>
      <c r="AJ120" s="27">
        <f t="shared" si="305"/>
        <v>2.3104794955771446E-2</v>
      </c>
      <c r="AK120" s="27">
        <f t="shared" si="305"/>
        <v>0.17396982325158472</v>
      </c>
      <c r="AL120" s="27">
        <f t="shared" si="305"/>
        <v>0.20908065844210588</v>
      </c>
      <c r="AM120" s="27">
        <f t="shared" si="306"/>
        <v>0.3830504816936906</v>
      </c>
      <c r="AS120" t="str">
        <f t="shared" ref="AS120:AS143" si="320">W120</f>
        <v>12 Other managers and proprietors</v>
      </c>
      <c r="AT120" s="27">
        <f t="shared" si="307"/>
        <v>0.10524002251002595</v>
      </c>
      <c r="AU120" s="27">
        <f t="shared" si="307"/>
        <v>-7.4646098300906738E-3</v>
      </c>
      <c r="AV120" s="27">
        <f t="shared" si="307"/>
        <v>0.22338368868339198</v>
      </c>
      <c r="AW120" s="27">
        <f t="shared" si="307"/>
        <v>0.20925727781909931</v>
      </c>
      <c r="AX120" s="27">
        <f t="shared" si="308"/>
        <v>0.43264096650249129</v>
      </c>
      <c r="BD120" t="str">
        <f t="shared" ref="BD120:BD143" si="321">AH120</f>
        <v>12 Other managers and proprietors</v>
      </c>
      <c r="BE120" s="27">
        <f t="shared" si="309"/>
        <v>-0.13733447052260095</v>
      </c>
      <c r="BF120" s="27">
        <f t="shared" si="309"/>
        <v>0.10645799639082099</v>
      </c>
      <c r="BG120" s="27">
        <f t="shared" si="309"/>
        <v>0.26018995754476903</v>
      </c>
      <c r="BH120" s="27">
        <f t="shared" si="309"/>
        <v>0.13752481384228199</v>
      </c>
      <c r="BI120" s="27">
        <f t="shared" si="310"/>
        <v>0.39771477138705102</v>
      </c>
      <c r="BO120" t="str">
        <f t="shared" ref="BO120:BO143" si="322">AS120</f>
        <v>12 Other managers and proprietors</v>
      </c>
      <c r="BP120" s="27">
        <f t="shared" si="311"/>
        <v>3.5043812404373487E-2</v>
      </c>
      <c r="BQ120" s="27">
        <f t="shared" si="311"/>
        <v>-8.1314296221990601E-2</v>
      </c>
      <c r="BR120" s="27">
        <f t="shared" si="311"/>
        <v>0.39826422939847217</v>
      </c>
      <c r="BS120" s="27">
        <f t="shared" si="311"/>
        <v>-2.9798375345479133E-2</v>
      </c>
      <c r="BT120" s="27">
        <f t="shared" si="312"/>
        <v>0.36846585405299304</v>
      </c>
      <c r="BZ120" t="str">
        <f t="shared" ref="BZ120:BZ143" si="323">BD120</f>
        <v>12 Other managers and proprietors</v>
      </c>
      <c r="CA120" s="68">
        <f t="shared" si="313"/>
        <v>-6.6373772793003605E-2</v>
      </c>
      <c r="CB120" s="68">
        <f t="shared" si="313"/>
        <v>-0.13771986348979548</v>
      </c>
      <c r="CC120" s="68">
        <f t="shared" si="313"/>
        <v>0.15344485473783076</v>
      </c>
      <c r="CD120" s="68">
        <f t="shared" si="313"/>
        <v>-0.20838774422474349</v>
      </c>
      <c r="CE120" s="68">
        <f t="shared" si="314"/>
        <v>-5.4942889486912727E-2</v>
      </c>
      <c r="CK120" t="str">
        <f t="shared" ref="CK120:CK143" si="324">BO120</f>
        <v>12 Other managers and proprietors</v>
      </c>
      <c r="CL120" s="68">
        <f t="shared" si="315"/>
        <v>2.0414584448064488E-2</v>
      </c>
      <c r="CM120" s="68">
        <f t="shared" si="315"/>
        <v>-3.4809024270916367E-2</v>
      </c>
      <c r="CN120" s="68">
        <f t="shared" si="315"/>
        <v>0.1399646528241435</v>
      </c>
      <c r="CO120" s="68">
        <f t="shared" si="315"/>
        <v>0.14545802856596241</v>
      </c>
      <c r="CP120" s="68">
        <f t="shared" si="316"/>
        <v>0.2854226813901059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0.22011932298594328</v>
      </c>
      <c r="C121" s="27">
        <f t="shared" si="299"/>
        <v>6.5675830248861367E-2</v>
      </c>
      <c r="D121" s="27">
        <f t="shared" si="299"/>
        <v>0.13706204997742888</v>
      </c>
      <c r="E121" s="27">
        <f t="shared" si="299"/>
        <v>0.29688410085177086</v>
      </c>
      <c r="F121" s="27">
        <f t="shared" si="300"/>
        <v>0.43394615082919974</v>
      </c>
      <c r="L121" t="str">
        <f t="shared" si="317"/>
        <v>21 Science, research, engineering and technology professionals</v>
      </c>
      <c r="M121" s="27">
        <f t="shared" si="301"/>
        <v>0.95473776359565754</v>
      </c>
      <c r="N121" s="27">
        <f t="shared" si="301"/>
        <v>0.54933786255660877</v>
      </c>
      <c r="O121" s="27">
        <f t="shared" si="301"/>
        <v>0.82659462937447881</v>
      </c>
      <c r="P121" s="27">
        <f t="shared" si="301"/>
        <v>1.6496831954375049</v>
      </c>
      <c r="Q121" s="27">
        <f t="shared" si="302"/>
        <v>2.4762778248119837</v>
      </c>
      <c r="W121" t="str">
        <f t="shared" si="318"/>
        <v>21 Science, research, engineering and technology professionals</v>
      </c>
      <c r="X121" s="27">
        <f t="shared" si="303"/>
        <v>0.78237619631174482</v>
      </c>
      <c r="Y121" s="27">
        <f t="shared" si="303"/>
        <v>-9.5062420767179745E-2</v>
      </c>
      <c r="Z121" s="27">
        <f t="shared" si="303"/>
        <v>0.26902480285313946</v>
      </c>
      <c r="AA121" s="27">
        <f t="shared" si="303"/>
        <v>0.34727070014751504</v>
      </c>
      <c r="AB121" s="27">
        <f t="shared" si="304"/>
        <v>0.6162955030006545</v>
      </c>
      <c r="AH121" t="str">
        <f t="shared" si="319"/>
        <v>21 Science, research, engineering and technology professionals</v>
      </c>
      <c r="AI121" s="27">
        <f t="shared" si="305"/>
        <v>9.2965100451501415E-2</v>
      </c>
      <c r="AJ121" s="27">
        <f t="shared" si="305"/>
        <v>2.5819608882421408E-2</v>
      </c>
      <c r="AK121" s="27">
        <f t="shared" si="305"/>
        <v>3.9851128202945896E-2</v>
      </c>
      <c r="AL121" s="27">
        <f t="shared" si="305"/>
        <v>0.10768937429876924</v>
      </c>
      <c r="AM121" s="27">
        <f t="shared" si="306"/>
        <v>0.14754050250171513</v>
      </c>
      <c r="AS121" t="str">
        <f t="shared" si="320"/>
        <v>21 Science, research, engineering and technology professionals</v>
      </c>
      <c r="AT121" s="27">
        <f t="shared" si="307"/>
        <v>0.19948550790453834</v>
      </c>
      <c r="AU121" s="27">
        <f t="shared" si="307"/>
        <v>-3.3858252235453135E-2</v>
      </c>
      <c r="AV121" s="27">
        <f t="shared" si="307"/>
        <v>-0.11690006316851598</v>
      </c>
      <c r="AW121" s="27">
        <f t="shared" si="307"/>
        <v>-4.1732567311409285E-2</v>
      </c>
      <c r="AX121" s="27">
        <f t="shared" si="308"/>
        <v>-0.15863263047992526</v>
      </c>
      <c r="BD121" t="str">
        <f t="shared" si="321"/>
        <v>21 Science, research, engineering and technology professionals</v>
      </c>
      <c r="BE121" s="27">
        <f t="shared" si="309"/>
        <v>6.7639017350508812E-2</v>
      </c>
      <c r="BF121" s="27">
        <f t="shared" si="309"/>
        <v>0.19664619766091418</v>
      </c>
      <c r="BG121" s="27">
        <f t="shared" si="309"/>
        <v>-0.21240191103107797</v>
      </c>
      <c r="BH121" s="27">
        <f t="shared" si="309"/>
        <v>-9.2239526144127559E-2</v>
      </c>
      <c r="BI121" s="27">
        <f t="shared" si="310"/>
        <v>-0.30464143717520553</v>
      </c>
      <c r="BO121" t="str">
        <f t="shared" si="322"/>
        <v>21 Science, research, engineering and technology professionals</v>
      </c>
      <c r="BP121" s="27">
        <f t="shared" si="311"/>
        <v>0.14768646804569818</v>
      </c>
      <c r="BQ121" s="27">
        <f t="shared" si="311"/>
        <v>-7.4292363067730349E-2</v>
      </c>
      <c r="BR121" s="27">
        <f t="shared" si="311"/>
        <v>-2.3142211438011095E-2</v>
      </c>
      <c r="BS121" s="27">
        <f t="shared" si="311"/>
        <v>-0.17996066285512358</v>
      </c>
      <c r="BT121" s="27">
        <f t="shared" si="312"/>
        <v>-0.20310287429313467</v>
      </c>
      <c r="BZ121" t="str">
        <f t="shared" si="323"/>
        <v>21 Science, research, engineering and technology professionals</v>
      </c>
      <c r="CA121" s="68">
        <f t="shared" si="313"/>
        <v>-2.3492581637160059E-2</v>
      </c>
      <c r="CB121" s="68">
        <f t="shared" si="313"/>
        <v>-4.9241318713501681E-2</v>
      </c>
      <c r="CC121" s="68">
        <f t="shared" si="313"/>
        <v>6.1449376167159953E-2</v>
      </c>
      <c r="CD121" s="68">
        <f t="shared" si="313"/>
        <v>-0.32910211743372975</v>
      </c>
      <c r="CE121" s="68">
        <f t="shared" si="314"/>
        <v>-0.26765274126656979</v>
      </c>
      <c r="CK121" t="str">
        <f t="shared" si="324"/>
        <v>21 Science, research, engineering and technology professionals</v>
      </c>
      <c r="CL121" s="68">
        <f t="shared" si="315"/>
        <v>6.731860590637323E-2</v>
      </c>
      <c r="CM121" s="68">
        <f t="shared" si="315"/>
        <v>-2.0898808966327009E-4</v>
      </c>
      <c r="CN121" s="68">
        <f t="shared" si="315"/>
        <v>0.10882068693648972</v>
      </c>
      <c r="CO121" s="68">
        <f t="shared" si="315"/>
        <v>0.17779281528247315</v>
      </c>
      <c r="CP121" s="68">
        <f t="shared" si="316"/>
        <v>0.28661350221896287</v>
      </c>
    </row>
    <row r="122" spans="1:94" x14ac:dyDescent="0.2">
      <c r="A122" t="str">
        <f t="shared" si="298"/>
        <v>22 Health professionals</v>
      </c>
      <c r="B122" s="27">
        <f t="shared" si="299"/>
        <v>0.1847216297881295</v>
      </c>
      <c r="C122" s="27">
        <f t="shared" si="299"/>
        <v>2.896598375804782E-2</v>
      </c>
      <c r="D122" s="27">
        <f t="shared" si="299"/>
        <v>0.12200147905826875</v>
      </c>
      <c r="E122" s="27">
        <f t="shared" si="299"/>
        <v>0.16545405618345677</v>
      </c>
      <c r="F122" s="27">
        <f t="shared" si="300"/>
        <v>0.28745553524172551</v>
      </c>
      <c r="L122" t="str">
        <f t="shared" si="317"/>
        <v>22 Health professionals</v>
      </c>
      <c r="M122" s="27">
        <f t="shared" si="301"/>
        <v>0.62959615208158937</v>
      </c>
      <c r="N122" s="27">
        <f t="shared" si="301"/>
        <v>0.1113324563529634</v>
      </c>
      <c r="O122" s="27">
        <f t="shared" si="301"/>
        <v>0.3825253575542904</v>
      </c>
      <c r="P122" s="27">
        <f t="shared" si="301"/>
        <v>0.48563095462387063</v>
      </c>
      <c r="Q122" s="27">
        <f t="shared" si="302"/>
        <v>0.86815631217816103</v>
      </c>
      <c r="W122" t="str">
        <f t="shared" si="318"/>
        <v>22 Health professionals</v>
      </c>
      <c r="X122" s="27">
        <f t="shared" si="303"/>
        <v>0.90342602098424374</v>
      </c>
      <c r="Y122" s="27">
        <f t="shared" si="303"/>
        <v>-6.6127187870478998E-2</v>
      </c>
      <c r="Z122" s="27">
        <f t="shared" si="303"/>
        <v>0.36947058869167826</v>
      </c>
      <c r="AA122" s="27">
        <f t="shared" si="303"/>
        <v>0.38320145398976901</v>
      </c>
      <c r="AB122" s="27">
        <f t="shared" si="304"/>
        <v>0.75267204268144727</v>
      </c>
      <c r="AH122" t="str">
        <f t="shared" si="319"/>
        <v>22 Health professionals</v>
      </c>
      <c r="AI122" s="27">
        <f t="shared" si="305"/>
        <v>-0.18708079980683601</v>
      </c>
      <c r="AJ122" s="27">
        <f t="shared" si="305"/>
        <v>-0.16180740546219186</v>
      </c>
      <c r="AK122" s="27">
        <f t="shared" si="305"/>
        <v>-0.49899154741961749</v>
      </c>
      <c r="AL122" s="27">
        <f t="shared" si="305"/>
        <v>-0.46443634442770498</v>
      </c>
      <c r="AM122" s="27">
        <f t="shared" si="306"/>
        <v>-0.96342789184732247</v>
      </c>
      <c r="AS122" t="str">
        <f t="shared" si="320"/>
        <v>22 Health professionals</v>
      </c>
      <c r="AT122" s="27">
        <f t="shared" si="307"/>
        <v>6.1627371789406304E-2</v>
      </c>
      <c r="AU122" s="27">
        <f t="shared" si="307"/>
        <v>3.569570826849966E-2</v>
      </c>
      <c r="AV122" s="27">
        <f t="shared" si="307"/>
        <v>9.8545622329404003E-3</v>
      </c>
      <c r="AW122" s="27">
        <f t="shared" si="307"/>
        <v>2.4614333841017078E-2</v>
      </c>
      <c r="AX122" s="27">
        <f t="shared" si="308"/>
        <v>3.4468896073957478E-2</v>
      </c>
      <c r="BD122" t="str">
        <f t="shared" si="321"/>
        <v>22 Health professionals</v>
      </c>
      <c r="BE122" s="27">
        <f t="shared" si="309"/>
        <v>0.20461908034941045</v>
      </c>
      <c r="BF122" s="27">
        <f t="shared" si="309"/>
        <v>9.4130714932083581E-2</v>
      </c>
      <c r="BG122" s="27">
        <f t="shared" si="309"/>
        <v>6.3106033545007767E-2</v>
      </c>
      <c r="BH122" s="27">
        <f t="shared" si="309"/>
        <v>0.10565618407224919</v>
      </c>
      <c r="BI122" s="27">
        <f t="shared" si="310"/>
        <v>0.16876221761725696</v>
      </c>
      <c r="BO122" t="str">
        <f t="shared" si="322"/>
        <v>22 Health professionals</v>
      </c>
      <c r="BP122" s="27">
        <f t="shared" si="311"/>
        <v>0.10489245870329278</v>
      </c>
      <c r="BQ122" s="27">
        <f t="shared" si="311"/>
        <v>-1.4229312395513949E-3</v>
      </c>
      <c r="BR122" s="27">
        <f t="shared" si="311"/>
        <v>8.512080078418971E-3</v>
      </c>
      <c r="BS122" s="27">
        <f t="shared" si="311"/>
        <v>-0.15332177169821437</v>
      </c>
      <c r="BT122" s="27">
        <f t="shared" si="312"/>
        <v>-0.1448096916197954</v>
      </c>
      <c r="BZ122" t="str">
        <f t="shared" si="323"/>
        <v>22 Health professionals</v>
      </c>
      <c r="CA122" s="68">
        <f t="shared" si="313"/>
        <v>9.4552727665911274E-2</v>
      </c>
      <c r="CB122" s="68">
        <f t="shared" si="313"/>
        <v>-8.5464144507871653E-2</v>
      </c>
      <c r="CC122" s="68">
        <f t="shared" si="313"/>
        <v>2.464190153282475E-2</v>
      </c>
      <c r="CD122" s="68">
        <f t="shared" si="313"/>
        <v>-0.15294962201121992</v>
      </c>
      <c r="CE122" s="68">
        <f t="shared" si="314"/>
        <v>-0.12830772047839517</v>
      </c>
      <c r="CK122" t="str">
        <f t="shared" si="324"/>
        <v>22 Health professionals</v>
      </c>
      <c r="CL122" s="68">
        <f t="shared" si="315"/>
        <v>2.7134031105698127E-2</v>
      </c>
      <c r="CM122" s="68">
        <f t="shared" si="315"/>
        <v>3.8410575674190095E-4</v>
      </c>
      <c r="CN122" s="68">
        <f t="shared" si="315"/>
        <v>5.2419501887711509E-2</v>
      </c>
      <c r="CO122" s="68">
        <f t="shared" si="315"/>
        <v>0.11953693620800636</v>
      </c>
      <c r="CP122" s="68">
        <f t="shared" si="316"/>
        <v>0.17195643809571787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0.15617557886928013</v>
      </c>
      <c r="C123" s="27">
        <f t="shared" si="299"/>
        <v>5.3283628844551956E-2</v>
      </c>
      <c r="D123" s="27">
        <f t="shared" si="299"/>
        <v>0.13101670778775976</v>
      </c>
      <c r="E123" s="27">
        <f t="shared" si="299"/>
        <v>0.22222763143416713</v>
      </c>
      <c r="F123" s="27">
        <f t="shared" si="300"/>
        <v>0.35324433922192688</v>
      </c>
      <c r="L123" t="str">
        <f t="shared" si="317"/>
        <v>23 Teaching and other educational professionals</v>
      </c>
      <c r="M123" s="27">
        <f t="shared" si="301"/>
        <v>1.0349186717824876</v>
      </c>
      <c r="N123" s="27">
        <f t="shared" si="301"/>
        <v>0.13028619145940734</v>
      </c>
      <c r="O123" s="27">
        <f t="shared" si="301"/>
        <v>0.71071242539689905</v>
      </c>
      <c r="P123" s="27">
        <f t="shared" si="301"/>
        <v>1.1170780906507458</v>
      </c>
      <c r="Q123" s="27">
        <f t="shared" si="302"/>
        <v>1.8277905160476449</v>
      </c>
      <c r="W123" t="str">
        <f t="shared" si="318"/>
        <v>23 Teaching and other educational professionals</v>
      </c>
      <c r="X123" s="27">
        <f t="shared" si="303"/>
        <v>-0.20313627996102301</v>
      </c>
      <c r="Y123" s="27">
        <f t="shared" si="303"/>
        <v>-0.11660166579602871</v>
      </c>
      <c r="Z123" s="27">
        <f t="shared" si="303"/>
        <v>-0.39580251803491251</v>
      </c>
      <c r="AA123" s="27">
        <f t="shared" si="303"/>
        <v>-0.40809130538283567</v>
      </c>
      <c r="AB123" s="27">
        <f t="shared" si="304"/>
        <v>-0.80389382341774818</v>
      </c>
      <c r="AH123" t="str">
        <f t="shared" si="319"/>
        <v>23 Teaching and other educational professionals</v>
      </c>
      <c r="AI123" s="27">
        <f t="shared" si="305"/>
        <v>-0.194332305300564</v>
      </c>
      <c r="AJ123" s="27">
        <f t="shared" si="305"/>
        <v>-4.0466530569638615E-2</v>
      </c>
      <c r="AK123" s="27">
        <f t="shared" si="305"/>
        <v>-8.6438883152545831E-2</v>
      </c>
      <c r="AL123" s="27">
        <f t="shared" si="305"/>
        <v>3.8330780895234617E-3</v>
      </c>
      <c r="AM123" s="27">
        <f t="shared" si="306"/>
        <v>-8.2605805063022369E-2</v>
      </c>
      <c r="AS123" t="str">
        <f t="shared" si="320"/>
        <v>23 Teaching and other educational professionals</v>
      </c>
      <c r="AT123" s="27">
        <f t="shared" si="307"/>
        <v>9.87302762194045E-3</v>
      </c>
      <c r="AU123" s="27">
        <f t="shared" si="307"/>
        <v>4.1769404045541303E-4</v>
      </c>
      <c r="AV123" s="27">
        <f t="shared" si="307"/>
        <v>-2.1108271595475792E-2</v>
      </c>
      <c r="AW123" s="27">
        <f t="shared" si="307"/>
        <v>-9.7238900087889407E-3</v>
      </c>
      <c r="AX123" s="27">
        <f t="shared" si="308"/>
        <v>-3.0832161604264732E-2</v>
      </c>
      <c r="BD123" t="str">
        <f t="shared" si="321"/>
        <v>23 Teaching and other educational professionals</v>
      </c>
      <c r="BE123" s="27">
        <f t="shared" si="309"/>
        <v>-6.3784528485958947E-3</v>
      </c>
      <c r="BF123" s="27">
        <f t="shared" si="309"/>
        <v>6.1698895667865128E-2</v>
      </c>
      <c r="BG123" s="27">
        <f t="shared" si="309"/>
        <v>2.7215456880237521E-2</v>
      </c>
      <c r="BH123" s="27">
        <f t="shared" si="309"/>
        <v>0.11024354775828071</v>
      </c>
      <c r="BI123" s="27">
        <f t="shared" si="310"/>
        <v>0.13745900463851823</v>
      </c>
      <c r="BO123" t="str">
        <f t="shared" si="322"/>
        <v>23 Teaching and other educational professionals</v>
      </c>
      <c r="BP123" s="27">
        <f t="shared" si="311"/>
        <v>-6.9997073970887724E-3</v>
      </c>
      <c r="BQ123" s="27">
        <f t="shared" si="311"/>
        <v>-1.586326328493759E-4</v>
      </c>
      <c r="BR123" s="27">
        <f t="shared" si="311"/>
        <v>-6.6767359914868818E-3</v>
      </c>
      <c r="BS123" s="27">
        <f t="shared" si="311"/>
        <v>-2.7812664450382329E-2</v>
      </c>
      <c r="BT123" s="27">
        <f t="shared" si="312"/>
        <v>-3.4489400441869211E-2</v>
      </c>
      <c r="BZ123" t="str">
        <f t="shared" si="323"/>
        <v>23 Teaching and other educational professionals</v>
      </c>
      <c r="CA123" s="68">
        <f t="shared" si="313"/>
        <v>-8.3225744211856134E-3</v>
      </c>
      <c r="CB123" s="68">
        <f t="shared" si="313"/>
        <v>-1.4624430997836391E-2</v>
      </c>
      <c r="CC123" s="68">
        <f t="shared" si="313"/>
        <v>3.1530915307287521E-2</v>
      </c>
      <c r="CD123" s="68">
        <f t="shared" si="313"/>
        <v>-2.4679391448696603E-2</v>
      </c>
      <c r="CE123" s="68">
        <f t="shared" si="314"/>
        <v>6.8515238585909188E-3</v>
      </c>
      <c r="CK123" t="str">
        <f t="shared" si="324"/>
        <v>23 Teaching and other educational professionals</v>
      </c>
      <c r="CL123" s="68">
        <f t="shared" si="315"/>
        <v>1.4301038717582641E-2</v>
      </c>
      <c r="CM123" s="68">
        <f t="shared" si="315"/>
        <v>5.3987423543358434E-3</v>
      </c>
      <c r="CN123" s="68">
        <f t="shared" si="315"/>
        <v>2.4118250083205596E-2</v>
      </c>
      <c r="CO123" s="68">
        <f t="shared" si="315"/>
        <v>1.9875543997586537E-2</v>
      </c>
      <c r="CP123" s="68">
        <f t="shared" si="316"/>
        <v>4.3993794080792133E-2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7.9583736659817328E-2</v>
      </c>
      <c r="C124" s="27">
        <f t="shared" si="299"/>
        <v>5.3851352701598854E-2</v>
      </c>
      <c r="D124" s="27">
        <f t="shared" si="299"/>
        <v>0.10875632354410192</v>
      </c>
      <c r="E124" s="27">
        <f t="shared" si="299"/>
        <v>0.18706652564041548</v>
      </c>
      <c r="F124" s="27">
        <f t="shared" si="300"/>
        <v>0.2958228491845174</v>
      </c>
      <c r="L124" t="str">
        <f t="shared" si="317"/>
        <v>24 Business, media and public service professionals</v>
      </c>
      <c r="M124" s="27">
        <f t="shared" si="301"/>
        <v>1.07598737640894</v>
      </c>
      <c r="N124" s="27">
        <f t="shared" si="301"/>
        <v>0.40813095612292294</v>
      </c>
      <c r="O124" s="27">
        <f t="shared" si="301"/>
        <v>0.96366347039056865</v>
      </c>
      <c r="P124" s="27">
        <f t="shared" si="301"/>
        <v>1.5216492515532245</v>
      </c>
      <c r="Q124" s="27">
        <f t="shared" si="302"/>
        <v>2.4853127219437932</v>
      </c>
      <c r="W124" t="str">
        <f t="shared" si="318"/>
        <v>24 Business, media and public service professionals</v>
      </c>
      <c r="X124" s="27">
        <f t="shared" si="303"/>
        <v>1.0033308314892428</v>
      </c>
      <c r="Y124" s="27">
        <f t="shared" si="303"/>
        <v>0.22185677232659451</v>
      </c>
      <c r="Z124" s="27">
        <f t="shared" si="303"/>
        <v>0.78803664491499426</v>
      </c>
      <c r="AA124" s="27">
        <f t="shared" si="303"/>
        <v>0.78806462951790479</v>
      </c>
      <c r="AB124" s="27">
        <f t="shared" si="304"/>
        <v>1.576101274432899</v>
      </c>
      <c r="AH124" t="str">
        <f t="shared" si="319"/>
        <v>24 Business, media and public service professionals</v>
      </c>
      <c r="AI124" s="27">
        <f t="shared" si="305"/>
        <v>3.7995666537244843E-2</v>
      </c>
      <c r="AJ124" s="27">
        <f t="shared" si="305"/>
        <v>5.2888051258393909E-2</v>
      </c>
      <c r="AK124" s="27">
        <f t="shared" si="305"/>
        <v>-1.400453647686295E-2</v>
      </c>
      <c r="AL124" s="27">
        <f t="shared" si="305"/>
        <v>6.4489413652157768E-2</v>
      </c>
      <c r="AM124" s="27">
        <f t="shared" si="306"/>
        <v>5.0484877175294818E-2</v>
      </c>
      <c r="AS124" t="str">
        <f t="shared" si="320"/>
        <v>24 Business, media and public service professionals</v>
      </c>
      <c r="AT124" s="27">
        <f t="shared" si="307"/>
        <v>0.14748056589696823</v>
      </c>
      <c r="AU124" s="27">
        <f t="shared" si="307"/>
        <v>4.9945548895466318E-2</v>
      </c>
      <c r="AV124" s="27">
        <f t="shared" si="307"/>
        <v>0.10881527378591982</v>
      </c>
      <c r="AW124" s="27">
        <f t="shared" si="307"/>
        <v>0.16527306840888589</v>
      </c>
      <c r="AX124" s="27">
        <f t="shared" si="308"/>
        <v>0.27408834219480571</v>
      </c>
      <c r="BD124" t="str">
        <f t="shared" si="321"/>
        <v>24 Business, media and public service professionals</v>
      </c>
      <c r="BE124" s="27">
        <f t="shared" si="309"/>
        <v>0.16630779037329368</v>
      </c>
      <c r="BF124" s="27">
        <f t="shared" si="309"/>
        <v>0.33475622201323452</v>
      </c>
      <c r="BG124" s="27">
        <f t="shared" si="309"/>
        <v>0.23516714098728198</v>
      </c>
      <c r="BH124" s="27">
        <f t="shared" si="309"/>
        <v>0.22048045196600352</v>
      </c>
      <c r="BI124" s="27">
        <f t="shared" si="310"/>
        <v>0.4556475929532855</v>
      </c>
      <c r="BO124" t="str">
        <f t="shared" si="322"/>
        <v>24 Business, media and public service professionals</v>
      </c>
      <c r="BP124" s="27">
        <f t="shared" si="311"/>
        <v>0.15836482221343973</v>
      </c>
      <c r="BQ124" s="27">
        <f t="shared" si="311"/>
        <v>-2.8345965402078122E-2</v>
      </c>
      <c r="BR124" s="27">
        <f t="shared" si="311"/>
        <v>7.1409369118052402E-2</v>
      </c>
      <c r="BS124" s="27">
        <f t="shared" si="311"/>
        <v>-0.24580842298479832</v>
      </c>
      <c r="BT124" s="27">
        <f t="shared" si="312"/>
        <v>-0.17439905386674592</v>
      </c>
      <c r="BZ124" t="str">
        <f t="shared" si="323"/>
        <v>24 Business, media and public service professionals</v>
      </c>
      <c r="CA124" s="68">
        <f t="shared" si="313"/>
        <v>7.0855399358513815E-2</v>
      </c>
      <c r="CB124" s="68">
        <f t="shared" si="313"/>
        <v>-2.8713116375579162E-2</v>
      </c>
      <c r="CC124" s="68">
        <f t="shared" si="313"/>
        <v>7.1387382378859776E-2</v>
      </c>
      <c r="CD124" s="68">
        <f t="shared" si="313"/>
        <v>-0.33677556800962505</v>
      </c>
      <c r="CE124" s="68">
        <f t="shared" si="314"/>
        <v>-0.26538818563076527</v>
      </c>
      <c r="CK124" t="str">
        <f t="shared" si="324"/>
        <v>24 Business, media and public service professionals</v>
      </c>
      <c r="CL124" s="68">
        <f t="shared" si="315"/>
        <v>5.0658521294602438E-2</v>
      </c>
      <c r="CM124" s="68">
        <f t="shared" si="315"/>
        <v>4.1358506509711623E-3</v>
      </c>
      <c r="CN124" s="68">
        <f t="shared" si="315"/>
        <v>7.4464783868483986E-2</v>
      </c>
      <c r="CO124" s="68">
        <f t="shared" si="315"/>
        <v>0.14442318895939255</v>
      </c>
      <c r="CP124" s="68">
        <f t="shared" si="316"/>
        <v>0.21888797282787653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3.7717463075506399E-2</v>
      </c>
      <c r="C125" s="27">
        <f t="shared" si="299"/>
        <v>1.614351123639457E-2</v>
      </c>
      <c r="D125" s="27">
        <f t="shared" si="299"/>
        <v>1.0071627887633106E-2</v>
      </c>
      <c r="E125" s="27">
        <f t="shared" si="299"/>
        <v>6.5143134340722136E-2</v>
      </c>
      <c r="F125" s="27">
        <f t="shared" si="300"/>
        <v>7.5214762228355242E-2</v>
      </c>
      <c r="L125" t="str">
        <f t="shared" si="317"/>
        <v>31 Science, engineering and technology associate professionals</v>
      </c>
      <c r="M125" s="27">
        <f t="shared" si="301"/>
        <v>0.18020352201282724</v>
      </c>
      <c r="N125" s="27">
        <f t="shared" si="301"/>
        <v>0.12567922236579154</v>
      </c>
      <c r="O125" s="27">
        <f t="shared" si="301"/>
        <v>-4.0211227411688699E-2</v>
      </c>
      <c r="P125" s="27">
        <f t="shared" si="301"/>
        <v>0.20958148602818416</v>
      </c>
      <c r="Q125" s="27">
        <f t="shared" si="302"/>
        <v>0.16937025861649546</v>
      </c>
      <c r="W125" t="str">
        <f t="shared" si="318"/>
        <v>31 Science, engineering and technology associate professionals</v>
      </c>
      <c r="X125" s="27">
        <f t="shared" si="303"/>
        <v>0.29490651250045707</v>
      </c>
      <c r="Y125" s="27">
        <f t="shared" si="303"/>
        <v>4.3774082664189029E-2</v>
      </c>
      <c r="Z125" s="27">
        <f t="shared" si="303"/>
        <v>-0.14572499992857701</v>
      </c>
      <c r="AA125" s="27">
        <f t="shared" si="303"/>
        <v>0.15668198086845075</v>
      </c>
      <c r="AB125" s="27">
        <f t="shared" si="304"/>
        <v>1.0956980939873739E-2</v>
      </c>
      <c r="AH125" t="str">
        <f t="shared" si="319"/>
        <v>31 Science, engineering and technology associate professionals</v>
      </c>
      <c r="AI125" s="27">
        <f t="shared" si="305"/>
        <v>4.954110428489622E-2</v>
      </c>
      <c r="AJ125" s="27">
        <f t="shared" si="305"/>
        <v>2.654911217927497E-2</v>
      </c>
      <c r="AK125" s="27">
        <f t="shared" si="305"/>
        <v>2.8337040997994389E-4</v>
      </c>
      <c r="AL125" s="27">
        <f t="shared" si="305"/>
        <v>7.8379848521475171E-2</v>
      </c>
      <c r="AM125" s="27">
        <f t="shared" si="306"/>
        <v>7.8663218931455114E-2</v>
      </c>
      <c r="AS125" t="str">
        <f t="shared" si="320"/>
        <v>31 Science, engineering and technology associate professionals</v>
      </c>
      <c r="AT125" s="27">
        <f t="shared" si="307"/>
        <v>8.5108710104860319E-2</v>
      </c>
      <c r="AU125" s="27">
        <f t="shared" si="307"/>
        <v>1.8232968581757159E-2</v>
      </c>
      <c r="AV125" s="27">
        <f t="shared" si="307"/>
        <v>-0.11610426716135025</v>
      </c>
      <c r="AW125" s="27">
        <f t="shared" si="307"/>
        <v>-1.1634884522298716E-2</v>
      </c>
      <c r="AX125" s="27">
        <f t="shared" si="308"/>
        <v>-0.12773915168364897</v>
      </c>
      <c r="BD125" t="str">
        <f t="shared" si="321"/>
        <v>31 Science, engineering and technology associate professionals</v>
      </c>
      <c r="BE125" s="27">
        <f t="shared" si="309"/>
        <v>3.4646414176281448E-3</v>
      </c>
      <c r="BF125" s="27">
        <f t="shared" si="309"/>
        <v>0.12056959502059383</v>
      </c>
      <c r="BG125" s="27">
        <f t="shared" si="309"/>
        <v>-0.25220773791326412</v>
      </c>
      <c r="BH125" s="27">
        <f t="shared" si="309"/>
        <v>-0.1622181155739395</v>
      </c>
      <c r="BI125" s="27">
        <f t="shared" si="310"/>
        <v>-0.41442585348720362</v>
      </c>
      <c r="BO125" t="str">
        <f t="shared" si="322"/>
        <v>31 Science, engineering and technology associate professionals</v>
      </c>
      <c r="BP125" s="27">
        <f t="shared" si="311"/>
        <v>0.10571111924857379</v>
      </c>
      <c r="BQ125" s="27">
        <f t="shared" si="311"/>
        <v>1.0369567520443046E-2</v>
      </c>
      <c r="BR125" s="27">
        <f t="shared" si="311"/>
        <v>-0.10103592002469597</v>
      </c>
      <c r="BS125" s="27">
        <f t="shared" si="311"/>
        <v>-4.026399156502225E-2</v>
      </c>
      <c r="BT125" s="27">
        <f t="shared" si="312"/>
        <v>-0.14129991158971822</v>
      </c>
      <c r="BZ125" t="str">
        <f t="shared" si="323"/>
        <v>31 Science, engineering and technology associate professionals</v>
      </c>
      <c r="CA125" s="68">
        <f t="shared" si="313"/>
        <v>3.924445624344397E-2</v>
      </c>
      <c r="CB125" s="68">
        <f t="shared" si="313"/>
        <v>1.862763232614284E-2</v>
      </c>
      <c r="CC125" s="68">
        <f t="shared" si="313"/>
        <v>-5.8015405077117721E-2</v>
      </c>
      <c r="CD125" s="68">
        <f t="shared" si="313"/>
        <v>-8.2337396023298925E-2</v>
      </c>
      <c r="CE125" s="68">
        <f t="shared" si="314"/>
        <v>-0.14035280110041665</v>
      </c>
      <c r="CK125" t="str">
        <f t="shared" si="324"/>
        <v>31 Science, engineering and technology associate professionals</v>
      </c>
      <c r="CL125" s="68">
        <f t="shared" si="315"/>
        <v>3.3469202300987072E-2</v>
      </c>
      <c r="CM125" s="68">
        <f t="shared" si="315"/>
        <v>1.7634557978223594E-2</v>
      </c>
      <c r="CN125" s="68">
        <f t="shared" si="315"/>
        <v>3.3793984944570712E-2</v>
      </c>
      <c r="CO125" s="68">
        <f t="shared" si="315"/>
        <v>0.1177718251933722</v>
      </c>
      <c r="CP125" s="68">
        <f t="shared" si="316"/>
        <v>0.1515658101379429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5.9332291141706607E-3</v>
      </c>
      <c r="C126" s="27">
        <f t="shared" si="299"/>
        <v>-3.9931175289048201E-4</v>
      </c>
      <c r="D126" s="27">
        <f t="shared" si="299"/>
        <v>6.2876901770873121E-3</v>
      </c>
      <c r="E126" s="27">
        <f t="shared" si="299"/>
        <v>1.0401739970954251E-2</v>
      </c>
      <c r="F126" s="27">
        <f t="shared" si="300"/>
        <v>1.6689430148041563E-2</v>
      </c>
      <c r="L126" t="str">
        <f t="shared" si="317"/>
        <v>32 Health and social care associate professionals</v>
      </c>
      <c r="M126" s="27">
        <f t="shared" si="301"/>
        <v>0.15458647468253839</v>
      </c>
      <c r="N126" s="27">
        <f t="shared" si="301"/>
        <v>3.1262358234577681E-2</v>
      </c>
      <c r="O126" s="27">
        <f t="shared" si="301"/>
        <v>9.3859319477246239E-2</v>
      </c>
      <c r="P126" s="27">
        <f t="shared" si="301"/>
        <v>0.17893686615701776</v>
      </c>
      <c r="Q126" s="27">
        <f t="shared" si="302"/>
        <v>0.272796185634264</v>
      </c>
      <c r="W126" t="str">
        <f t="shared" si="318"/>
        <v>32 Health and social care associate professionals</v>
      </c>
      <c r="X126" s="27">
        <f t="shared" si="303"/>
        <v>0.31225479555071067</v>
      </c>
      <c r="Y126" s="27">
        <f t="shared" si="303"/>
        <v>1.5050059165182095E-2</v>
      </c>
      <c r="Z126" s="27">
        <f t="shared" si="303"/>
        <v>0.11960980270165189</v>
      </c>
      <c r="AA126" s="27">
        <f t="shared" si="303"/>
        <v>0.24898668697991488</v>
      </c>
      <c r="AB126" s="27">
        <f t="shared" si="304"/>
        <v>0.36859648968156677</v>
      </c>
      <c r="AH126" t="str">
        <f t="shared" si="319"/>
        <v>32 Health and social care associate professionals</v>
      </c>
      <c r="AI126" s="27">
        <f t="shared" si="305"/>
        <v>-3.5663215918187885E-2</v>
      </c>
      <c r="AJ126" s="27">
        <f t="shared" si="305"/>
        <v>-3.1243022497731032E-2</v>
      </c>
      <c r="AK126" s="27">
        <f t="shared" si="305"/>
        <v>-0.19550314918584044</v>
      </c>
      <c r="AL126" s="27">
        <f t="shared" si="305"/>
        <v>-0.19503023115854229</v>
      </c>
      <c r="AM126" s="27">
        <f t="shared" si="306"/>
        <v>-0.39053338034438273</v>
      </c>
      <c r="AS126" t="str">
        <f t="shared" si="320"/>
        <v>32 Health and social care associate professionals</v>
      </c>
      <c r="AT126" s="27">
        <f t="shared" si="307"/>
        <v>3.6303985917564841E-2</v>
      </c>
      <c r="AU126" s="27">
        <f t="shared" si="307"/>
        <v>2.8677346626644618E-2</v>
      </c>
      <c r="AV126" s="27">
        <f t="shared" si="307"/>
        <v>-1.4245419352583527E-2</v>
      </c>
      <c r="AW126" s="27">
        <f t="shared" si="307"/>
        <v>1.7584877872519417E-2</v>
      </c>
      <c r="AX126" s="27">
        <f t="shared" si="308"/>
        <v>3.3394585199358895E-3</v>
      </c>
      <c r="BD126" t="str">
        <f t="shared" si="321"/>
        <v>32 Health and social care associate professionals</v>
      </c>
      <c r="BE126" s="27">
        <f t="shared" si="309"/>
        <v>0.13792203972516426</v>
      </c>
      <c r="BF126" s="27">
        <f t="shared" si="309"/>
        <v>8.8904858420167154E-2</v>
      </c>
      <c r="BG126" s="27">
        <f t="shared" si="309"/>
        <v>-2.3380942602595045E-2</v>
      </c>
      <c r="BH126" s="27">
        <f t="shared" si="309"/>
        <v>0.12169349146618635</v>
      </c>
      <c r="BI126" s="27">
        <f t="shared" si="310"/>
        <v>9.8312548863591309E-2</v>
      </c>
      <c r="BO126" t="str">
        <f t="shared" si="322"/>
        <v>32 Health and social care associate professionals</v>
      </c>
      <c r="BP126" s="27">
        <f t="shared" si="311"/>
        <v>5.6935919162798276E-2</v>
      </c>
      <c r="BQ126" s="27">
        <f t="shared" si="311"/>
        <v>6.5394816332635664E-3</v>
      </c>
      <c r="BR126" s="27">
        <f t="shared" si="311"/>
        <v>-4.101332845512129E-2</v>
      </c>
      <c r="BS126" s="27">
        <f t="shared" si="311"/>
        <v>-0.10114148920126464</v>
      </c>
      <c r="BT126" s="27">
        <f t="shared" si="312"/>
        <v>-0.14215481765638593</v>
      </c>
      <c r="BZ126" t="str">
        <f t="shared" si="323"/>
        <v>32 Health and social care associate professionals</v>
      </c>
      <c r="CA126" s="68">
        <f t="shared" si="313"/>
        <v>-5.9624274618532702E-3</v>
      </c>
      <c r="CB126" s="68">
        <f t="shared" si="313"/>
        <v>-3.1800746153173659E-2</v>
      </c>
      <c r="CC126" s="68">
        <f t="shared" si="313"/>
        <v>-1.7664192605467199E-2</v>
      </c>
      <c r="CD126" s="68">
        <f t="shared" si="313"/>
        <v>-6.042493198243587E-2</v>
      </c>
      <c r="CE126" s="68">
        <f t="shared" si="314"/>
        <v>-7.8089124587903069E-2</v>
      </c>
      <c r="CK126" t="str">
        <f t="shared" si="324"/>
        <v>32 Health and social care associate professionals</v>
      </c>
      <c r="CL126" s="68">
        <f t="shared" si="315"/>
        <v>1.0144245249872626E-2</v>
      </c>
      <c r="CM126" s="68">
        <f t="shared" si="315"/>
        <v>1.3010712006144079E-3</v>
      </c>
      <c r="CN126" s="68">
        <f t="shared" si="315"/>
        <v>1.8739373471156062E-2</v>
      </c>
      <c r="CO126" s="68">
        <f t="shared" si="315"/>
        <v>5.1980495954577474E-2</v>
      </c>
      <c r="CP126" s="68">
        <f t="shared" si="316"/>
        <v>7.0719869425733536E-2</v>
      </c>
    </row>
    <row r="127" spans="1:94" x14ac:dyDescent="0.2">
      <c r="A127" t="str">
        <f t="shared" si="298"/>
        <v>33 Protective service occupations</v>
      </c>
      <c r="B127" s="27">
        <f t="shared" si="299"/>
        <v>1.9421535723392405E-4</v>
      </c>
      <c r="C127" s="27">
        <f t="shared" si="299"/>
        <v>1.5230091048303637E-3</v>
      </c>
      <c r="D127" s="27">
        <f t="shared" si="299"/>
        <v>5.2721942940243665E-3</v>
      </c>
      <c r="E127" s="27">
        <f t="shared" si="299"/>
        <v>8.7474222428245013E-3</v>
      </c>
      <c r="F127" s="27">
        <f t="shared" si="300"/>
        <v>1.4019616536848868E-2</v>
      </c>
      <c r="L127" t="str">
        <f t="shared" si="317"/>
        <v>33 Protective service occupations</v>
      </c>
      <c r="M127" s="27">
        <f t="shared" si="301"/>
        <v>2.1996524821144864E-2</v>
      </c>
      <c r="N127" s="27">
        <f t="shared" si="301"/>
        <v>4.205494675479754E-2</v>
      </c>
      <c r="O127" s="27">
        <f t="shared" si="301"/>
        <v>8.357696618138849E-2</v>
      </c>
      <c r="P127" s="27">
        <f t="shared" si="301"/>
        <v>0.1639005935595888</v>
      </c>
      <c r="Q127" s="27">
        <f t="shared" si="302"/>
        <v>0.24747755974097729</v>
      </c>
      <c r="W127" t="str">
        <f t="shared" si="318"/>
        <v>33 Protective service occupations</v>
      </c>
      <c r="X127" s="27">
        <f t="shared" si="303"/>
        <v>8.295321924057053E-2</v>
      </c>
      <c r="Y127" s="27">
        <f t="shared" si="303"/>
        <v>5.9870133243019485E-2</v>
      </c>
      <c r="Z127" s="27">
        <f t="shared" si="303"/>
        <v>0.26417416872420807</v>
      </c>
      <c r="AA127" s="27">
        <f t="shared" si="303"/>
        <v>0.41506488126520358</v>
      </c>
      <c r="AB127" s="27">
        <f t="shared" si="304"/>
        <v>0.67923904998941165</v>
      </c>
      <c r="AH127" t="str">
        <f t="shared" si="319"/>
        <v>33 Protective service occupations</v>
      </c>
      <c r="AI127" s="27">
        <f t="shared" si="305"/>
        <v>1.9777682520133594E-2</v>
      </c>
      <c r="AJ127" s="27">
        <f t="shared" si="305"/>
        <v>1.6464320524346182E-2</v>
      </c>
      <c r="AK127" s="27">
        <f t="shared" si="305"/>
        <v>5.6480764269891015E-2</v>
      </c>
      <c r="AL127" s="27">
        <f t="shared" si="305"/>
        <v>8.6170633113920092E-2</v>
      </c>
      <c r="AM127" s="27">
        <f t="shared" si="306"/>
        <v>0.14265139738381111</v>
      </c>
      <c r="AS127" t="str">
        <f t="shared" si="320"/>
        <v>33 Protective service occupations</v>
      </c>
      <c r="AT127" s="27">
        <f t="shared" si="307"/>
        <v>-1.5366782463404921E-2</v>
      </c>
      <c r="AU127" s="27">
        <f t="shared" si="307"/>
        <v>9.8020881240117597E-3</v>
      </c>
      <c r="AV127" s="27">
        <f t="shared" si="307"/>
        <v>1.9596599522343633E-2</v>
      </c>
      <c r="AW127" s="27">
        <f t="shared" si="307"/>
        <v>2.5893516681212148E-2</v>
      </c>
      <c r="AX127" s="27">
        <f t="shared" si="308"/>
        <v>4.549011620355578E-2</v>
      </c>
      <c r="BD127" t="str">
        <f t="shared" si="321"/>
        <v>33 Protective service occupations</v>
      </c>
      <c r="BE127" s="27">
        <f t="shared" si="309"/>
        <v>-0.10246384950304466</v>
      </c>
      <c r="BF127" s="27">
        <f t="shared" si="309"/>
        <v>5.6983657115060038E-2</v>
      </c>
      <c r="BG127" s="27">
        <f t="shared" si="309"/>
        <v>8.1462626579275499E-2</v>
      </c>
      <c r="BH127" s="27">
        <f t="shared" si="309"/>
        <v>1.8701306873659895E-2</v>
      </c>
      <c r="BI127" s="27">
        <f t="shared" si="310"/>
        <v>0.10016393345293539</v>
      </c>
      <c r="BO127" t="str">
        <f t="shared" si="322"/>
        <v>33 Protective service occupations</v>
      </c>
      <c r="BP127" s="27">
        <f t="shared" si="311"/>
        <v>-1.8271681376775262E-2</v>
      </c>
      <c r="BQ127" s="27">
        <f t="shared" si="311"/>
        <v>-3.6943026003038448E-2</v>
      </c>
      <c r="BR127" s="27">
        <f t="shared" si="311"/>
        <v>8.8453089066342416E-2</v>
      </c>
      <c r="BS127" s="27">
        <f t="shared" si="311"/>
        <v>-9.4631899610211123E-2</v>
      </c>
      <c r="BT127" s="27">
        <f t="shared" si="312"/>
        <v>-6.1788105438687069E-3</v>
      </c>
      <c r="BZ127" t="str">
        <f t="shared" si="323"/>
        <v>33 Protective service occupations</v>
      </c>
      <c r="CA127" s="68">
        <f t="shared" si="313"/>
        <v>-4.7634788957259533E-2</v>
      </c>
      <c r="CB127" s="68">
        <f t="shared" si="313"/>
        <v>-8.7455679074328052E-3</v>
      </c>
      <c r="CC127" s="68">
        <f t="shared" si="313"/>
        <v>5.631154894453555E-2</v>
      </c>
      <c r="CD127" s="68">
        <f t="shared" si="313"/>
        <v>-7.9327889897078452E-2</v>
      </c>
      <c r="CE127" s="68">
        <f t="shared" si="314"/>
        <v>-2.3016340952542902E-2</v>
      </c>
      <c r="CK127" t="str">
        <f t="shared" si="324"/>
        <v>33 Protective service occupations</v>
      </c>
      <c r="CL127" s="68">
        <f t="shared" si="315"/>
        <v>-6.3042027195400474E-3</v>
      </c>
      <c r="CM127" s="68">
        <f t="shared" si="315"/>
        <v>-1.9073790668452245E-3</v>
      </c>
      <c r="CN127" s="68">
        <f t="shared" si="315"/>
        <v>-1.1330980236414837E-2</v>
      </c>
      <c r="CO127" s="68">
        <f t="shared" si="315"/>
        <v>1.0989163355175566E-3</v>
      </c>
      <c r="CP127" s="68">
        <f t="shared" si="316"/>
        <v>-1.023206390089728E-2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2.206048971676404E-2</v>
      </c>
      <c r="C128" s="27">
        <f t="shared" si="299"/>
        <v>7.5570820317913401E-3</v>
      </c>
      <c r="D128" s="27">
        <f t="shared" si="299"/>
        <v>1.0435376207360889E-2</v>
      </c>
      <c r="E128" s="27">
        <f t="shared" si="299"/>
        <v>3.0664359136553257E-2</v>
      </c>
      <c r="F128" s="27">
        <f t="shared" si="300"/>
        <v>4.1099735343914146E-2</v>
      </c>
      <c r="L128" t="str">
        <f t="shared" si="317"/>
        <v>34 Culture, media and sports occupations</v>
      </c>
      <c r="M128" s="27">
        <f t="shared" si="301"/>
        <v>7.8474625978370183E-2</v>
      </c>
      <c r="N128" s="27">
        <f t="shared" si="301"/>
        <v>0.29461391196933961</v>
      </c>
      <c r="O128" s="27">
        <f t="shared" si="301"/>
        <v>0.16062339513649215</v>
      </c>
      <c r="P128" s="27">
        <f t="shared" si="301"/>
        <v>0.46099887899731629</v>
      </c>
      <c r="Q128" s="27">
        <f t="shared" si="302"/>
        <v>0.62162227413380844</v>
      </c>
      <c r="W128" t="str">
        <f t="shared" si="318"/>
        <v>34 Culture, media and sports occupations</v>
      </c>
      <c r="X128" s="27">
        <f t="shared" si="303"/>
        <v>-7.2557175659652362E-2</v>
      </c>
      <c r="Y128" s="27">
        <f t="shared" si="303"/>
        <v>3.1127785161425781E-2</v>
      </c>
      <c r="Z128" s="27">
        <f t="shared" si="303"/>
        <v>-3.3044806023478479E-2</v>
      </c>
      <c r="AA128" s="27">
        <f t="shared" si="303"/>
        <v>0.21461240179308172</v>
      </c>
      <c r="AB128" s="27">
        <f t="shared" si="304"/>
        <v>0.18156759576960324</v>
      </c>
      <c r="AH128" t="str">
        <f t="shared" si="319"/>
        <v>34 Culture, media and sports occupations</v>
      </c>
      <c r="AI128" s="27">
        <f t="shared" si="305"/>
        <v>1.5400292184997222E-2</v>
      </c>
      <c r="AJ128" s="27">
        <f t="shared" si="305"/>
        <v>4.5843902391799529E-2</v>
      </c>
      <c r="AK128" s="27">
        <f t="shared" si="305"/>
        <v>-2.1343241347384689E-2</v>
      </c>
      <c r="AL128" s="27">
        <f t="shared" si="305"/>
        <v>7.0827338820788122E-2</v>
      </c>
      <c r="AM128" s="27">
        <f t="shared" si="306"/>
        <v>4.9484097473403432E-2</v>
      </c>
      <c r="AS128" t="str">
        <f t="shared" si="320"/>
        <v>34 Culture, media and sports occupations</v>
      </c>
      <c r="AT128" s="27">
        <f t="shared" si="307"/>
        <v>-3.0210566395843352E-2</v>
      </c>
      <c r="AU128" s="27">
        <f t="shared" si="307"/>
        <v>-2.4298196788770654E-3</v>
      </c>
      <c r="AV128" s="27">
        <f t="shared" si="307"/>
        <v>-3.8562916815545301E-2</v>
      </c>
      <c r="AW128" s="27">
        <f t="shared" si="307"/>
        <v>-7.7682618905660084E-3</v>
      </c>
      <c r="AX128" s="27">
        <f t="shared" si="308"/>
        <v>-4.6331178706111309E-2</v>
      </c>
      <c r="BD128" t="str">
        <f t="shared" si="321"/>
        <v>34 Culture, media and sports occupations</v>
      </c>
      <c r="BE128" s="27">
        <f t="shared" si="309"/>
        <v>-0.21120583025423534</v>
      </c>
      <c r="BF128" s="27">
        <f t="shared" si="309"/>
        <v>8.9506750366485477E-2</v>
      </c>
      <c r="BG128" s="27">
        <f t="shared" si="309"/>
        <v>-0.10924252819718683</v>
      </c>
      <c r="BH128" s="27">
        <f t="shared" si="309"/>
        <v>-2.3042174370568547E-2</v>
      </c>
      <c r="BI128" s="27">
        <f t="shared" si="310"/>
        <v>-0.13228470256775537</v>
      </c>
      <c r="BO128" t="str">
        <f t="shared" si="322"/>
        <v>34 Culture, media and sports occupations</v>
      </c>
      <c r="BP128" s="27">
        <f t="shared" si="311"/>
        <v>-0.1468148929386448</v>
      </c>
      <c r="BQ128" s="27">
        <f t="shared" si="311"/>
        <v>-3.3211556091687855E-2</v>
      </c>
      <c r="BR128" s="27">
        <f t="shared" si="311"/>
        <v>-8.6628067375201567E-2</v>
      </c>
      <c r="BS128" s="27">
        <f t="shared" si="311"/>
        <v>-0.12831433252871796</v>
      </c>
      <c r="BT128" s="27">
        <f t="shared" si="312"/>
        <v>-0.21494239990391953</v>
      </c>
      <c r="BZ128" t="str">
        <f t="shared" si="323"/>
        <v>34 Culture, media and sports occupations</v>
      </c>
      <c r="CA128" s="68">
        <f t="shared" si="313"/>
        <v>-6.8270061084213962E-2</v>
      </c>
      <c r="CB128" s="68">
        <f t="shared" si="313"/>
        <v>-3.3428935073120114E-2</v>
      </c>
      <c r="CC128" s="68">
        <f t="shared" si="313"/>
        <v>-3.3823723463509092E-2</v>
      </c>
      <c r="CD128" s="68">
        <f t="shared" si="313"/>
        <v>-0.12188226032714081</v>
      </c>
      <c r="CE128" s="68">
        <f t="shared" si="314"/>
        <v>-0.1557059837906499</v>
      </c>
      <c r="CK128" t="str">
        <f t="shared" si="324"/>
        <v>34 Culture, media and sports occupations</v>
      </c>
      <c r="CL128" s="68">
        <f t="shared" si="315"/>
        <v>1.2836714772450242E-2</v>
      </c>
      <c r="CM128" s="68">
        <f t="shared" si="315"/>
        <v>-4.9451409643771066E-3</v>
      </c>
      <c r="CN128" s="68">
        <f t="shared" si="315"/>
        <v>2.2962965397982468E-2</v>
      </c>
      <c r="CO128" s="68">
        <f t="shared" si="315"/>
        <v>5.3448730822467622E-2</v>
      </c>
      <c r="CP128" s="68">
        <f t="shared" si="316"/>
        <v>7.641169622045009E-2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4.8503925464900677E-2</v>
      </c>
      <c r="C129" s="27">
        <f t="shared" si="299"/>
        <v>3.4482606635079405E-2</v>
      </c>
      <c r="D129" s="27">
        <f t="shared" si="299"/>
        <v>3.6779936310828376E-2</v>
      </c>
      <c r="E129" s="27">
        <f t="shared" si="299"/>
        <v>0.1056719954457267</v>
      </c>
      <c r="F129" s="27">
        <f t="shared" si="300"/>
        <v>0.14245193175655507</v>
      </c>
      <c r="L129" t="str">
        <f t="shared" si="317"/>
        <v>35 Business and public service associate professionals</v>
      </c>
      <c r="M129" s="27">
        <f t="shared" si="301"/>
        <v>0.52723573071600605</v>
      </c>
      <c r="N129" s="27">
        <f t="shared" si="301"/>
        <v>0.18024884293185206</v>
      </c>
      <c r="O129" s="27">
        <f t="shared" si="301"/>
        <v>0.26216557437773069</v>
      </c>
      <c r="P129" s="27">
        <f t="shared" si="301"/>
        <v>0.73019265493513341</v>
      </c>
      <c r="Q129" s="27">
        <f t="shared" si="302"/>
        <v>0.9923582293128641</v>
      </c>
      <c r="W129" t="str">
        <f t="shared" si="318"/>
        <v>35 Business and public service associate professionals</v>
      </c>
      <c r="X129" s="27">
        <f t="shared" si="303"/>
        <v>0.64549037446879165</v>
      </c>
      <c r="Y129" s="27">
        <f t="shared" si="303"/>
        <v>-7.0845203520454092E-2</v>
      </c>
      <c r="Z129" s="27">
        <f t="shared" si="303"/>
        <v>-0.11941439805695087</v>
      </c>
      <c r="AA129" s="27">
        <f t="shared" si="303"/>
        <v>0.33461486355805548</v>
      </c>
      <c r="AB129" s="27">
        <f t="shared" si="304"/>
        <v>0.21520046550110461</v>
      </c>
      <c r="AH129" t="str">
        <f t="shared" si="319"/>
        <v>35 Business and public service associate professionals</v>
      </c>
      <c r="AI129" s="27">
        <f t="shared" si="305"/>
        <v>0.19736410365853585</v>
      </c>
      <c r="AJ129" s="27">
        <f t="shared" si="305"/>
        <v>5.4469803029032926E-2</v>
      </c>
      <c r="AK129" s="27">
        <f t="shared" si="305"/>
        <v>-2.9184297686514649E-2</v>
      </c>
      <c r="AL129" s="27">
        <f t="shared" si="305"/>
        <v>0.16750146624955553</v>
      </c>
      <c r="AM129" s="27">
        <f t="shared" si="306"/>
        <v>0.13831716856304088</v>
      </c>
      <c r="AS129" t="str">
        <f t="shared" si="320"/>
        <v>35 Business and public service associate professionals</v>
      </c>
      <c r="AT129" s="27">
        <f t="shared" si="307"/>
        <v>0.17373056002016463</v>
      </c>
      <c r="AU129" s="27">
        <f t="shared" si="307"/>
        <v>2.4039514130713036E-2</v>
      </c>
      <c r="AV129" s="27">
        <f t="shared" si="307"/>
        <v>-4.7987993098725479E-2</v>
      </c>
      <c r="AW129" s="27">
        <f t="shared" si="307"/>
        <v>0.13374290705706549</v>
      </c>
      <c r="AX129" s="27">
        <f t="shared" si="308"/>
        <v>8.5754913958340007E-2</v>
      </c>
      <c r="BD129" t="str">
        <f t="shared" si="321"/>
        <v>35 Business and public service associate professionals</v>
      </c>
      <c r="BE129" s="27">
        <f t="shared" si="309"/>
        <v>3.1488605719065532E-2</v>
      </c>
      <c r="BF129" s="27">
        <f t="shared" si="309"/>
        <v>0.33930188630700853</v>
      </c>
      <c r="BG129" s="27">
        <f t="shared" si="309"/>
        <v>-0.36439041792100779</v>
      </c>
      <c r="BH129" s="27">
        <f t="shared" si="309"/>
        <v>-7.503660703145254E-2</v>
      </c>
      <c r="BI129" s="27">
        <f t="shared" si="310"/>
        <v>-0.43942702495246033</v>
      </c>
      <c r="BO129" t="str">
        <f t="shared" si="322"/>
        <v>35 Business and public service associate professionals</v>
      </c>
      <c r="BP129" s="27">
        <f t="shared" si="311"/>
        <v>7.7452700231117166E-2</v>
      </c>
      <c r="BQ129" s="27">
        <f t="shared" si="311"/>
        <v>-9.9201668075628024E-2</v>
      </c>
      <c r="BR129" s="27">
        <f t="shared" si="311"/>
        <v>-0.2654119353592872</v>
      </c>
      <c r="BS129" s="27">
        <f t="shared" si="311"/>
        <v>-0.38635155549457734</v>
      </c>
      <c r="BT129" s="27">
        <f t="shared" si="312"/>
        <v>-0.65176349085386454</v>
      </c>
      <c r="BZ129" t="str">
        <f t="shared" si="323"/>
        <v>35 Business and public service associate professionals</v>
      </c>
      <c r="CA129" s="68">
        <f t="shared" si="313"/>
        <v>-3.5749635035030813E-2</v>
      </c>
      <c r="CB129" s="68">
        <f t="shared" si="313"/>
        <v>-0.13536264031842804</v>
      </c>
      <c r="CC129" s="68">
        <f t="shared" si="313"/>
        <v>-0.16210862692720784</v>
      </c>
      <c r="CD129" s="68">
        <f t="shared" si="313"/>
        <v>-0.4819776094006224</v>
      </c>
      <c r="CE129" s="68">
        <f t="shared" si="314"/>
        <v>-0.64408623632783024</v>
      </c>
      <c r="CK129" t="str">
        <f t="shared" si="324"/>
        <v>35 Business and public service associate professionals</v>
      </c>
      <c r="CL129" s="68">
        <f t="shared" si="315"/>
        <v>4.3529719860825711E-2</v>
      </c>
      <c r="CM129" s="68">
        <f t="shared" si="315"/>
        <v>1.4463709404534675E-3</v>
      </c>
      <c r="CN129" s="68">
        <f t="shared" si="315"/>
        <v>3.0659337049778468E-2</v>
      </c>
      <c r="CO129" s="68">
        <f t="shared" si="315"/>
        <v>0.15251355371015274</v>
      </c>
      <c r="CP129" s="68">
        <f t="shared" si="316"/>
        <v>0.18317289075993121</v>
      </c>
    </row>
    <row r="130" spans="1:94" x14ac:dyDescent="0.2">
      <c r="A130" t="str">
        <f t="shared" si="298"/>
        <v>41 Administrative occupations</v>
      </c>
      <c r="B130" s="27">
        <f t="shared" si="299"/>
        <v>2.1002738470461385E-2</v>
      </c>
      <c r="C130" s="27">
        <f t="shared" si="299"/>
        <v>2.62492094441234E-2</v>
      </c>
      <c r="D130" s="27">
        <f t="shared" si="299"/>
        <v>2.2002637502817723E-2</v>
      </c>
      <c r="E130" s="27">
        <f t="shared" si="299"/>
        <v>6.6806294739901795E-2</v>
      </c>
      <c r="F130" s="27">
        <f t="shared" si="300"/>
        <v>8.8808932242719518E-2</v>
      </c>
      <c r="L130" t="str">
        <f t="shared" si="317"/>
        <v>41 Administrative occupations</v>
      </c>
      <c r="M130" s="27">
        <f t="shared" si="301"/>
        <v>0.28682145654684232</v>
      </c>
      <c r="N130" s="27">
        <f t="shared" si="301"/>
        <v>0.13204060982735499</v>
      </c>
      <c r="O130" s="27">
        <f t="shared" si="301"/>
        <v>0.19671998475280117</v>
      </c>
      <c r="P130" s="27">
        <f t="shared" si="301"/>
        <v>0.54137480289866269</v>
      </c>
      <c r="Q130" s="27">
        <f t="shared" si="302"/>
        <v>0.73809478765146386</v>
      </c>
      <c r="W130" t="str">
        <f t="shared" si="318"/>
        <v>41 Administrative occupations</v>
      </c>
      <c r="X130" s="27">
        <f t="shared" si="303"/>
        <v>0.4423815747873725</v>
      </c>
      <c r="Y130" s="27">
        <f t="shared" si="303"/>
        <v>0.18244911287026966</v>
      </c>
      <c r="Z130" s="27">
        <f t="shared" si="303"/>
        <v>9.7134701650886335E-2</v>
      </c>
      <c r="AA130" s="27">
        <f t="shared" si="303"/>
        <v>0.7172671793895038</v>
      </c>
      <c r="AB130" s="27">
        <f t="shared" si="304"/>
        <v>0.81440188104039013</v>
      </c>
      <c r="AH130" t="str">
        <f t="shared" si="319"/>
        <v>41 Administrative occupations</v>
      </c>
      <c r="AI130" s="27">
        <f t="shared" si="305"/>
        <v>0.17650062772366382</v>
      </c>
      <c r="AJ130" s="27">
        <f t="shared" si="305"/>
        <v>0.11048434960653708</v>
      </c>
      <c r="AK130" s="27">
        <f t="shared" si="305"/>
        <v>1.1802925151085386E-3</v>
      </c>
      <c r="AL130" s="27">
        <f t="shared" si="305"/>
        <v>0.21765737816935493</v>
      </c>
      <c r="AM130" s="27">
        <f t="shared" si="306"/>
        <v>0.21883767068446347</v>
      </c>
      <c r="AS130" t="str">
        <f t="shared" si="320"/>
        <v>41 Administrative occupations</v>
      </c>
      <c r="AT130" s="27">
        <f t="shared" si="307"/>
        <v>0.15892904963514876</v>
      </c>
      <c r="AU130" s="27">
        <f t="shared" si="307"/>
        <v>9.2648608597901916E-2</v>
      </c>
      <c r="AV130" s="27">
        <f t="shared" si="307"/>
        <v>-5.8950425985363042E-2</v>
      </c>
      <c r="AW130" s="27">
        <f t="shared" si="307"/>
        <v>0.22798704150560534</v>
      </c>
      <c r="AX130" s="27">
        <f t="shared" si="308"/>
        <v>0.16903661552024229</v>
      </c>
      <c r="BD130" t="str">
        <f t="shared" si="321"/>
        <v>41 Administrative occupations</v>
      </c>
      <c r="BE130" s="27">
        <f t="shared" si="309"/>
        <v>-0.27125150965164746</v>
      </c>
      <c r="BF130" s="27">
        <f t="shared" si="309"/>
        <v>0.37224303826543181</v>
      </c>
      <c r="BG130" s="27">
        <f t="shared" si="309"/>
        <v>-0.75464931393574952</v>
      </c>
      <c r="BH130" s="27">
        <f t="shared" si="309"/>
        <v>-0.96437851713111744</v>
      </c>
      <c r="BI130" s="27">
        <f t="shared" si="310"/>
        <v>-1.719027831066867</v>
      </c>
      <c r="BO130" t="str">
        <f t="shared" si="322"/>
        <v>41 Administrative occupations</v>
      </c>
      <c r="BP130" s="27">
        <f t="shared" si="311"/>
        <v>-0.45146740147056175</v>
      </c>
      <c r="BQ130" s="27">
        <f t="shared" si="311"/>
        <v>1.0789427117261496E-3</v>
      </c>
      <c r="BR130" s="27">
        <f t="shared" si="311"/>
        <v>-0.7706405956848652</v>
      </c>
      <c r="BS130" s="27">
        <f t="shared" si="311"/>
        <v>-1.3112934517810189</v>
      </c>
      <c r="BT130" s="27">
        <f t="shared" si="312"/>
        <v>-2.0819340474658841</v>
      </c>
      <c r="BZ130" t="str">
        <f t="shared" si="323"/>
        <v>41 Administrative occupations</v>
      </c>
      <c r="CA130" s="68">
        <f t="shared" si="313"/>
        <v>-0.22862477644293966</v>
      </c>
      <c r="CB130" s="68">
        <f t="shared" si="313"/>
        <v>-0.36904443248981122</v>
      </c>
      <c r="CC130" s="68">
        <f t="shared" si="313"/>
        <v>-0.65087977498888905</v>
      </c>
      <c r="CD130" s="68">
        <f t="shared" si="313"/>
        <v>-1.0949630471758667</v>
      </c>
      <c r="CE130" s="68">
        <f t="shared" si="314"/>
        <v>-1.7458428221647555</v>
      </c>
      <c r="CK130" t="str">
        <f t="shared" si="324"/>
        <v>41 Administrative occupations</v>
      </c>
      <c r="CL130" s="68">
        <f t="shared" si="315"/>
        <v>6.2481048031411968E-2</v>
      </c>
      <c r="CM130" s="68">
        <f t="shared" si="315"/>
        <v>-2.6488280753681259E-2</v>
      </c>
      <c r="CN130" s="68">
        <f t="shared" si="315"/>
        <v>-0.12925544986878046</v>
      </c>
      <c r="CO130" s="68">
        <f t="shared" si="315"/>
        <v>-2.6396314627580297E-2</v>
      </c>
      <c r="CP130" s="68">
        <f t="shared" si="316"/>
        <v>-0.15565176449636076</v>
      </c>
    </row>
    <row r="131" spans="1:94" x14ac:dyDescent="0.2">
      <c r="A131" t="str">
        <f t="shared" si="298"/>
        <v>42 Secretarial and related occupations</v>
      </c>
      <c r="B131" s="27">
        <f t="shared" si="299"/>
        <v>3.5429998379992445E-3</v>
      </c>
      <c r="C131" s="27">
        <f t="shared" si="299"/>
        <v>3.6083766999550279E-4</v>
      </c>
      <c r="D131" s="27">
        <f t="shared" si="299"/>
        <v>8.414518321515848E-3</v>
      </c>
      <c r="E131" s="27">
        <f t="shared" si="299"/>
        <v>1.884896724040731E-2</v>
      </c>
      <c r="F131" s="27">
        <f t="shared" si="300"/>
        <v>2.7263485561923158E-2</v>
      </c>
      <c r="L131" t="str">
        <f t="shared" si="317"/>
        <v>42 Secretarial and related occupations</v>
      </c>
      <c r="M131" s="27">
        <f t="shared" si="301"/>
        <v>4.776186839932145E-2</v>
      </c>
      <c r="N131" s="27">
        <f t="shared" si="301"/>
        <v>1.753311208378211E-2</v>
      </c>
      <c r="O131" s="27">
        <f t="shared" si="301"/>
        <v>0.16462751784831203</v>
      </c>
      <c r="P131" s="27">
        <f t="shared" si="301"/>
        <v>9.0732197772760093E-2</v>
      </c>
      <c r="Q131" s="27">
        <f t="shared" si="302"/>
        <v>0.25535971562107213</v>
      </c>
      <c r="W131" t="str">
        <f t="shared" si="318"/>
        <v>42 Secretarial and related occupations</v>
      </c>
      <c r="X131" s="27">
        <f t="shared" si="303"/>
        <v>4.544162470592783E-2</v>
      </c>
      <c r="Y131" s="27">
        <f t="shared" si="303"/>
        <v>1.8585815697317543E-2</v>
      </c>
      <c r="Z131" s="27">
        <f t="shared" si="303"/>
        <v>0.42213054174593001</v>
      </c>
      <c r="AA131" s="27">
        <f t="shared" si="303"/>
        <v>0.71766559431434707</v>
      </c>
      <c r="AB131" s="27">
        <f t="shared" si="304"/>
        <v>1.1397961360602771</v>
      </c>
      <c r="AH131" t="str">
        <f t="shared" si="319"/>
        <v>42 Secretarial and related occupations</v>
      </c>
      <c r="AI131" s="27">
        <f t="shared" si="305"/>
        <v>1.9096660415211852E-2</v>
      </c>
      <c r="AJ131" s="27">
        <f t="shared" si="305"/>
        <v>1.7288566213621182E-2</v>
      </c>
      <c r="AK131" s="27">
        <f t="shared" si="305"/>
        <v>0.16651795329103491</v>
      </c>
      <c r="AL131" s="27">
        <f t="shared" si="305"/>
        <v>0.1619954545727964</v>
      </c>
      <c r="AM131" s="27">
        <f t="shared" si="306"/>
        <v>0.32851340786383132</v>
      </c>
      <c r="AS131" t="str">
        <f t="shared" si="320"/>
        <v>42 Secretarial and related occupations</v>
      </c>
      <c r="AT131" s="27">
        <f t="shared" si="307"/>
        <v>3.080875390633897E-3</v>
      </c>
      <c r="AU131" s="27">
        <f t="shared" si="307"/>
        <v>1.3179445482945806E-2</v>
      </c>
      <c r="AV131" s="27">
        <f t="shared" si="307"/>
        <v>0.10423921365201794</v>
      </c>
      <c r="AW131" s="27">
        <f t="shared" si="307"/>
        <v>3.82043632373818E-2</v>
      </c>
      <c r="AX131" s="27">
        <f t="shared" si="308"/>
        <v>0.14244357688939974</v>
      </c>
      <c r="BD131" t="str">
        <f t="shared" si="321"/>
        <v>42 Secretarial and related occupations</v>
      </c>
      <c r="BE131" s="27">
        <f t="shared" si="309"/>
        <v>-0.13480511176753818</v>
      </c>
      <c r="BF131" s="27">
        <f t="shared" si="309"/>
        <v>5.1440560160625592E-2</v>
      </c>
      <c r="BG131" s="27">
        <f t="shared" si="309"/>
        <v>3.5823128028507956E-2</v>
      </c>
      <c r="BH131" s="27">
        <f t="shared" si="309"/>
        <v>-0.97381174904266565</v>
      </c>
      <c r="BI131" s="27">
        <f t="shared" si="310"/>
        <v>-0.9379886210141577</v>
      </c>
      <c r="BO131" t="str">
        <f t="shared" si="322"/>
        <v>42 Secretarial and related occupations</v>
      </c>
      <c r="BP131" s="27">
        <f t="shared" si="311"/>
        <v>-0.41552782318000703</v>
      </c>
      <c r="BQ131" s="27">
        <f t="shared" si="311"/>
        <v>-2.8656687620671084E-2</v>
      </c>
      <c r="BR131" s="27">
        <f t="shared" si="311"/>
        <v>-0.22997733744891402</v>
      </c>
      <c r="BS131" s="27">
        <f t="shared" si="311"/>
        <v>-0.84208757667894274</v>
      </c>
      <c r="BT131" s="27">
        <f t="shared" si="312"/>
        <v>-1.0720649141278569</v>
      </c>
      <c r="BZ131" t="str">
        <f t="shared" si="323"/>
        <v>42 Secretarial and related occupations</v>
      </c>
      <c r="CA131" s="68">
        <f t="shared" si="313"/>
        <v>-0.12659892008132267</v>
      </c>
      <c r="CB131" s="68">
        <f t="shared" si="313"/>
        <v>-0.21786156930092293</v>
      </c>
      <c r="CC131" s="68">
        <f t="shared" si="313"/>
        <v>-0.55280894665096669</v>
      </c>
      <c r="CD131" s="68">
        <f t="shared" si="313"/>
        <v>-0.39894954172289832</v>
      </c>
      <c r="CE131" s="68">
        <f t="shared" si="314"/>
        <v>-0.95175848837386501</v>
      </c>
      <c r="CK131" t="str">
        <f t="shared" si="324"/>
        <v>42 Secretarial and related occupations</v>
      </c>
      <c r="CL131" s="68">
        <f t="shared" si="315"/>
        <v>2.5869348799070213E-2</v>
      </c>
      <c r="CM131" s="68">
        <f t="shared" si="315"/>
        <v>-1.6260877883550184E-2</v>
      </c>
      <c r="CN131" s="68">
        <f t="shared" si="315"/>
        <v>-2.6375088921090833E-2</v>
      </c>
      <c r="CO131" s="68">
        <f t="shared" si="315"/>
        <v>-8.7720519196970159E-2</v>
      </c>
      <c r="CP131" s="68">
        <f t="shared" si="316"/>
        <v>-0.11409560811806099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2.7973844746576066E-3</v>
      </c>
      <c r="C132" s="27">
        <f t="shared" si="299"/>
        <v>-8.1858620389390485E-4</v>
      </c>
      <c r="D132" s="27">
        <f t="shared" si="299"/>
        <v>2.0397528017470565E-3</v>
      </c>
      <c r="E132" s="27">
        <f t="shared" si="299"/>
        <v>3.4366873355168442E-3</v>
      </c>
      <c r="F132" s="27">
        <f t="shared" si="300"/>
        <v>5.4764401372639007E-3</v>
      </c>
      <c r="L132" t="str">
        <f t="shared" si="317"/>
        <v>51 Skilled agricultural and related trades</v>
      </c>
      <c r="M132" s="27">
        <f t="shared" si="301"/>
        <v>1.7040220528691828E-2</v>
      </c>
      <c r="N132" s="27">
        <f t="shared" si="301"/>
        <v>-1.4793910326365463E-2</v>
      </c>
      <c r="O132" s="27">
        <f t="shared" si="301"/>
        <v>5.6596425815570936E-3</v>
      </c>
      <c r="P132" s="27">
        <f t="shared" si="301"/>
        <v>1.8521337732870083E-2</v>
      </c>
      <c r="Q132" s="27">
        <f t="shared" si="302"/>
        <v>2.4180980314427176E-2</v>
      </c>
      <c r="W132" t="str">
        <f t="shared" si="318"/>
        <v>51 Skilled agricultural and related trades</v>
      </c>
      <c r="X132" s="27">
        <f t="shared" si="303"/>
        <v>7.7711099358750924E-2</v>
      </c>
      <c r="Y132" s="27">
        <f t="shared" si="303"/>
        <v>-2.8197779340268236E-2</v>
      </c>
      <c r="Z132" s="27">
        <f t="shared" si="303"/>
        <v>7.0540133295269036E-2</v>
      </c>
      <c r="AA132" s="27">
        <f t="shared" si="303"/>
        <v>0.21072844151683784</v>
      </c>
      <c r="AB132" s="27">
        <f t="shared" si="304"/>
        <v>0.28126857481210688</v>
      </c>
      <c r="AH132" t="str">
        <f t="shared" si="319"/>
        <v>51 Skilled agricultural and related trades</v>
      </c>
      <c r="AI132" s="27">
        <f t="shared" si="305"/>
        <v>4.7977924502708963E-2</v>
      </c>
      <c r="AJ132" s="27">
        <f t="shared" si="305"/>
        <v>-4.4902160508170169E-2</v>
      </c>
      <c r="AK132" s="27">
        <f t="shared" si="305"/>
        <v>2.4534419854901818E-2</v>
      </c>
      <c r="AL132" s="27">
        <f t="shared" si="305"/>
        <v>6.6528122197591827E-2</v>
      </c>
      <c r="AM132" s="27">
        <f t="shared" si="306"/>
        <v>9.1062542052493645E-2</v>
      </c>
      <c r="AS132" t="str">
        <f t="shared" si="320"/>
        <v>51 Skilled agricultural and related trades</v>
      </c>
      <c r="AT132" s="27">
        <f t="shared" si="307"/>
        <v>0.10237768468411343</v>
      </c>
      <c r="AU132" s="27">
        <f t="shared" si="307"/>
        <v>-7.2446187442303522E-2</v>
      </c>
      <c r="AV132" s="27">
        <f t="shared" si="307"/>
        <v>1.4971280261249609E-2</v>
      </c>
      <c r="AW132" s="27">
        <f t="shared" si="307"/>
        <v>9.4304428193429657E-2</v>
      </c>
      <c r="AX132" s="27">
        <f t="shared" si="308"/>
        <v>0.10927570845467927</v>
      </c>
      <c r="BD132" t="str">
        <f t="shared" si="321"/>
        <v>51 Skilled agricultural and related trades</v>
      </c>
      <c r="BE132" s="27">
        <f t="shared" si="309"/>
        <v>2.4772442597659317E-2</v>
      </c>
      <c r="BF132" s="27">
        <f t="shared" si="309"/>
        <v>-8.7197596011592216E-2</v>
      </c>
      <c r="BG132" s="27">
        <f t="shared" si="309"/>
        <v>-1.3886447185014028E-2</v>
      </c>
      <c r="BH132" s="27">
        <f t="shared" si="309"/>
        <v>5.211801259054738E-3</v>
      </c>
      <c r="BI132" s="27">
        <f t="shared" si="310"/>
        <v>-8.6746459259592901E-3</v>
      </c>
      <c r="BO132" t="str">
        <f t="shared" si="322"/>
        <v>51 Skilled agricultural and related trades</v>
      </c>
      <c r="BP132" s="27">
        <f t="shared" si="311"/>
        <v>0.10612758730331728</v>
      </c>
      <c r="BQ132" s="27">
        <f t="shared" si="311"/>
        <v>-0.21249885392148682</v>
      </c>
      <c r="BR132" s="27">
        <f t="shared" si="311"/>
        <v>1.0063782619893713E-2</v>
      </c>
      <c r="BS132" s="27">
        <f t="shared" si="311"/>
        <v>1.607444014399384E-3</v>
      </c>
      <c r="BT132" s="27">
        <f t="shared" si="312"/>
        <v>1.1671226634293097E-2</v>
      </c>
      <c r="BZ132" t="str">
        <f t="shared" si="323"/>
        <v>51 Skilled agricultural and related trades</v>
      </c>
      <c r="CA132" s="68">
        <f t="shared" si="313"/>
        <v>6.8749259784133265E-3</v>
      </c>
      <c r="CB132" s="68">
        <f t="shared" si="313"/>
        <v>-9.2340607411719622E-2</v>
      </c>
      <c r="CC132" s="68">
        <f t="shared" si="313"/>
        <v>1.0725834024210512E-2</v>
      </c>
      <c r="CD132" s="68">
        <f t="shared" si="313"/>
        <v>9.7376742429307162E-2</v>
      </c>
      <c r="CE132" s="68">
        <f t="shared" si="314"/>
        <v>0.10810257645351767</v>
      </c>
      <c r="CK132" t="str">
        <f t="shared" si="324"/>
        <v>51 Skilled agricultural and related trades</v>
      </c>
      <c r="CL132" s="68">
        <f t="shared" si="315"/>
        <v>8.7726541488952758E-2</v>
      </c>
      <c r="CM132" s="68">
        <f t="shared" si="315"/>
        <v>-0.12026639080072585</v>
      </c>
      <c r="CN132" s="68">
        <f t="shared" si="315"/>
        <v>2.9005520840489019E-2</v>
      </c>
      <c r="CO132" s="68">
        <f t="shared" si="315"/>
        <v>-8.3346432172803742E-2</v>
      </c>
      <c r="CP132" s="68">
        <f t="shared" si="316"/>
        <v>-5.4340911332314723E-2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7.9833254890123231E-4</v>
      </c>
      <c r="C133" s="27">
        <f t="shared" si="299"/>
        <v>9.4434383446032229E-4</v>
      </c>
      <c r="D133" s="27">
        <f t="shared" si="299"/>
        <v>6.7404358819178091E-4</v>
      </c>
      <c r="E133" s="27">
        <f t="shared" si="299"/>
        <v>4.4106406678668993E-3</v>
      </c>
      <c r="F133" s="27">
        <f t="shared" si="300"/>
        <v>5.0846842560586802E-3</v>
      </c>
      <c r="L133" t="str">
        <f t="shared" si="317"/>
        <v>52 Skilled metal, electrical and electronic trades</v>
      </c>
      <c r="M133" s="27">
        <f t="shared" si="301"/>
        <v>4.9934382575648861E-2</v>
      </c>
      <c r="N133" s="27">
        <f t="shared" si="301"/>
        <v>-1.5921730666928119E-2</v>
      </c>
      <c r="O133" s="27">
        <f t="shared" si="301"/>
        <v>9.1159986777608476E-2</v>
      </c>
      <c r="P133" s="27">
        <f t="shared" si="301"/>
        <v>0.1866094711892049</v>
      </c>
      <c r="Q133" s="27">
        <f t="shared" si="302"/>
        <v>0.2777694579668134</v>
      </c>
      <c r="W133" t="str">
        <f t="shared" si="318"/>
        <v>52 Skilled metal, electrical and electronic trades</v>
      </c>
      <c r="X133" s="27">
        <f t="shared" si="303"/>
        <v>0.10914980510562267</v>
      </c>
      <c r="Y133" s="27">
        <f t="shared" si="303"/>
        <v>-0.11640466295882124</v>
      </c>
      <c r="Z133" s="27">
        <f t="shared" si="303"/>
        <v>0.10467629278199353</v>
      </c>
      <c r="AA133" s="27">
        <f t="shared" si="303"/>
        <v>0.16941748502588727</v>
      </c>
      <c r="AB133" s="27">
        <f t="shared" si="304"/>
        <v>0.2740937778078808</v>
      </c>
      <c r="AH133" t="str">
        <f t="shared" si="319"/>
        <v>52 Skilled metal, electrical and electronic trades</v>
      </c>
      <c r="AI133" s="27">
        <f t="shared" si="305"/>
        <v>5.2405854845229805E-2</v>
      </c>
      <c r="AJ133" s="27">
        <f t="shared" si="305"/>
        <v>-3.73724207907499E-2</v>
      </c>
      <c r="AK133" s="27">
        <f t="shared" si="305"/>
        <v>7.7693465296568287E-3</v>
      </c>
      <c r="AL133" s="27">
        <f t="shared" si="305"/>
        <v>4.5548237473046399E-2</v>
      </c>
      <c r="AM133" s="27">
        <f t="shared" si="306"/>
        <v>5.3317584002703228E-2</v>
      </c>
      <c r="AS133" t="str">
        <f t="shared" si="320"/>
        <v>52 Skilled metal, electrical and electronic trades</v>
      </c>
      <c r="AT133" s="27">
        <f t="shared" si="307"/>
        <v>0.18064591582610456</v>
      </c>
      <c r="AU133" s="27">
        <f t="shared" si="307"/>
        <v>-0.11171918991766838</v>
      </c>
      <c r="AV133" s="27">
        <f t="shared" si="307"/>
        <v>3.1388574183835227E-2</v>
      </c>
      <c r="AW133" s="27">
        <f t="shared" si="307"/>
        <v>0.18090009767001203</v>
      </c>
      <c r="AX133" s="27">
        <f t="shared" si="308"/>
        <v>0.21228867185384726</v>
      </c>
      <c r="BD133" t="str">
        <f t="shared" si="321"/>
        <v>52 Skilled metal, electrical and electronic trades</v>
      </c>
      <c r="BE133" s="27">
        <f t="shared" si="309"/>
        <v>0.29303763879778844</v>
      </c>
      <c r="BF133" s="27">
        <f t="shared" si="309"/>
        <v>-0.24206949244659448</v>
      </c>
      <c r="BG133" s="27">
        <f t="shared" si="309"/>
        <v>-3.3797807973194427E-2</v>
      </c>
      <c r="BH133" s="27">
        <f t="shared" si="309"/>
        <v>-7.7979521868967616E-2</v>
      </c>
      <c r="BI133" s="27">
        <f t="shared" si="310"/>
        <v>-0.11177732984216204</v>
      </c>
      <c r="BO133" t="str">
        <f t="shared" si="322"/>
        <v>52 Skilled metal, electrical and electronic trades</v>
      </c>
      <c r="BP133" s="27">
        <f t="shared" si="311"/>
        <v>0.42752310476379796</v>
      </c>
      <c r="BQ133" s="27">
        <f t="shared" si="311"/>
        <v>-0.50908180261465574</v>
      </c>
      <c r="BR133" s="27">
        <f t="shared" si="311"/>
        <v>-6.7119357105348776E-2</v>
      </c>
      <c r="BS133" s="27">
        <f t="shared" si="311"/>
        <v>-0.26656051038276285</v>
      </c>
      <c r="BT133" s="27">
        <f t="shared" si="312"/>
        <v>-0.33367986748811163</v>
      </c>
      <c r="BZ133" t="str">
        <f t="shared" si="323"/>
        <v>52 Skilled metal, electrical and electronic trades</v>
      </c>
      <c r="CA133" s="68">
        <f t="shared" si="313"/>
        <v>-9.0942852752525116E-2</v>
      </c>
      <c r="CB133" s="68">
        <f t="shared" si="313"/>
        <v>-0.19903188079391543</v>
      </c>
      <c r="CC133" s="68">
        <f t="shared" si="313"/>
        <v>1.4878654974918915E-2</v>
      </c>
      <c r="CD133" s="68">
        <f t="shared" si="313"/>
        <v>-0.41307845529245812</v>
      </c>
      <c r="CE133" s="68">
        <f t="shared" si="314"/>
        <v>-0.39819980031753921</v>
      </c>
      <c r="CK133" t="str">
        <f t="shared" si="324"/>
        <v>52 Skilled metal, electrical and electronic trades</v>
      </c>
      <c r="CL133" s="68">
        <f t="shared" si="315"/>
        <v>7.6029976794791176E-2</v>
      </c>
      <c r="CM133" s="68">
        <f t="shared" si="315"/>
        <v>-8.9675318903052526E-2</v>
      </c>
      <c r="CN133" s="68">
        <f t="shared" si="315"/>
        <v>4.4062198566953426E-2</v>
      </c>
      <c r="CO133" s="68">
        <f t="shared" si="315"/>
        <v>-9.5623497607397689E-2</v>
      </c>
      <c r="CP133" s="68">
        <f t="shared" si="316"/>
        <v>-5.1561299040444264E-2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-1.7693282853715429E-3</v>
      </c>
      <c r="C134" s="27">
        <f t="shared" si="299"/>
        <v>-5.2875316910739852E-4</v>
      </c>
      <c r="D134" s="27">
        <f t="shared" si="299"/>
        <v>1.773982063187352E-3</v>
      </c>
      <c r="E134" s="27">
        <f t="shared" si="299"/>
        <v>3.8933488946234045E-4</v>
      </c>
      <c r="F134" s="27">
        <f t="shared" si="300"/>
        <v>2.1633169526496924E-3</v>
      </c>
      <c r="L134" t="str">
        <f t="shared" si="317"/>
        <v>53 Skilled construction and building trades</v>
      </c>
      <c r="M134" s="27">
        <f t="shared" si="301"/>
        <v>2.21979683461625E-2</v>
      </c>
      <c r="N134" s="27">
        <f t="shared" si="301"/>
        <v>1.0613084873194595E-3</v>
      </c>
      <c r="O134" s="27">
        <f t="shared" si="301"/>
        <v>2.1581030067375023E-2</v>
      </c>
      <c r="P134" s="27">
        <f t="shared" si="301"/>
        <v>3.3130220476410149E-2</v>
      </c>
      <c r="Q134" s="27">
        <f t="shared" si="302"/>
        <v>5.4711250543785173E-2</v>
      </c>
      <c r="W134" t="str">
        <f t="shared" si="318"/>
        <v>53 Skilled construction and building trades</v>
      </c>
      <c r="X134" s="27">
        <f t="shared" si="303"/>
        <v>4.3583042651321069E-2</v>
      </c>
      <c r="Y134" s="27">
        <f t="shared" si="303"/>
        <v>-3.2935542639823012E-2</v>
      </c>
      <c r="Z134" s="27">
        <f t="shared" si="303"/>
        <v>5.9885547160415054E-2</v>
      </c>
      <c r="AA134" s="27">
        <f t="shared" si="303"/>
        <v>5.4705789995111109E-2</v>
      </c>
      <c r="AB134" s="27">
        <f t="shared" si="304"/>
        <v>0.11459133715552616</v>
      </c>
      <c r="AH134" t="str">
        <f t="shared" si="319"/>
        <v>53 Skilled construction and building trades</v>
      </c>
      <c r="AI134" s="27">
        <f t="shared" si="305"/>
        <v>6.3515681952948766E-2</v>
      </c>
      <c r="AJ134" s="27">
        <f t="shared" si="305"/>
        <v>-2.3868970169615034E-2</v>
      </c>
      <c r="AK134" s="27">
        <f t="shared" si="305"/>
        <v>3.4022601005531117E-2</v>
      </c>
      <c r="AL134" s="27">
        <f t="shared" si="305"/>
        <v>4.3116570506702812E-2</v>
      </c>
      <c r="AM134" s="27">
        <f t="shared" si="306"/>
        <v>7.7139171512233928E-2</v>
      </c>
      <c r="AS134" t="str">
        <f t="shared" si="320"/>
        <v>53 Skilled construction and building trades</v>
      </c>
      <c r="AT134" s="27">
        <f t="shared" si="307"/>
        <v>5.1029317391618811E-2</v>
      </c>
      <c r="AU134" s="27">
        <f t="shared" si="307"/>
        <v>-1.5811620999758691E-2</v>
      </c>
      <c r="AV134" s="27">
        <f t="shared" si="307"/>
        <v>5.9227808741217747E-2</v>
      </c>
      <c r="AW134" s="27">
        <f t="shared" si="307"/>
        <v>2.6429580181261847E-2</v>
      </c>
      <c r="AX134" s="27">
        <f t="shared" si="308"/>
        <v>8.5657388922479594E-2</v>
      </c>
      <c r="BD134" t="str">
        <f t="shared" si="321"/>
        <v>53 Skilled construction and building trades</v>
      </c>
      <c r="BE134" s="27">
        <f t="shared" si="309"/>
        <v>7.6684370007941371E-2</v>
      </c>
      <c r="BF134" s="27">
        <f t="shared" si="309"/>
        <v>-6.0432713058155674E-2</v>
      </c>
      <c r="BG134" s="27">
        <f t="shared" si="309"/>
        <v>-5.8605289197477539E-3</v>
      </c>
      <c r="BH134" s="27">
        <f t="shared" si="309"/>
        <v>-0.3351811932890949</v>
      </c>
      <c r="BI134" s="27">
        <f t="shared" si="310"/>
        <v>-0.34104172220884266</v>
      </c>
      <c r="BO134" t="str">
        <f t="shared" si="322"/>
        <v>53 Skilled construction and building trades</v>
      </c>
      <c r="BP134" s="27">
        <f t="shared" si="311"/>
        <v>0.65601107497248634</v>
      </c>
      <c r="BQ134" s="27">
        <f t="shared" si="311"/>
        <v>-0.45632464226638492</v>
      </c>
      <c r="BR134" s="27">
        <f t="shared" si="311"/>
        <v>0.26984228919863229</v>
      </c>
      <c r="BS134" s="27">
        <f t="shared" si="311"/>
        <v>-3.4517337276834592E-2</v>
      </c>
      <c r="BT134" s="27">
        <f t="shared" si="312"/>
        <v>0.2353249519217977</v>
      </c>
      <c r="BZ134" t="str">
        <f t="shared" si="323"/>
        <v>53 Skilled construction and building trades</v>
      </c>
      <c r="CA134" s="68">
        <f t="shared" si="313"/>
        <v>-2.2617457016090636E-2</v>
      </c>
      <c r="CB134" s="68">
        <f t="shared" si="313"/>
        <v>-0.12704955958169339</v>
      </c>
      <c r="CC134" s="68">
        <f t="shared" si="313"/>
        <v>0.13597562267996244</v>
      </c>
      <c r="CD134" s="68">
        <f t="shared" si="313"/>
        <v>-5.7941068392081352E-2</v>
      </c>
      <c r="CE134" s="68">
        <f t="shared" si="314"/>
        <v>7.8034554287881086E-2</v>
      </c>
      <c r="CK134" t="str">
        <f t="shared" si="324"/>
        <v>53 Skilled construction and building trades</v>
      </c>
      <c r="CL134" s="68">
        <f t="shared" si="315"/>
        <v>5.3626858479348893E-2</v>
      </c>
      <c r="CM134" s="68">
        <f t="shared" si="315"/>
        <v>-0.11869481250909647</v>
      </c>
      <c r="CN134" s="68">
        <f t="shared" si="315"/>
        <v>-4.7564743529792175E-2</v>
      </c>
      <c r="CO134" s="68">
        <f t="shared" si="315"/>
        <v>-0.30713782783672339</v>
      </c>
      <c r="CP134" s="68">
        <f t="shared" si="316"/>
        <v>-0.35470257136651562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1.9606219029026338E-3</v>
      </c>
      <c r="C135" s="27">
        <f t="shared" si="299"/>
        <v>1.7745778840620417E-3</v>
      </c>
      <c r="D135" s="27">
        <f t="shared" si="299"/>
        <v>5.7275080609511982E-3</v>
      </c>
      <c r="E135" s="27">
        <f t="shared" si="299"/>
        <v>9.6402732415199026E-3</v>
      </c>
      <c r="F135" s="27">
        <f t="shared" si="300"/>
        <v>1.5367781302471101E-2</v>
      </c>
      <c r="L135" t="str">
        <f t="shared" si="317"/>
        <v>54 Textiles, printing and other skilled trades</v>
      </c>
      <c r="M135" s="27">
        <f t="shared" si="301"/>
        <v>2.7911681428711727E-2</v>
      </c>
      <c r="N135" s="27">
        <f t="shared" si="301"/>
        <v>1.77068639984303E-2</v>
      </c>
      <c r="O135" s="27">
        <f t="shared" si="301"/>
        <v>5.3489914094897006E-2</v>
      </c>
      <c r="P135" s="27">
        <f t="shared" si="301"/>
        <v>0.10988427867578909</v>
      </c>
      <c r="Q135" s="27">
        <f t="shared" si="302"/>
        <v>0.1633741927706861</v>
      </c>
      <c r="W135" t="str">
        <f t="shared" si="318"/>
        <v>54 Textiles, printing and other skilled trades</v>
      </c>
      <c r="X135" s="27">
        <f t="shared" si="303"/>
        <v>2.9735247086793426E-2</v>
      </c>
      <c r="Y135" s="27">
        <f t="shared" si="303"/>
        <v>-2.8958811016403962E-2</v>
      </c>
      <c r="Z135" s="27">
        <f t="shared" si="303"/>
        <v>0.11392252069520503</v>
      </c>
      <c r="AA135" s="27">
        <f t="shared" si="303"/>
        <v>0.18144547707557745</v>
      </c>
      <c r="AB135" s="27">
        <f t="shared" si="304"/>
        <v>0.29536799777078249</v>
      </c>
      <c r="AH135" t="str">
        <f t="shared" si="319"/>
        <v>54 Textiles, printing and other skilled trades</v>
      </c>
      <c r="AI135" s="27">
        <f t="shared" si="305"/>
        <v>2.7149920477251566E-3</v>
      </c>
      <c r="AJ135" s="27">
        <f t="shared" si="305"/>
        <v>-4.9174639260378683E-3</v>
      </c>
      <c r="AK135" s="27">
        <f t="shared" si="305"/>
        <v>1.17593744545543E-2</v>
      </c>
      <c r="AL135" s="27">
        <f t="shared" si="305"/>
        <v>4.2706192695647127E-2</v>
      </c>
      <c r="AM135" s="27">
        <f t="shared" si="306"/>
        <v>5.4465567150201427E-2</v>
      </c>
      <c r="AS135" t="str">
        <f t="shared" si="320"/>
        <v>54 Textiles, printing and other skilled trades</v>
      </c>
      <c r="AT135" s="27">
        <f t="shared" si="307"/>
        <v>1.0036594168204321E-2</v>
      </c>
      <c r="AU135" s="27">
        <f t="shared" si="307"/>
        <v>-7.4310615389535928E-3</v>
      </c>
      <c r="AV135" s="27">
        <f t="shared" si="307"/>
        <v>3.9073712345738615E-2</v>
      </c>
      <c r="AW135" s="27">
        <f t="shared" si="307"/>
        <v>6.1948507013497522E-2</v>
      </c>
      <c r="AX135" s="27">
        <f t="shared" si="308"/>
        <v>0.10102221935923614</v>
      </c>
      <c r="BD135" t="str">
        <f t="shared" si="321"/>
        <v>54 Textiles, printing and other skilled trades</v>
      </c>
      <c r="BE135" s="27">
        <f t="shared" si="309"/>
        <v>-8.1645068814425903E-2</v>
      </c>
      <c r="BF135" s="27">
        <f t="shared" si="309"/>
        <v>-3.2888282219038167E-2</v>
      </c>
      <c r="BG135" s="27">
        <f t="shared" si="309"/>
        <v>0.1095639776232411</v>
      </c>
      <c r="BH135" s="27">
        <f t="shared" si="309"/>
        <v>0.12440250453744395</v>
      </c>
      <c r="BI135" s="27">
        <f t="shared" si="310"/>
        <v>0.23396648216068505</v>
      </c>
      <c r="BO135" t="str">
        <f t="shared" si="322"/>
        <v>54 Textiles, printing and other skilled trades</v>
      </c>
      <c r="BP135" s="27">
        <f t="shared" si="311"/>
        <v>-0.16462768743721723</v>
      </c>
      <c r="BQ135" s="27">
        <f t="shared" si="311"/>
        <v>-0.12045242030688619</v>
      </c>
      <c r="BR135" s="27">
        <f t="shared" si="311"/>
        <v>-0.11820774563750036</v>
      </c>
      <c r="BS135" s="27">
        <f t="shared" si="311"/>
        <v>-0.14104384209094356</v>
      </c>
      <c r="BT135" s="27">
        <f t="shared" si="312"/>
        <v>-0.25925158772844392</v>
      </c>
      <c r="BZ135" t="str">
        <f t="shared" si="323"/>
        <v>54 Textiles, printing and other skilled trades</v>
      </c>
      <c r="CA135" s="68">
        <f t="shared" si="313"/>
        <v>-0.16367970390315478</v>
      </c>
      <c r="CB135" s="68">
        <f t="shared" si="313"/>
        <v>-0.15188814760884539</v>
      </c>
      <c r="CC135" s="68">
        <f t="shared" si="313"/>
        <v>2.1791508730983233E-2</v>
      </c>
      <c r="CD135" s="68">
        <f t="shared" si="313"/>
        <v>-0.17643760681193599</v>
      </c>
      <c r="CE135" s="68">
        <f t="shared" si="314"/>
        <v>-0.15464609808095275</v>
      </c>
      <c r="CK135" t="str">
        <f t="shared" si="324"/>
        <v>54 Textiles, printing and other skilled trades</v>
      </c>
      <c r="CL135" s="68">
        <f t="shared" si="315"/>
        <v>-8.765712764400746E-3</v>
      </c>
      <c r="CM135" s="68">
        <f t="shared" si="315"/>
        <v>-5.335589607529867E-2</v>
      </c>
      <c r="CN135" s="68">
        <f t="shared" si="315"/>
        <v>-7.7347505668470651E-2</v>
      </c>
      <c r="CO135" s="68">
        <f t="shared" si="315"/>
        <v>-8.6965298966862892E-2</v>
      </c>
      <c r="CP135" s="68">
        <f t="shared" si="316"/>
        <v>-0.16431280463533354</v>
      </c>
    </row>
    <row r="136" spans="1:94" x14ac:dyDescent="0.2">
      <c r="A136" t="str">
        <f t="shared" si="298"/>
        <v>61 Caring personal service occupations</v>
      </c>
      <c r="B136" s="27">
        <f t="shared" si="299"/>
        <v>3.9686208041233451E-3</v>
      </c>
      <c r="C136" s="27">
        <f t="shared" si="299"/>
        <v>1.9557224064239292E-4</v>
      </c>
      <c r="D136" s="27">
        <f t="shared" si="299"/>
        <v>6.7471431757081014E-3</v>
      </c>
      <c r="E136" s="27">
        <f t="shared" si="299"/>
        <v>1.0051369889801546E-2</v>
      </c>
      <c r="F136" s="27">
        <f t="shared" si="300"/>
        <v>1.6798513065509647E-2</v>
      </c>
      <c r="L136" t="str">
        <f t="shared" si="317"/>
        <v>61 Caring personal service occupations</v>
      </c>
      <c r="M136" s="27">
        <f t="shared" si="301"/>
        <v>0.27969349867597748</v>
      </c>
      <c r="N136" s="27">
        <f t="shared" si="301"/>
        <v>1.5026113681843034E-2</v>
      </c>
      <c r="O136" s="27">
        <f t="shared" si="301"/>
        <v>0.29711543116389882</v>
      </c>
      <c r="P136" s="27">
        <f t="shared" si="301"/>
        <v>0.43269069881235223</v>
      </c>
      <c r="Q136" s="27">
        <f t="shared" si="302"/>
        <v>0.72980612997625105</v>
      </c>
      <c r="W136" t="str">
        <f t="shared" si="318"/>
        <v>61 Caring personal service occupations</v>
      </c>
      <c r="X136" s="27">
        <f t="shared" si="303"/>
        <v>0.51724270627334112</v>
      </c>
      <c r="Y136" s="27">
        <f t="shared" si="303"/>
        <v>-0.14721948596157697</v>
      </c>
      <c r="Z136" s="27">
        <f t="shared" si="303"/>
        <v>0.47250314825923034</v>
      </c>
      <c r="AA136" s="27">
        <f t="shared" si="303"/>
        <v>0.55518280076359039</v>
      </c>
      <c r="AB136" s="27">
        <f t="shared" si="304"/>
        <v>1.0276859490228207</v>
      </c>
      <c r="AH136" t="str">
        <f t="shared" si="319"/>
        <v>61 Caring personal service occupations</v>
      </c>
      <c r="AI136" s="27">
        <f t="shared" si="305"/>
        <v>0.19021782582519453</v>
      </c>
      <c r="AJ136" s="27">
        <f t="shared" si="305"/>
        <v>-8.2813613594764135E-2</v>
      </c>
      <c r="AK136" s="27">
        <f t="shared" si="305"/>
        <v>0.11689478030187406</v>
      </c>
      <c r="AL136" s="27">
        <f t="shared" si="305"/>
        <v>0.11387690474752388</v>
      </c>
      <c r="AM136" s="27">
        <f t="shared" si="306"/>
        <v>0.23077168504939793</v>
      </c>
      <c r="AS136" t="str">
        <f t="shared" si="320"/>
        <v>61 Caring personal service occupations</v>
      </c>
      <c r="AT136" s="27">
        <f t="shared" si="307"/>
        <v>0.18378600099689457</v>
      </c>
      <c r="AU136" s="27">
        <f t="shared" si="307"/>
        <v>-4.2768175725035551E-2</v>
      </c>
      <c r="AV136" s="27">
        <f t="shared" si="307"/>
        <v>7.5910813866580273E-2</v>
      </c>
      <c r="AW136" s="27">
        <f t="shared" si="307"/>
        <v>8.8831163259906809E-2</v>
      </c>
      <c r="AX136" s="27">
        <f t="shared" si="308"/>
        <v>0.16474197712648708</v>
      </c>
      <c r="BD136" t="str">
        <f t="shared" si="321"/>
        <v>61 Caring personal service occupations</v>
      </c>
      <c r="BE136" s="27">
        <f t="shared" si="309"/>
        <v>0.60415337398399416</v>
      </c>
      <c r="BF136" s="27">
        <f t="shared" si="309"/>
        <v>6.2646762762534891E-3</v>
      </c>
      <c r="BG136" s="27">
        <f t="shared" si="309"/>
        <v>0.40293666315525023</v>
      </c>
      <c r="BH136" s="27">
        <f t="shared" si="309"/>
        <v>0.92396970253235811</v>
      </c>
      <c r="BI136" s="27">
        <f t="shared" si="310"/>
        <v>1.3269063656876083</v>
      </c>
      <c r="BO136" t="str">
        <f t="shared" si="322"/>
        <v>61 Caring personal service occupations</v>
      </c>
      <c r="BP136" s="27">
        <f t="shared" si="311"/>
        <v>-8.0520518646396866E-2</v>
      </c>
      <c r="BQ136" s="27">
        <f t="shared" si="311"/>
        <v>-0.38733049424886534</v>
      </c>
      <c r="BR136" s="27">
        <f t="shared" si="311"/>
        <v>-1.3286416948830926E-2</v>
      </c>
      <c r="BS136" s="27">
        <f t="shared" si="311"/>
        <v>-0.71747815878841026</v>
      </c>
      <c r="BT136" s="27">
        <f t="shared" si="312"/>
        <v>-0.73076457573724118</v>
      </c>
      <c r="BZ136" t="str">
        <f t="shared" si="323"/>
        <v>61 Caring personal service occupations</v>
      </c>
      <c r="CA136" s="68">
        <f t="shared" si="313"/>
        <v>-0.5223156351491447</v>
      </c>
      <c r="CB136" s="68">
        <f t="shared" si="313"/>
        <v>-0.16096595793328061</v>
      </c>
      <c r="CC136" s="68">
        <f t="shared" si="313"/>
        <v>-0.13893650306472594</v>
      </c>
      <c r="CD136" s="68">
        <f t="shared" si="313"/>
        <v>-0.10663541350317551</v>
      </c>
      <c r="CE136" s="68">
        <f t="shared" si="314"/>
        <v>-0.24557191656790145</v>
      </c>
      <c r="CK136" t="str">
        <f t="shared" si="324"/>
        <v>61 Caring personal service occupations</v>
      </c>
      <c r="CL136" s="68">
        <f t="shared" si="315"/>
        <v>-2.514542643546494E-2</v>
      </c>
      <c r="CM136" s="68">
        <f t="shared" si="315"/>
        <v>-6.7064238039914181E-3</v>
      </c>
      <c r="CN136" s="68">
        <f t="shared" si="315"/>
        <v>4.6379395068405715E-2</v>
      </c>
      <c r="CO136" s="68">
        <f t="shared" si="315"/>
        <v>5.4661731048174317E-2</v>
      </c>
      <c r="CP136" s="68">
        <f t="shared" si="316"/>
        <v>0.10104112611658003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4.3918291162972443E-3</v>
      </c>
      <c r="C137" s="27">
        <f t="shared" si="299"/>
        <v>8.3425911795897804E-4</v>
      </c>
      <c r="D137" s="27">
        <f t="shared" si="299"/>
        <v>2.4956720955649804E-3</v>
      </c>
      <c r="E137" s="27">
        <f t="shared" si="299"/>
        <v>4.9849093104894944E-3</v>
      </c>
      <c r="F137" s="27">
        <f t="shared" si="300"/>
        <v>7.4805814060544748E-3</v>
      </c>
      <c r="L137" t="str">
        <f t="shared" si="317"/>
        <v>62 Leisure, travel and related personal service occupations</v>
      </c>
      <c r="M137" s="27">
        <f t="shared" si="301"/>
        <v>3.9693183571880591E-2</v>
      </c>
      <c r="N137" s="27">
        <f t="shared" si="301"/>
        <v>-5.9106834047174817E-3</v>
      </c>
      <c r="O137" s="27">
        <f t="shared" si="301"/>
        <v>4.062815625217317E-2</v>
      </c>
      <c r="P137" s="27">
        <f t="shared" si="301"/>
        <v>7.0655831237327216E-2</v>
      </c>
      <c r="Q137" s="27">
        <f t="shared" si="302"/>
        <v>0.11128398748950039</v>
      </c>
      <c r="W137" t="str">
        <f t="shared" si="318"/>
        <v>62 Leisure, travel and related personal service occupations</v>
      </c>
      <c r="X137" s="27">
        <f t="shared" si="303"/>
        <v>0.19203370957994181</v>
      </c>
      <c r="Y137" s="27">
        <f t="shared" si="303"/>
        <v>-8.0339945228588228E-2</v>
      </c>
      <c r="Z137" s="27">
        <f t="shared" si="303"/>
        <v>0.17572458368704036</v>
      </c>
      <c r="AA137" s="27">
        <f t="shared" si="303"/>
        <v>0.32194187946912101</v>
      </c>
      <c r="AB137" s="27">
        <f t="shared" si="304"/>
        <v>0.49766646315616136</v>
      </c>
      <c r="AH137" t="str">
        <f t="shared" si="319"/>
        <v>62 Leisure, travel and related personal service occupations</v>
      </c>
      <c r="AI137" s="27">
        <f t="shared" si="305"/>
        <v>8.9459657400437653E-2</v>
      </c>
      <c r="AJ137" s="27">
        <f t="shared" si="305"/>
        <v>-4.0234754027599684E-2</v>
      </c>
      <c r="AK137" s="27">
        <f t="shared" si="305"/>
        <v>5.0848161459706887E-2</v>
      </c>
      <c r="AL137" s="27">
        <f t="shared" si="305"/>
        <v>0.15261343622494439</v>
      </c>
      <c r="AM137" s="27">
        <f t="shared" si="306"/>
        <v>0.20346159768465127</v>
      </c>
      <c r="AS137" t="str">
        <f t="shared" si="320"/>
        <v>62 Leisure, travel and related personal service occupations</v>
      </c>
      <c r="AT137" s="27">
        <f t="shared" si="307"/>
        <v>0.12098831041616132</v>
      </c>
      <c r="AU137" s="27">
        <f t="shared" si="307"/>
        <v>-1.3552350780261735E-2</v>
      </c>
      <c r="AV137" s="27">
        <f t="shared" si="307"/>
        <v>9.4791628871668698E-2</v>
      </c>
      <c r="AW137" s="27">
        <f t="shared" si="307"/>
        <v>0.26306642876847974</v>
      </c>
      <c r="AX137" s="27">
        <f t="shared" si="308"/>
        <v>0.35785805764014844</v>
      </c>
      <c r="BD137" t="str">
        <f t="shared" si="321"/>
        <v>62 Leisure, travel and related personal service occupations</v>
      </c>
      <c r="BE137" s="27">
        <f t="shared" si="309"/>
        <v>-0.10640596934709334</v>
      </c>
      <c r="BF137" s="27">
        <f t="shared" si="309"/>
        <v>-4.2335419186567691E-2</v>
      </c>
      <c r="BG137" s="27">
        <f t="shared" si="309"/>
        <v>-0.11956879090642802</v>
      </c>
      <c r="BH137" s="27">
        <f t="shared" si="309"/>
        <v>-0.17422696777470392</v>
      </c>
      <c r="BI137" s="27">
        <f t="shared" si="310"/>
        <v>-0.29379575868113195</v>
      </c>
      <c r="BO137" t="str">
        <f t="shared" si="322"/>
        <v>62 Leisure, travel and related personal service occupations</v>
      </c>
      <c r="BP137" s="27">
        <f t="shared" si="311"/>
        <v>-0.13096329313258281</v>
      </c>
      <c r="BQ137" s="27">
        <f t="shared" si="311"/>
        <v>-0.15496493553597035</v>
      </c>
      <c r="BR137" s="27">
        <f t="shared" si="311"/>
        <v>-0.14669205400867047</v>
      </c>
      <c r="BS137" s="27">
        <f t="shared" si="311"/>
        <v>-0.27361683961732552</v>
      </c>
      <c r="BT137" s="27">
        <f t="shared" si="312"/>
        <v>-0.42030889362599599</v>
      </c>
      <c r="BZ137" t="str">
        <f t="shared" si="323"/>
        <v>62 Leisure, travel and related personal service occupations</v>
      </c>
      <c r="CA137" s="68">
        <f t="shared" si="313"/>
        <v>3.4787434751539337E-2</v>
      </c>
      <c r="CB137" s="68">
        <f t="shared" si="313"/>
        <v>-0.19913373800573186</v>
      </c>
      <c r="CC137" s="68">
        <f t="shared" si="313"/>
        <v>8.3690757217225187E-3</v>
      </c>
      <c r="CD137" s="68">
        <f t="shared" si="313"/>
        <v>-0.22651790739112421</v>
      </c>
      <c r="CE137" s="68">
        <f t="shared" si="314"/>
        <v>-0.21814883166940169</v>
      </c>
      <c r="CK137" t="str">
        <f t="shared" si="324"/>
        <v>62 Leisure, travel and related personal service occupations</v>
      </c>
      <c r="CL137" s="68">
        <f t="shared" si="315"/>
        <v>1.8293839577671112E-2</v>
      </c>
      <c r="CM137" s="68">
        <f t="shared" si="315"/>
        <v>-5.0973842581131135E-2</v>
      </c>
      <c r="CN137" s="68">
        <f t="shared" si="315"/>
        <v>-2.5516683353471237E-2</v>
      </c>
      <c r="CO137" s="68">
        <f t="shared" si="315"/>
        <v>7.4233042670252547E-3</v>
      </c>
      <c r="CP137" s="68">
        <f t="shared" si="316"/>
        <v>-1.8093379086445982E-2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2.136693264917066E-6</v>
      </c>
      <c r="C138" s="27">
        <f t="shared" si="299"/>
        <v>7.016910468347925E-5</v>
      </c>
      <c r="D138" s="27">
        <f t="shared" si="299"/>
        <v>8.795252730854576E-5</v>
      </c>
      <c r="E138" s="27">
        <f t="shared" si="299"/>
        <v>3.1839581338811659E-4</v>
      </c>
      <c r="F138" s="27">
        <f t="shared" si="300"/>
        <v>4.0634834069666235E-4</v>
      </c>
      <c r="L138" t="str">
        <f t="shared" si="317"/>
        <v>63 Community and civil enforcement occupations</v>
      </c>
      <c r="M138" s="27">
        <f t="shared" si="301"/>
        <v>-1.9481211790168401E-4</v>
      </c>
      <c r="N138" s="27">
        <f t="shared" si="301"/>
        <v>4.8625380916903597E-3</v>
      </c>
      <c r="O138" s="27">
        <f t="shared" si="301"/>
        <v>-1.6162810875551444E-3</v>
      </c>
      <c r="P138" s="27">
        <f t="shared" si="301"/>
        <v>5.6984765148781306E-3</v>
      </c>
      <c r="Q138" s="27">
        <f t="shared" si="302"/>
        <v>4.0821954273229863E-3</v>
      </c>
      <c r="W138" t="str">
        <f t="shared" si="318"/>
        <v>63 Community and civil enforcement occupations</v>
      </c>
      <c r="X138" s="27">
        <f t="shared" si="303"/>
        <v>2.6188907524499969E-3</v>
      </c>
      <c r="Y138" s="27">
        <f t="shared" si="303"/>
        <v>4.591846729321121E-3</v>
      </c>
      <c r="Z138" s="27">
        <f t="shared" si="303"/>
        <v>3.985074364226085E-3</v>
      </c>
      <c r="AA138" s="27">
        <f t="shared" si="303"/>
        <v>1.2003381857581673E-2</v>
      </c>
      <c r="AB138" s="27">
        <f t="shared" si="304"/>
        <v>1.5988456221807758E-2</v>
      </c>
      <c r="AH138" t="str">
        <f t="shared" si="319"/>
        <v>63 Community and civil enforcement occupations</v>
      </c>
      <c r="AI138" s="27">
        <f t="shared" si="305"/>
        <v>-1.7557576915166323E-4</v>
      </c>
      <c r="AJ138" s="27">
        <f t="shared" si="305"/>
        <v>4.0947549934228899E-3</v>
      </c>
      <c r="AK138" s="27">
        <f t="shared" si="305"/>
        <v>-3.0368377693050699E-3</v>
      </c>
      <c r="AL138" s="27">
        <f t="shared" si="305"/>
        <v>2.5453476003754975E-3</v>
      </c>
      <c r="AM138" s="27">
        <f t="shared" si="306"/>
        <v>-4.914901689295724E-4</v>
      </c>
      <c r="AS138" t="str">
        <f t="shared" si="320"/>
        <v>63 Community and civil enforcement occupations</v>
      </c>
      <c r="AT138" s="27">
        <f t="shared" si="307"/>
        <v>-1.7436706260419727E-3</v>
      </c>
      <c r="AU138" s="27">
        <f t="shared" si="307"/>
        <v>3.0908771540980456E-3</v>
      </c>
      <c r="AV138" s="27">
        <f t="shared" si="307"/>
        <v>-3.311205428959749E-3</v>
      </c>
      <c r="AW138" s="27">
        <f t="shared" si="307"/>
        <v>6.7104563928498118E-4</v>
      </c>
      <c r="AX138" s="27">
        <f t="shared" si="308"/>
        <v>-2.6401597896747678E-3</v>
      </c>
      <c r="BD138" t="str">
        <f t="shared" si="321"/>
        <v>63 Community and civil enforcement occupations</v>
      </c>
      <c r="BE138" s="27">
        <f t="shared" si="309"/>
        <v>-1.8013852732368246E-2</v>
      </c>
      <c r="BF138" s="27">
        <f t="shared" si="309"/>
        <v>1.789631475262371E-2</v>
      </c>
      <c r="BG138" s="27">
        <f t="shared" si="309"/>
        <v>-1.8816070870279977E-2</v>
      </c>
      <c r="BH138" s="27">
        <f t="shared" si="309"/>
        <v>1.723535110038199E-3</v>
      </c>
      <c r="BI138" s="27">
        <f t="shared" si="310"/>
        <v>-1.7092535760241778E-2</v>
      </c>
      <c r="BO138" t="str">
        <f t="shared" si="322"/>
        <v>63 Community and civil enforcement occupations</v>
      </c>
      <c r="BP138" s="27">
        <f t="shared" si="311"/>
        <v>-8.2312733657997628E-3</v>
      </c>
      <c r="BQ138" s="27">
        <f t="shared" si="311"/>
        <v>1.2179303935523897E-2</v>
      </c>
      <c r="BR138" s="27">
        <f t="shared" si="311"/>
        <v>-1.8823000801338391E-2</v>
      </c>
      <c r="BS138" s="27">
        <f t="shared" si="311"/>
        <v>-2.3711008152076524E-3</v>
      </c>
      <c r="BT138" s="27">
        <f t="shared" si="312"/>
        <v>-2.1194101616546043E-2</v>
      </c>
      <c r="BZ138" t="str">
        <f t="shared" si="323"/>
        <v>63 Community and civil enforcement occupations</v>
      </c>
      <c r="CA138" s="68">
        <f t="shared" si="313"/>
        <v>-9.0212040343744526E-3</v>
      </c>
      <c r="CB138" s="68">
        <f t="shared" si="313"/>
        <v>1.023653494990634E-2</v>
      </c>
      <c r="CC138" s="68">
        <f t="shared" si="313"/>
        <v>-1.1388189547557777E-2</v>
      </c>
      <c r="CD138" s="68">
        <f t="shared" si="313"/>
        <v>-6.0066689403112869E-3</v>
      </c>
      <c r="CE138" s="68">
        <f t="shared" si="314"/>
        <v>-1.7394858487869064E-2</v>
      </c>
      <c r="CK138" t="str">
        <f t="shared" si="324"/>
        <v>63 Community and civil enforcement occupations</v>
      </c>
      <c r="CL138" s="68">
        <f t="shared" si="315"/>
        <v>-3.5481426959550841E-3</v>
      </c>
      <c r="CM138" s="68">
        <f t="shared" si="315"/>
        <v>4.1409800217553638E-3</v>
      </c>
      <c r="CN138" s="68">
        <f t="shared" si="315"/>
        <v>-6.8974897663424389E-3</v>
      </c>
      <c r="CO138" s="68">
        <f t="shared" si="315"/>
        <v>-1.5220160751846139E-3</v>
      </c>
      <c r="CP138" s="68">
        <f t="shared" si="316"/>
        <v>-8.4195058415270536E-3</v>
      </c>
    </row>
    <row r="139" spans="1:94" x14ac:dyDescent="0.2">
      <c r="A139" t="str">
        <f t="shared" si="298"/>
        <v>71 Sales occupations</v>
      </c>
      <c r="B139" s="27">
        <f t="shared" si="299"/>
        <v>7.6067005234178794E-3</v>
      </c>
      <c r="C139" s="27">
        <f t="shared" si="299"/>
        <v>-3.6880457810228098E-3</v>
      </c>
      <c r="D139" s="27">
        <f t="shared" si="299"/>
        <v>4.4864057598937995E-3</v>
      </c>
      <c r="E139" s="27">
        <f t="shared" si="299"/>
        <v>1.3898484235725865E-2</v>
      </c>
      <c r="F139" s="27">
        <f t="shared" si="300"/>
        <v>1.8384889995619665E-2</v>
      </c>
      <c r="L139" t="str">
        <f t="shared" si="317"/>
        <v>71 Sales occupations</v>
      </c>
      <c r="M139" s="27">
        <f t="shared" si="301"/>
        <v>0.13383764634813544</v>
      </c>
      <c r="N139" s="27">
        <f t="shared" si="301"/>
        <v>7.2035343431644527E-2</v>
      </c>
      <c r="O139" s="27">
        <f t="shared" si="301"/>
        <v>0.10286679802348908</v>
      </c>
      <c r="P139" s="27">
        <f t="shared" si="301"/>
        <v>0.33858759614768918</v>
      </c>
      <c r="Q139" s="27">
        <f t="shared" si="302"/>
        <v>0.44145439417117827</v>
      </c>
      <c r="W139" t="str">
        <f t="shared" si="318"/>
        <v>71 Sales occupations</v>
      </c>
      <c r="X139" s="27">
        <f t="shared" si="303"/>
        <v>0.3421087155760878</v>
      </c>
      <c r="Y139" s="27">
        <f t="shared" si="303"/>
        <v>8.4094577212532773E-2</v>
      </c>
      <c r="Z139" s="27">
        <f t="shared" si="303"/>
        <v>0.16469470263851216</v>
      </c>
      <c r="AA139" s="27">
        <f t="shared" si="303"/>
        <v>0.72116912577895542</v>
      </c>
      <c r="AB139" s="27">
        <f t="shared" si="304"/>
        <v>0.88586382841746758</v>
      </c>
      <c r="AH139" t="str">
        <f t="shared" si="319"/>
        <v>71 Sales occupations</v>
      </c>
      <c r="AI139" s="27">
        <f t="shared" si="305"/>
        <v>4.9645908094846036E-2</v>
      </c>
      <c r="AJ139" s="27">
        <f t="shared" si="305"/>
        <v>3.0435208913446532E-2</v>
      </c>
      <c r="AK139" s="27">
        <f t="shared" si="305"/>
        <v>-4.5455686328768063E-3</v>
      </c>
      <c r="AL139" s="27">
        <f t="shared" si="305"/>
        <v>0.13635907191111152</v>
      </c>
      <c r="AM139" s="27">
        <f t="shared" si="306"/>
        <v>0.13181350327823471</v>
      </c>
      <c r="AS139" t="str">
        <f t="shared" si="320"/>
        <v>71 Sales occupations</v>
      </c>
      <c r="AT139" s="27">
        <f t="shared" si="307"/>
        <v>2.2631977535814474E-2</v>
      </c>
      <c r="AU139" s="27">
        <f t="shared" si="307"/>
        <v>1.4232968371910126E-2</v>
      </c>
      <c r="AV139" s="27">
        <f t="shared" si="307"/>
        <v>-2.8721683110505158E-2</v>
      </c>
      <c r="AW139" s="27">
        <f t="shared" si="307"/>
        <v>0.10181208175499323</v>
      </c>
      <c r="AX139" s="27">
        <f t="shared" si="308"/>
        <v>7.3090398644488075E-2</v>
      </c>
      <c r="BD139" t="str">
        <f t="shared" si="321"/>
        <v>71 Sales occupations</v>
      </c>
      <c r="BE139" s="27">
        <f t="shared" si="309"/>
        <v>-0.16092867690348012</v>
      </c>
      <c r="BF139" s="27">
        <f t="shared" si="309"/>
        <v>0.46703024667353077</v>
      </c>
      <c r="BG139" s="27">
        <f t="shared" si="309"/>
        <v>-0.33301296619598819</v>
      </c>
      <c r="BH139" s="27">
        <f t="shared" si="309"/>
        <v>0.16146996354633192</v>
      </c>
      <c r="BI139" s="27">
        <f t="shared" si="310"/>
        <v>-0.17154300264965627</v>
      </c>
      <c r="BO139" t="str">
        <f t="shared" si="322"/>
        <v>71 Sales occupations</v>
      </c>
      <c r="BP139" s="27">
        <f t="shared" si="311"/>
        <v>-0.37009008459845028</v>
      </c>
      <c r="BQ139" s="27">
        <f t="shared" si="311"/>
        <v>-0.20588280037892392</v>
      </c>
      <c r="BR139" s="27">
        <f t="shared" si="311"/>
        <v>-0.55120468635543407</v>
      </c>
      <c r="BS139" s="27">
        <f t="shared" si="311"/>
        <v>-0.8449535663221881</v>
      </c>
      <c r="BT139" s="27">
        <f t="shared" si="312"/>
        <v>-1.3961582526776222</v>
      </c>
      <c r="BZ139" t="str">
        <f t="shared" si="323"/>
        <v>71 Sales occupations</v>
      </c>
      <c r="CA139" s="68">
        <f t="shared" si="313"/>
        <v>-0.16430748874654766</v>
      </c>
      <c r="CB139" s="68">
        <f t="shared" si="313"/>
        <v>-0.38413090861127097</v>
      </c>
      <c r="CC139" s="68">
        <f t="shared" si="313"/>
        <v>-0.51002224693155851</v>
      </c>
      <c r="CD139" s="68">
        <f t="shared" si="313"/>
        <v>-1.3309991824006104</v>
      </c>
      <c r="CE139" s="68">
        <f t="shared" si="314"/>
        <v>-1.8410214293321689</v>
      </c>
      <c r="CK139" t="str">
        <f t="shared" si="324"/>
        <v>71 Sales occupations</v>
      </c>
      <c r="CL139" s="68">
        <f t="shared" si="315"/>
        <v>3.4657322144937552E-3</v>
      </c>
      <c r="CM139" s="68">
        <f t="shared" si="315"/>
        <v>-0.12289315817386992</v>
      </c>
      <c r="CN139" s="68">
        <f t="shared" si="315"/>
        <v>-0.12371452896498525</v>
      </c>
      <c r="CO139" s="68">
        <f t="shared" si="315"/>
        <v>-0.17953051695079469</v>
      </c>
      <c r="CP139" s="68">
        <f t="shared" si="316"/>
        <v>-0.30324504591577994</v>
      </c>
    </row>
    <row r="140" spans="1:94" x14ac:dyDescent="0.2">
      <c r="A140" t="str">
        <f t="shared" si="298"/>
        <v>72 Customer service occupations</v>
      </c>
      <c r="B140" s="27">
        <f t="shared" si="299"/>
        <v>2.9298618951919854E-3</v>
      </c>
      <c r="C140" s="27">
        <f t="shared" si="299"/>
        <v>2.7276835980811799E-3</v>
      </c>
      <c r="D140" s="27">
        <f t="shared" si="299"/>
        <v>9.2390068725708187E-3</v>
      </c>
      <c r="E140" s="27">
        <f t="shared" si="299"/>
        <v>1.120662882853686E-2</v>
      </c>
      <c r="F140" s="27">
        <f t="shared" si="300"/>
        <v>2.0445635701107679E-2</v>
      </c>
      <c r="L140" t="str">
        <f t="shared" si="317"/>
        <v>72 Customer service occupations</v>
      </c>
      <c r="M140" s="27">
        <f t="shared" si="301"/>
        <v>5.284752299054693E-2</v>
      </c>
      <c r="N140" s="27">
        <f t="shared" si="301"/>
        <v>1.1437120858157901E-2</v>
      </c>
      <c r="O140" s="27">
        <f t="shared" si="301"/>
        <v>0.11282252431588347</v>
      </c>
      <c r="P140" s="27">
        <f t="shared" si="301"/>
        <v>0.13558209731642051</v>
      </c>
      <c r="Q140" s="27">
        <f t="shared" si="302"/>
        <v>0.24840462163230398</v>
      </c>
      <c r="W140" t="str">
        <f t="shared" si="318"/>
        <v>72 Customer service occupations</v>
      </c>
      <c r="X140" s="27">
        <f t="shared" si="303"/>
        <v>0.14990357604984472</v>
      </c>
      <c r="Y140" s="27">
        <f t="shared" si="303"/>
        <v>1.9921701643309531E-2</v>
      </c>
      <c r="Z140" s="27">
        <f t="shared" si="303"/>
        <v>0.28881589701950039</v>
      </c>
      <c r="AA140" s="27">
        <f t="shared" si="303"/>
        <v>0.33086729248058022</v>
      </c>
      <c r="AB140" s="27">
        <f t="shared" si="304"/>
        <v>0.61968318950008061</v>
      </c>
      <c r="AH140" t="str">
        <f t="shared" si="319"/>
        <v>72 Customer service occupations</v>
      </c>
      <c r="AI140" s="27">
        <f t="shared" si="305"/>
        <v>5.6240388841732242E-2</v>
      </c>
      <c r="AJ140" s="27">
        <f t="shared" si="305"/>
        <v>2.6136016662158645E-2</v>
      </c>
      <c r="AK140" s="27">
        <f t="shared" si="305"/>
        <v>0.1021675648211558</v>
      </c>
      <c r="AL140" s="27">
        <f t="shared" si="305"/>
        <v>0.10425727416237951</v>
      </c>
      <c r="AM140" s="27">
        <f t="shared" si="306"/>
        <v>0.20642483898353531</v>
      </c>
      <c r="AS140" t="str">
        <f t="shared" si="320"/>
        <v>72 Customer service occupations</v>
      </c>
      <c r="AT140" s="27">
        <f t="shared" si="307"/>
        <v>5.6348216351481767E-2</v>
      </c>
      <c r="AU140" s="27">
        <f t="shared" si="307"/>
        <v>5.9599437936476152E-3</v>
      </c>
      <c r="AV140" s="27">
        <f t="shared" si="307"/>
        <v>8.6195029657085531E-2</v>
      </c>
      <c r="AW140" s="27">
        <f t="shared" si="307"/>
        <v>6.9869897695519489E-2</v>
      </c>
      <c r="AX140" s="27">
        <f t="shared" si="308"/>
        <v>0.15606492735260502</v>
      </c>
      <c r="BD140" t="str">
        <f t="shared" si="321"/>
        <v>72 Customer service occupations</v>
      </c>
      <c r="BE140" s="27">
        <f t="shared" si="309"/>
        <v>5.4743404068923085E-2</v>
      </c>
      <c r="BF140" s="27">
        <f t="shared" si="309"/>
        <v>6.6399553655750898E-2</v>
      </c>
      <c r="BG140" s="27">
        <f t="shared" si="309"/>
        <v>0.18997120839693293</v>
      </c>
      <c r="BH140" s="27">
        <f t="shared" si="309"/>
        <v>0.10864182678399659</v>
      </c>
      <c r="BI140" s="27">
        <f t="shared" si="310"/>
        <v>0.29861303518092952</v>
      </c>
      <c r="BO140" t="str">
        <f t="shared" si="322"/>
        <v>72 Customer service occupations</v>
      </c>
      <c r="BP140" s="27">
        <f t="shared" si="311"/>
        <v>7.1019693112704729E-2</v>
      </c>
      <c r="BQ140" s="27">
        <f t="shared" si="311"/>
        <v>-2.2904447790981219E-2</v>
      </c>
      <c r="BR140" s="27">
        <f t="shared" si="311"/>
        <v>0.26032059627599535</v>
      </c>
      <c r="BS140" s="27">
        <f t="shared" si="311"/>
        <v>-4.3237664609555804E-2</v>
      </c>
      <c r="BT140" s="27">
        <f t="shared" si="312"/>
        <v>0.21708293166643955</v>
      </c>
      <c r="BZ140" t="str">
        <f t="shared" si="323"/>
        <v>72 Customer service occupations</v>
      </c>
      <c r="CA140" s="68">
        <f t="shared" si="313"/>
        <v>-5.3310682140051968E-3</v>
      </c>
      <c r="CB140" s="68">
        <f t="shared" si="313"/>
        <v>-4.8251840119781564E-2</v>
      </c>
      <c r="CC140" s="68">
        <f t="shared" si="313"/>
        <v>7.061746052843787E-2</v>
      </c>
      <c r="CD140" s="68">
        <f t="shared" si="313"/>
        <v>-4.4978195005322408E-2</v>
      </c>
      <c r="CE140" s="68">
        <f t="shared" si="314"/>
        <v>2.5639265523115462E-2</v>
      </c>
      <c r="CK140" t="str">
        <f t="shared" si="324"/>
        <v>72 Customer service occupations</v>
      </c>
      <c r="CL140" s="68">
        <f t="shared" si="315"/>
        <v>5.1226915713108667E-2</v>
      </c>
      <c r="CM140" s="68">
        <f t="shared" si="315"/>
        <v>1.3534640969281309E-3</v>
      </c>
      <c r="CN140" s="68">
        <f t="shared" si="315"/>
        <v>0.11732532630873646</v>
      </c>
      <c r="CO140" s="68">
        <f t="shared" si="315"/>
        <v>8.420318630402629E-2</v>
      </c>
      <c r="CP140" s="68">
        <f t="shared" si="316"/>
        <v>0.20152851261276275</v>
      </c>
    </row>
    <row r="141" spans="1:94" x14ac:dyDescent="0.2">
      <c r="A141" t="str">
        <f t="shared" si="298"/>
        <v>81 Process, plant and machine operatives</v>
      </c>
      <c r="B141" s="27">
        <f t="shared" si="299"/>
        <v>3.9731970931427291E-3</v>
      </c>
      <c r="C141" s="27">
        <f t="shared" si="299"/>
        <v>-6.9516857086084245E-4</v>
      </c>
      <c r="D141" s="27">
        <f t="shared" si="299"/>
        <v>5.7336660577716539E-3</v>
      </c>
      <c r="E141" s="27">
        <f t="shared" si="299"/>
        <v>1.0635463120193017E-2</v>
      </c>
      <c r="F141" s="27">
        <f t="shared" si="300"/>
        <v>1.636912917796467E-2</v>
      </c>
      <c r="L141" t="str">
        <f t="shared" si="317"/>
        <v>81 Process, plant and machine operatives</v>
      </c>
      <c r="M141" s="27">
        <f t="shared" si="301"/>
        <v>2.2270026742699588E-2</v>
      </c>
      <c r="N141" s="27">
        <f t="shared" si="301"/>
        <v>3.4153269412445786E-4</v>
      </c>
      <c r="O141" s="27">
        <f t="shared" si="301"/>
        <v>3.9705618572094453E-2</v>
      </c>
      <c r="P141" s="27">
        <f t="shared" si="301"/>
        <v>7.1718586139933579E-2</v>
      </c>
      <c r="Q141" s="27">
        <f t="shared" si="302"/>
        <v>0.11142420471202803</v>
      </c>
      <c r="W141" t="str">
        <f t="shared" si="318"/>
        <v>81 Process, plant and machine operatives</v>
      </c>
      <c r="X141" s="27">
        <f t="shared" si="303"/>
        <v>2.2993061535301396E-2</v>
      </c>
      <c r="Y141" s="27">
        <f t="shared" si="303"/>
        <v>-1.2869671705123736E-2</v>
      </c>
      <c r="Z141" s="27">
        <f t="shared" si="303"/>
        <v>8.9205049983929308E-2</v>
      </c>
      <c r="AA141" s="27">
        <f t="shared" si="303"/>
        <v>0.13577723897067734</v>
      </c>
      <c r="AB141" s="27">
        <f t="shared" si="304"/>
        <v>0.22498228895460665</v>
      </c>
      <c r="AH141" t="str">
        <f t="shared" si="319"/>
        <v>81 Process, plant and machine operatives</v>
      </c>
      <c r="AI141" s="27">
        <f t="shared" si="305"/>
        <v>1.7746281975578676E-2</v>
      </c>
      <c r="AJ141" s="27">
        <f t="shared" si="305"/>
        <v>-4.9419249882681898E-3</v>
      </c>
      <c r="AK141" s="27">
        <f t="shared" si="305"/>
        <v>4.0260373828122781E-2</v>
      </c>
      <c r="AL141" s="27">
        <f t="shared" si="305"/>
        <v>6.5609000846252957E-2</v>
      </c>
      <c r="AM141" s="27">
        <f t="shared" si="306"/>
        <v>0.10586937467437574</v>
      </c>
      <c r="AS141" t="str">
        <f t="shared" si="320"/>
        <v>81 Process, plant and machine operatives</v>
      </c>
      <c r="AT141" s="27">
        <f t="shared" si="307"/>
        <v>4.0323303978638481E-2</v>
      </c>
      <c r="AU141" s="27">
        <f t="shared" si="307"/>
        <v>-1.7124423783254766E-2</v>
      </c>
      <c r="AV141" s="27">
        <f t="shared" si="307"/>
        <v>7.2026529613602175E-2</v>
      </c>
      <c r="AW141" s="27">
        <f t="shared" si="307"/>
        <v>8.3379126501322176E-2</v>
      </c>
      <c r="AX141" s="27">
        <f t="shared" si="308"/>
        <v>0.15540565611492435</v>
      </c>
      <c r="BD141" t="str">
        <f t="shared" si="321"/>
        <v>81 Process, plant and machine operatives</v>
      </c>
      <c r="BE141" s="27">
        <f t="shared" si="309"/>
        <v>0.11880669158919221</v>
      </c>
      <c r="BF141" s="27">
        <f t="shared" si="309"/>
        <v>-4.3836603763196758E-2</v>
      </c>
      <c r="BG141" s="27">
        <f t="shared" si="309"/>
        <v>0.31153029736592841</v>
      </c>
      <c r="BH141" s="27">
        <f t="shared" si="309"/>
        <v>0.21966944138850097</v>
      </c>
      <c r="BI141" s="27">
        <f t="shared" si="310"/>
        <v>0.53119973875442938</v>
      </c>
      <c r="BO141" t="str">
        <f t="shared" si="322"/>
        <v>81 Process, plant and machine operatives</v>
      </c>
      <c r="BP141" s="27">
        <f t="shared" si="311"/>
        <v>0.31011176998927481</v>
      </c>
      <c r="BQ141" s="27">
        <f t="shared" si="311"/>
        <v>-0.27276732381641611</v>
      </c>
      <c r="BR141" s="27">
        <f t="shared" si="311"/>
        <v>0.36030237958003797</v>
      </c>
      <c r="BS141" s="27">
        <f t="shared" si="311"/>
        <v>-7.3041032031466724E-3</v>
      </c>
      <c r="BT141" s="27">
        <f t="shared" si="312"/>
        <v>0.3529982763768913</v>
      </c>
      <c r="BZ141" t="str">
        <f t="shared" si="323"/>
        <v>81 Process, plant and machine operatives</v>
      </c>
      <c r="CA141" s="68">
        <f t="shared" si="313"/>
        <v>-4.2508453923467915E-2</v>
      </c>
      <c r="CB141" s="68">
        <f t="shared" si="313"/>
        <v>-0.15620227880147364</v>
      </c>
      <c r="CC141" s="68">
        <f t="shared" si="313"/>
        <v>7.0318364682952716E-2</v>
      </c>
      <c r="CD141" s="68">
        <f t="shared" si="313"/>
        <v>-0.57095545147935867</v>
      </c>
      <c r="CE141" s="68">
        <f t="shared" si="314"/>
        <v>-0.50063708679640595</v>
      </c>
      <c r="CK141" t="str">
        <f t="shared" si="324"/>
        <v>81 Process, plant and machine operatives</v>
      </c>
      <c r="CL141" s="68">
        <f t="shared" si="315"/>
        <v>-2.5643829719477151E-2</v>
      </c>
      <c r="CM141" s="68">
        <f t="shared" si="315"/>
        <v>-7.9972730853487883E-2</v>
      </c>
      <c r="CN141" s="68">
        <f t="shared" si="315"/>
        <v>-0.11091246937523289</v>
      </c>
      <c r="CO141" s="68">
        <f t="shared" si="315"/>
        <v>-7.1949226855183776E-2</v>
      </c>
      <c r="CP141" s="68">
        <f t="shared" si="316"/>
        <v>-0.18286169623041665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6.0737111284394178E-3</v>
      </c>
      <c r="C142" s="27">
        <f t="shared" si="299"/>
        <v>-2.0625053823541822E-3</v>
      </c>
      <c r="D142" s="27">
        <f t="shared" si="299"/>
        <v>6.9641641976988557E-3</v>
      </c>
      <c r="E142" s="27">
        <f t="shared" si="299"/>
        <v>9.9376443833475298E-3</v>
      </c>
      <c r="F142" s="27">
        <f t="shared" si="300"/>
        <v>1.6901808581046385E-2</v>
      </c>
      <c r="L142" t="str">
        <f t="shared" si="317"/>
        <v>82 Transport and mobile machine drivers and operatives</v>
      </c>
      <c r="M142" s="27">
        <f t="shared" si="301"/>
        <v>6.291352256360988E-2</v>
      </c>
      <c r="N142" s="27">
        <f t="shared" si="301"/>
        <v>-5.3489747698770296E-3</v>
      </c>
      <c r="O142" s="27">
        <f t="shared" si="301"/>
        <v>4.3628489406320692E-2</v>
      </c>
      <c r="P142" s="27">
        <f t="shared" si="301"/>
        <v>9.1597107103856434E-2</v>
      </c>
      <c r="Q142" s="27">
        <f t="shared" si="302"/>
        <v>0.13522559651017713</v>
      </c>
      <c r="W142" t="str">
        <f t="shared" si="318"/>
        <v>82 Transport and mobile machine drivers and operatives</v>
      </c>
      <c r="X142" s="27">
        <f t="shared" si="303"/>
        <v>0.13514518132828557</v>
      </c>
      <c r="Y142" s="27">
        <f t="shared" si="303"/>
        <v>-6.2300493597601314E-2</v>
      </c>
      <c r="Z142" s="27">
        <f t="shared" si="303"/>
        <v>5.6585714794738784E-2</v>
      </c>
      <c r="AA142" s="27">
        <f t="shared" si="303"/>
        <v>0.1478336115040717</v>
      </c>
      <c r="AB142" s="27">
        <f t="shared" si="304"/>
        <v>0.20441932629881049</v>
      </c>
      <c r="AH142" t="str">
        <f t="shared" si="319"/>
        <v>82 Transport and mobile machine drivers and operatives</v>
      </c>
      <c r="AI142" s="27">
        <f t="shared" si="305"/>
        <v>6.0257286670270638E-2</v>
      </c>
      <c r="AJ142" s="27">
        <f t="shared" si="305"/>
        <v>-2.6599056463772391E-2</v>
      </c>
      <c r="AK142" s="27">
        <f t="shared" si="305"/>
        <v>3.5599828667418815E-2</v>
      </c>
      <c r="AL142" s="27">
        <f t="shared" si="305"/>
        <v>5.8496938276529159E-2</v>
      </c>
      <c r="AM142" s="27">
        <f t="shared" si="306"/>
        <v>9.4096766943947974E-2</v>
      </c>
      <c r="AS142" t="str">
        <f t="shared" si="320"/>
        <v>82 Transport and mobile machine drivers and operatives</v>
      </c>
      <c r="AT142" s="27">
        <f t="shared" si="307"/>
        <v>9.8486326685554015E-2</v>
      </c>
      <c r="AU142" s="27">
        <f t="shared" si="307"/>
        <v>-2.2010556344108756E-2</v>
      </c>
      <c r="AV142" s="27">
        <f t="shared" si="307"/>
        <v>4.6414276545812039E-2</v>
      </c>
      <c r="AW142" s="27">
        <f t="shared" si="307"/>
        <v>8.0015718528775481E-2</v>
      </c>
      <c r="AX142" s="27">
        <f t="shared" si="308"/>
        <v>0.12642999507458752</v>
      </c>
      <c r="BD142" t="str">
        <f t="shared" si="321"/>
        <v>82 Transport and mobile machine drivers and operatives</v>
      </c>
      <c r="BE142" s="27">
        <f t="shared" si="309"/>
        <v>0.20682685806802414</v>
      </c>
      <c r="BF142" s="27">
        <f t="shared" si="309"/>
        <v>-0.12466086852984137</v>
      </c>
      <c r="BG142" s="27">
        <f t="shared" si="309"/>
        <v>0.17896357629144499</v>
      </c>
      <c r="BH142" s="27">
        <f t="shared" si="309"/>
        <v>0.25821910822108074</v>
      </c>
      <c r="BI142" s="27">
        <f t="shared" si="310"/>
        <v>0.43718268451252573</v>
      </c>
      <c r="BO142" t="str">
        <f t="shared" si="322"/>
        <v>82 Transport and mobile machine drivers and operatives</v>
      </c>
      <c r="BP142" s="27">
        <f t="shared" si="311"/>
        <v>0.53775268447811797</v>
      </c>
      <c r="BQ142" s="27">
        <f t="shared" si="311"/>
        <v>-0.62893155880771578</v>
      </c>
      <c r="BR142" s="27">
        <f t="shared" si="311"/>
        <v>0.17494447705226479</v>
      </c>
      <c r="BS142" s="27">
        <f t="shared" si="311"/>
        <v>-4.0288790801983332E-2</v>
      </c>
      <c r="BT142" s="27">
        <f t="shared" si="312"/>
        <v>0.13465568625028146</v>
      </c>
      <c r="BZ142" t="str">
        <f t="shared" si="323"/>
        <v>82 Transport and mobile machine drivers and operatives</v>
      </c>
      <c r="CA142" s="68">
        <f t="shared" si="313"/>
        <v>-7.4807422344262076E-2</v>
      </c>
      <c r="CB142" s="68">
        <f t="shared" si="313"/>
        <v>-0.49131539253329759</v>
      </c>
      <c r="CC142" s="68">
        <f t="shared" si="313"/>
        <v>-2.0366314966721921E-2</v>
      </c>
      <c r="CD142" s="68">
        <f t="shared" si="313"/>
        <v>-0.36082441985612546</v>
      </c>
      <c r="CE142" s="68">
        <f t="shared" si="314"/>
        <v>-0.38119073482284738</v>
      </c>
      <c r="CK142" t="str">
        <f t="shared" si="324"/>
        <v>82 Transport and mobile machine drivers and operatives</v>
      </c>
      <c r="CL142" s="68">
        <f t="shared" si="315"/>
        <v>0.21766296854370859</v>
      </c>
      <c r="CM142" s="68">
        <f t="shared" si="315"/>
        <v>-0.20107578677185067</v>
      </c>
      <c r="CN142" s="68">
        <f t="shared" si="315"/>
        <v>8.2976548982450993E-2</v>
      </c>
      <c r="CO142" s="68">
        <f t="shared" si="315"/>
        <v>-0.19590671214560584</v>
      </c>
      <c r="CP142" s="68">
        <f t="shared" si="316"/>
        <v>-0.11293016316315485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-5.4307502357297383E-5</v>
      </c>
      <c r="C143" s="27">
        <f t="shared" si="299"/>
        <v>7.5273229121328622E-7</v>
      </c>
      <c r="D143" s="27">
        <f t="shared" si="299"/>
        <v>-2.0026440163327825E-5</v>
      </c>
      <c r="E143" s="27">
        <f t="shared" si="299"/>
        <v>3.2667115091709225E-5</v>
      </c>
      <c r="F143" s="27">
        <f t="shared" si="300"/>
        <v>1.26406749283814E-5</v>
      </c>
      <c r="L143" t="str">
        <f t="shared" si="317"/>
        <v>91 Elementary trades and related occupations</v>
      </c>
      <c r="M143" s="27">
        <f t="shared" si="301"/>
        <v>1.1704887562726446E-2</v>
      </c>
      <c r="N143" s="27">
        <f t="shared" si="301"/>
        <v>-2.9801613046178052E-3</v>
      </c>
      <c r="O143" s="27">
        <f t="shared" si="301"/>
        <v>2.031116536817916E-3</v>
      </c>
      <c r="P143" s="27">
        <f t="shared" si="301"/>
        <v>1.9233875546253963E-2</v>
      </c>
      <c r="Q143" s="27">
        <f t="shared" si="302"/>
        <v>2.1264992083071879E-2</v>
      </c>
      <c r="W143" t="str">
        <f t="shared" si="318"/>
        <v>91 Elementary trades and related occupations</v>
      </c>
      <c r="X143" s="27">
        <f t="shared" si="303"/>
        <v>2.0126559521916609E-2</v>
      </c>
      <c r="Y143" s="27">
        <f t="shared" si="303"/>
        <v>-2.1216433254013012E-2</v>
      </c>
      <c r="Z143" s="27">
        <f t="shared" si="303"/>
        <v>-1.9343512552170872E-2</v>
      </c>
      <c r="AA143" s="27">
        <f t="shared" si="303"/>
        <v>1.4126164967356775E-2</v>
      </c>
      <c r="AB143" s="27">
        <f t="shared" si="304"/>
        <v>-5.2173475848140971E-3</v>
      </c>
      <c r="AH143" t="str">
        <f t="shared" si="319"/>
        <v>91 Elementary trades and related occupations</v>
      </c>
      <c r="AI143" s="27">
        <f t="shared" si="305"/>
        <v>2.2690755098659157E-2</v>
      </c>
      <c r="AJ143" s="27">
        <f t="shared" si="305"/>
        <v>-2.2043506080257583E-2</v>
      </c>
      <c r="AK143" s="27">
        <f t="shared" si="305"/>
        <v>-2.1494843927902657E-3</v>
      </c>
      <c r="AL143" s="27">
        <f t="shared" si="305"/>
        <v>3.6320427084512191E-2</v>
      </c>
      <c r="AM143" s="27">
        <f t="shared" si="306"/>
        <v>3.4170942691721926E-2</v>
      </c>
      <c r="AS143" t="str">
        <f t="shared" si="320"/>
        <v>91 Elementary trades and related occupations</v>
      </c>
      <c r="AT143" s="27">
        <f t="shared" si="307"/>
        <v>9.3595237751528115E-3</v>
      </c>
      <c r="AU143" s="27">
        <f t="shared" si="307"/>
        <v>1.6711627755751912E-3</v>
      </c>
      <c r="AV143" s="27">
        <f t="shared" si="307"/>
        <v>-1.5768923633032936E-2</v>
      </c>
      <c r="AW143" s="27">
        <f t="shared" si="307"/>
        <v>1.3701865714410497E-2</v>
      </c>
      <c r="AX143" s="27">
        <f t="shared" si="308"/>
        <v>-2.0670579186224391E-3</v>
      </c>
      <c r="BD143" t="str">
        <f t="shared" si="321"/>
        <v>91 Elementary trades and related occupations</v>
      </c>
      <c r="BE143" s="27">
        <f t="shared" si="309"/>
        <v>-3.0717500336825854E-2</v>
      </c>
      <c r="BF143" s="27">
        <f t="shared" si="309"/>
        <v>-7.529005892249141E-3</v>
      </c>
      <c r="BG143" s="27">
        <f t="shared" si="309"/>
        <v>-3.1042329161301896E-2</v>
      </c>
      <c r="BH143" s="27">
        <f t="shared" si="309"/>
        <v>9.31565141939108E-2</v>
      </c>
      <c r="BI143" s="27">
        <f t="shared" si="310"/>
        <v>6.2114185032608904E-2</v>
      </c>
      <c r="BO143" t="str">
        <f t="shared" si="322"/>
        <v>91 Elementary trades and related occupations</v>
      </c>
      <c r="BP143" s="27">
        <f t="shared" si="311"/>
        <v>4.2123514778202531E-2</v>
      </c>
      <c r="BQ143" s="27">
        <f t="shared" si="311"/>
        <v>-0.14814795967756123</v>
      </c>
      <c r="BR143" s="27">
        <f t="shared" si="311"/>
        <v>-0.12383483052417377</v>
      </c>
      <c r="BS143" s="27">
        <f t="shared" si="311"/>
        <v>-3.4940983098895928E-2</v>
      </c>
      <c r="BT143" s="27">
        <f t="shared" si="312"/>
        <v>-0.15877581362306969</v>
      </c>
      <c r="BZ143" t="str">
        <f t="shared" si="323"/>
        <v>91 Elementary trades and related occupations</v>
      </c>
      <c r="CA143" s="68">
        <f t="shared" si="313"/>
        <v>-0.14455132538579907</v>
      </c>
      <c r="CB143" s="68">
        <f t="shared" si="313"/>
        <v>-0.15819157462865874</v>
      </c>
      <c r="CC143" s="68">
        <f t="shared" si="313"/>
        <v>-0.17053809375887485</v>
      </c>
      <c r="CD143" s="68">
        <f t="shared" si="313"/>
        <v>-0.1732451602508267</v>
      </c>
      <c r="CE143" s="68">
        <f t="shared" si="314"/>
        <v>-0.34378325400970156</v>
      </c>
      <c r="CK143" t="str">
        <f t="shared" si="324"/>
        <v>91 Elementary trades and related occupations</v>
      </c>
      <c r="CL143" s="68">
        <f t="shared" si="315"/>
        <v>-2.9137427543137695E-2</v>
      </c>
      <c r="CM143" s="68">
        <f t="shared" si="315"/>
        <v>-4.1100143455572946E-2</v>
      </c>
      <c r="CN143" s="68">
        <f t="shared" si="315"/>
        <v>-9.3575482353700445E-2</v>
      </c>
      <c r="CO143" s="68">
        <f t="shared" si="315"/>
        <v>-6.8361046214652277E-2</v>
      </c>
      <c r="CP143" s="68">
        <f t="shared" si="316"/>
        <v>-0.16193652856835272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5.3386516191258511E-3</v>
      </c>
      <c r="C144" s="27">
        <f t="shared" si="299"/>
        <v>1.3113997024252477E-3</v>
      </c>
      <c r="D144" s="27">
        <f t="shared" si="299"/>
        <v>5.2108563085991495E-3</v>
      </c>
      <c r="E144" s="27">
        <f t="shared" si="299"/>
        <v>8.2375768802793181E-3</v>
      </c>
      <c r="F144" s="27">
        <f t="shared" si="300"/>
        <v>1.3448433188878468E-2</v>
      </c>
      <c r="L144" t="str">
        <f t="shared" ref="L144" si="325">A144</f>
        <v>92 Elementary administration and service occupations</v>
      </c>
      <c r="M144" s="27">
        <f t="shared" si="301"/>
        <v>0.20092543424582082</v>
      </c>
      <c r="N144" s="27">
        <f t="shared" si="301"/>
        <v>5.2439863352501837E-2</v>
      </c>
      <c r="O144" s="27">
        <f t="shared" si="301"/>
        <v>0.20885824790351393</v>
      </c>
      <c r="P144" s="27">
        <f t="shared" si="301"/>
        <v>0.37475165715143555</v>
      </c>
      <c r="Q144" s="27">
        <f t="shared" si="302"/>
        <v>0.58360990505494947</v>
      </c>
      <c r="W144" t="str">
        <f t="shared" ref="W144" si="326">A144</f>
        <v>92 Elementary administration and service occupations</v>
      </c>
      <c r="X144" s="27">
        <f t="shared" si="303"/>
        <v>0.51380790900620554</v>
      </c>
      <c r="Y144" s="27">
        <f t="shared" si="303"/>
        <v>-4.1794620316790709E-2</v>
      </c>
      <c r="Z144" s="27">
        <f t="shared" si="303"/>
        <v>0.40203601178838744</v>
      </c>
      <c r="AA144" s="27">
        <f t="shared" si="303"/>
        <v>0.74279527099155596</v>
      </c>
      <c r="AB144" s="27">
        <f t="shared" si="304"/>
        <v>1.1448312827799434</v>
      </c>
      <c r="AH144" t="str">
        <f t="shared" ref="AH144" si="327">L144</f>
        <v>92 Elementary administration and service occupations</v>
      </c>
      <c r="AI144" s="27">
        <f t="shared" si="305"/>
        <v>0.29202905385302624</v>
      </c>
      <c r="AJ144" s="27">
        <f t="shared" si="305"/>
        <v>-9.6346175512129761E-3</v>
      </c>
      <c r="AK144" s="27">
        <f t="shared" si="305"/>
        <v>0.19065704688030571</v>
      </c>
      <c r="AL144" s="27">
        <f t="shared" si="305"/>
        <v>0.41229058726980083</v>
      </c>
      <c r="AM144" s="27">
        <f t="shared" si="306"/>
        <v>0.60294763415010655</v>
      </c>
      <c r="AS144" t="str">
        <f t="shared" ref="AS144" si="328">W144</f>
        <v>92 Elementary administration and service occupations</v>
      </c>
      <c r="AT144" s="27">
        <f t="shared" si="307"/>
        <v>0.18540149576565812</v>
      </c>
      <c r="AU144" s="27">
        <f t="shared" si="307"/>
        <v>3.3101235672037932E-2</v>
      </c>
      <c r="AV144" s="27">
        <f t="shared" si="307"/>
        <v>0.15693104497441945</v>
      </c>
      <c r="AW144" s="27">
        <f t="shared" si="307"/>
        <v>0.34446198545059747</v>
      </c>
      <c r="AX144" s="27">
        <f t="shared" si="308"/>
        <v>0.50139303042501693</v>
      </c>
      <c r="BD144" t="str">
        <f t="shared" ref="BD144" si="329">AH144</f>
        <v>92 Elementary administration and service occupations</v>
      </c>
      <c r="BE144" s="27">
        <f t="shared" si="309"/>
        <v>-0.23228795694700111</v>
      </c>
      <c r="BF144" s="27">
        <f t="shared" si="309"/>
        <v>2.3829883726007139E-2</v>
      </c>
      <c r="BG144" s="27">
        <f t="shared" si="309"/>
        <v>-0.11670359912518702</v>
      </c>
      <c r="BH144" s="27">
        <f t="shared" si="309"/>
        <v>-7.4433826129888914E-2</v>
      </c>
      <c r="BI144" s="27">
        <f t="shared" si="310"/>
        <v>-0.19113742525507593</v>
      </c>
      <c r="BO144" t="str">
        <f t="shared" ref="BO144" si="330">AS144</f>
        <v>92 Elementary administration and service occupations</v>
      </c>
      <c r="BP144" s="27">
        <f t="shared" si="311"/>
        <v>0.52383908483514485</v>
      </c>
      <c r="BQ144" s="27">
        <f t="shared" si="311"/>
        <v>-0.96123009181342489</v>
      </c>
      <c r="BR144" s="27">
        <f t="shared" si="311"/>
        <v>0.32614528596426684</v>
      </c>
      <c r="BS144" s="27">
        <f t="shared" si="311"/>
        <v>-0.7626289240382409</v>
      </c>
      <c r="BT144" s="27">
        <f t="shared" si="312"/>
        <v>-0.43648363807397406</v>
      </c>
      <c r="BZ144" t="str">
        <f t="shared" ref="BZ144" si="331">BD144</f>
        <v>92 Elementary administration and service occupations</v>
      </c>
      <c r="CA144" s="68">
        <f t="shared" si="313"/>
        <v>0.18956898153682378</v>
      </c>
      <c r="CB144" s="68">
        <f t="shared" si="313"/>
        <v>-1.1537548090448757</v>
      </c>
      <c r="CC144" s="68">
        <f t="shared" si="313"/>
        <v>0.20918395602799755</v>
      </c>
      <c r="CD144" s="68">
        <f t="shared" si="313"/>
        <v>-1.6513027773036812</v>
      </c>
      <c r="CE144" s="68">
        <f t="shared" si="314"/>
        <v>-1.4421188212756837</v>
      </c>
      <c r="CK144" t="str">
        <f t="shared" ref="CK144" si="332">BO144</f>
        <v>92 Elementary administration and service occupations</v>
      </c>
      <c r="CL144" s="68">
        <f t="shared" si="315"/>
        <v>-6.5148650133830976E-2</v>
      </c>
      <c r="CM144" s="68">
        <f t="shared" si="315"/>
        <v>-0.41509814971182779</v>
      </c>
      <c r="CN144" s="68">
        <f t="shared" si="315"/>
        <v>-0.61828509223550632</v>
      </c>
      <c r="CO144" s="68">
        <f t="shared" si="315"/>
        <v>-0.53849060285292083</v>
      </c>
      <c r="CP144" s="68">
        <f t="shared" si="316"/>
        <v>-1.1567756950884271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0.93198852780609664</v>
      </c>
      <c r="C146" s="29">
        <f>D35-C35</f>
        <v>0.34047267172430384</v>
      </c>
      <c r="D146" s="29">
        <f>E35-D35</f>
        <v>0.7277463577890968</v>
      </c>
      <c r="E146" s="29">
        <f>F35-E35</f>
        <v>1.4801261388341791</v>
      </c>
      <c r="F146" s="29">
        <f t="shared" ref="F146" si="334">F35-D35</f>
        <v>2.2078724966232759</v>
      </c>
      <c r="L146" s="24" t="str">
        <f t="shared" ref="L146" si="335">L35</f>
        <v>All occupations</v>
      </c>
      <c r="M146" s="29">
        <f>N35-M35</f>
        <v>7.076970920065957</v>
      </c>
      <c r="N146" s="29">
        <f t="shared" ref="N146" si="336">O35-N35</f>
        <v>2.5451828877459803</v>
      </c>
      <c r="O146" s="29">
        <f>P35-O35</f>
        <v>5.4477245100217786</v>
      </c>
      <c r="P146" s="29">
        <f>Q35-P35</f>
        <v>10.856131030234927</v>
      </c>
      <c r="Q146" s="29">
        <f>Q35-O35</f>
        <v>16.303855540256706</v>
      </c>
      <c r="W146" s="24" t="str">
        <f t="shared" ref="W146" si="337">W35</f>
        <v>All occupations</v>
      </c>
      <c r="X146" s="29">
        <f>Y35-X35</f>
        <v>8.3499319441930524</v>
      </c>
      <c r="Y146" s="29">
        <f t="shared" ref="Y146" si="338">Z35-Y35</f>
        <v>-0.55884497548209566</v>
      </c>
      <c r="Z146" s="29">
        <f>AA35-Z35</f>
        <v>4.0230913161676938</v>
      </c>
      <c r="AA146" s="29">
        <f>AB35-AA35</f>
        <v>9.2917774991211672</v>
      </c>
      <c r="AB146" s="29">
        <f>AB35-Z35</f>
        <v>13.314868815288861</v>
      </c>
      <c r="AH146" s="24" t="str">
        <f t="shared" ref="AH146" si="339">AH35</f>
        <v>All occupations</v>
      </c>
      <c r="AI146" s="29">
        <f>AJ35-AI35</f>
        <v>1.5535088402738815</v>
      </c>
      <c r="AJ146" s="29">
        <f t="shared" ref="AJ146" si="340">AK35-AJ35</f>
        <v>-7.1971202525787703E-2</v>
      </c>
      <c r="AK146" s="29">
        <f>AL35-AK35</f>
        <v>7.7354660043674528E-2</v>
      </c>
      <c r="AL146" s="29">
        <f>AM35-AL35</f>
        <v>1.9323694921914125</v>
      </c>
      <c r="AM146" s="29">
        <f>AM35-AK35</f>
        <v>2.009724152235087</v>
      </c>
      <c r="AS146" s="24" t="str">
        <f t="shared" ref="AS146" si="341">AS35</f>
        <v>All occupations</v>
      </c>
      <c r="AT146" s="29">
        <f>AU35-AT35</f>
        <v>2.4720937790172179</v>
      </c>
      <c r="AU146" s="29">
        <f t="shared" ref="AU146" si="342">AV35-AU35</f>
        <v>-8.4418620945498901E-3</v>
      </c>
      <c r="AV146" s="29">
        <f>AW35-AV35</f>
        <v>0.4525554163771659</v>
      </c>
      <c r="AW146" s="29">
        <f>AX35-AW35</f>
        <v>2.4095212418319569</v>
      </c>
      <c r="AX146" s="29">
        <f>AX35-AV35</f>
        <v>2.8620766582091228</v>
      </c>
      <c r="BD146" s="24" t="str">
        <f t="shared" ref="BD146" si="343">BD35</f>
        <v>All occupations</v>
      </c>
      <c r="BE146" s="29">
        <f>BF35-BE35</f>
        <v>0.98673477773274243</v>
      </c>
      <c r="BF146" s="29">
        <f t="shared" ref="BF146" si="344">BG35-BF35</f>
        <v>2.2085368918218578</v>
      </c>
      <c r="BG146" s="29">
        <f>BH35-BG35</f>
        <v>-1.0776070641314419</v>
      </c>
      <c r="BH146" s="29">
        <f>BI35-BH35</f>
        <v>-4.7254775422899797E-2</v>
      </c>
      <c r="BI146" s="29">
        <f>BI35-BG35</f>
        <v>-1.1248618395543417</v>
      </c>
      <c r="BO146" s="24" t="str">
        <f t="shared" ref="BO146" si="345">BO35</f>
        <v>All occupations</v>
      </c>
      <c r="BP146" s="29">
        <f>BQ35-BP35</f>
        <v>2.0650094409512221</v>
      </c>
      <c r="BQ146" s="29">
        <f t="shared" ref="BQ146" si="346">BR35-BQ35</f>
        <v>-4.6504249886641418</v>
      </c>
      <c r="BR146" s="29">
        <f>BS35-BR35</f>
        <v>-1.0091610117448937</v>
      </c>
      <c r="BS146" s="29">
        <f>BT35-BS35</f>
        <v>-7.2033626467717085</v>
      </c>
      <c r="BT146" s="29">
        <f>BT35-BR35</f>
        <v>-8.2125236585166022</v>
      </c>
      <c r="BZ146" s="24" t="str">
        <f t="shared" ref="BZ146" si="347">BZ35</f>
        <v>All occupations</v>
      </c>
      <c r="CA146" s="70">
        <f>CB35-CA35</f>
        <v>-1.2639730877954491</v>
      </c>
      <c r="CB146" s="70">
        <f t="shared" ref="CB146" si="348">CC35-CB35</f>
        <v>-4.4708205452494667</v>
      </c>
      <c r="CC146" s="70">
        <f>CD35-CC35</f>
        <v>-1.440260111961063</v>
      </c>
      <c r="CD146" s="70">
        <f>CE35-CD35</f>
        <v>-8.8463188385802773</v>
      </c>
      <c r="CE146" s="70">
        <f>CE35-CC35</f>
        <v>-10.28657895054134</v>
      </c>
      <c r="CK146" s="24" t="str">
        <f t="shared" ref="CK146" si="349">CK35</f>
        <v>All occupations</v>
      </c>
      <c r="CL146" s="70">
        <f>CM35-CL35</f>
        <v>0.80573485775541442</v>
      </c>
      <c r="CM146" s="70">
        <f t="shared" ref="CM146" si="350">CN35-CM35</f>
        <v>-1.3766888772762123</v>
      </c>
      <c r="CN146" s="70">
        <f>CO35-CN35</f>
        <v>-0.43244407256197803</v>
      </c>
      <c r="CO146" s="70">
        <f>CP35-CO35</f>
        <v>-0.51398914143874741</v>
      </c>
      <c r="CP146" s="70">
        <f>CP35-CN35</f>
        <v>-0.94643321400072544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Buckinghamshire Thames Valley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0.42405628053645489</v>
      </c>
      <c r="C8" s="69">
        <f>'Basic T2'!O8</f>
        <v>3.5389784315965547</v>
      </c>
      <c r="D8" s="69">
        <f>'Basic T2'!Z8</f>
        <v>7.4966246217554708</v>
      </c>
      <c r="E8" s="69">
        <f>'Basic T2'!AK8</f>
        <v>1.4543946838703059</v>
      </c>
      <c r="F8" s="69">
        <f>'Basic T2'!AV8</f>
        <v>2.237816562275079</v>
      </c>
      <c r="G8" s="69">
        <f>'Basic T2'!BG8</f>
        <v>4.6285713160998245</v>
      </c>
      <c r="H8" s="69">
        <f>'Basic T2'!BR8</f>
        <v>3.3333322581555795</v>
      </c>
      <c r="I8" s="69">
        <f>'Basic T2'!CC8</f>
        <v>2.2138663518893869</v>
      </c>
      <c r="J8" s="69">
        <f>'Basic T2'!CN8</f>
        <v>0.38499037334478986</v>
      </c>
      <c r="K8" s="309">
        <f>SUM(B8:J8)</f>
        <v>25.712630879523442</v>
      </c>
      <c r="L8" s="97"/>
      <c r="M8" s="97">
        <f t="shared" ref="M8:M33" si="0">B8/B$35*100</f>
        <v>8.6675966496424195</v>
      </c>
      <c r="N8" s="97">
        <f t="shared" ref="N8:N33" si="1">C8/C$35*100</f>
        <v>10.020891783043707</v>
      </c>
      <c r="O8" s="97">
        <f t="shared" ref="O8:O33" si="2">D8/D$35*100</f>
        <v>12.016587420039546</v>
      </c>
      <c r="P8" s="97">
        <f t="shared" ref="P8:P33" si="3">E8/E$35*100</f>
        <v>8.6691752159731941</v>
      </c>
      <c r="Q8" s="97">
        <f t="shared" ref="Q8:Q33" si="4">F8/F$35*100</f>
        <v>12.655324644243352</v>
      </c>
      <c r="R8" s="97">
        <f t="shared" ref="R8:R33" si="5">G8/G$35*100</f>
        <v>8.1204449174169842</v>
      </c>
      <c r="S8" s="97">
        <f t="shared" ref="S8:S33" si="6">H8/H$35*100</f>
        <v>6.7868134955469461</v>
      </c>
      <c r="T8" s="97">
        <f t="shared" ref="T8:T33" si="7">I8/I$35*100</f>
        <v>7.400221990196207</v>
      </c>
      <c r="U8" s="97">
        <f t="shared" ref="U8:U33" si="8">J8/J$35*100</f>
        <v>4.0088702393389335</v>
      </c>
      <c r="V8" s="97">
        <f t="shared" ref="V8:V33" si="9">K8/K$35*100</f>
        <v>9.0957953070086148</v>
      </c>
      <c r="W8" s="97"/>
      <c r="X8" s="97">
        <f t="shared" ref="X8:X32" si="10">IF($K8&gt;0,B8/$K8*100,0)</f>
        <v>1.6492138922826336</v>
      </c>
      <c r="Y8" s="97">
        <f t="shared" ref="Y8:AG23" si="11">IF($K8&gt;0,C8/$K8*100,0)</f>
        <v>13.763579651488959</v>
      </c>
      <c r="Z8" s="97">
        <f t="shared" si="11"/>
        <v>29.155416483365364</v>
      </c>
      <c r="AA8" s="97">
        <f t="shared" si="11"/>
        <v>5.656343338357221</v>
      </c>
      <c r="AB8" s="97">
        <f t="shared" si="11"/>
        <v>8.7031800548157463</v>
      </c>
      <c r="AC8" s="97">
        <f t="shared" si="11"/>
        <v>18.001158021468129</v>
      </c>
      <c r="AD8" s="97">
        <f t="shared" si="11"/>
        <v>12.963793062537674</v>
      </c>
      <c r="AE8" s="97">
        <f t="shared" si="11"/>
        <v>8.6100343533979853</v>
      </c>
      <c r="AF8" s="97">
        <f>IF($K8&gt;0,J8/$K8*100,0)</f>
        <v>1.4972811422863053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0.15217531900819342</v>
      </c>
      <c r="C9" s="69">
        <f>'Basic T2'!O9</f>
        <v>1.3076672440673149</v>
      </c>
      <c r="D9" s="69">
        <f>'Basic T2'!Z9</f>
        <v>2.508190342760042</v>
      </c>
      <c r="E9" s="69">
        <f>'Basic T2'!AK9</f>
        <v>0.76139504814948133</v>
      </c>
      <c r="F9" s="69">
        <f>'Basic T2'!AV9</f>
        <v>0.82660047819872284</v>
      </c>
      <c r="G9" s="69">
        <f>'Basic T2'!BG9</f>
        <v>1.8012599312403605</v>
      </c>
      <c r="H9" s="69">
        <f>'Basic T2'!BR9</f>
        <v>1.7301463289939545</v>
      </c>
      <c r="I9" s="69">
        <f>'Basic T2'!CC9</f>
        <v>0.89847108973914092</v>
      </c>
      <c r="J9" s="69">
        <f>'Basic T2'!CN9</f>
        <v>0.30470058911298298</v>
      </c>
      <c r="K9" s="309">
        <f>SUM(B9:J9)</f>
        <v>10.290606371270194</v>
      </c>
      <c r="L9" s="97"/>
      <c r="M9" s="97">
        <f t="shared" si="0"/>
        <v>3.1104227097523052</v>
      </c>
      <c r="N9" s="97">
        <f t="shared" si="1"/>
        <v>3.7027611765121455</v>
      </c>
      <c r="O9" s="97">
        <f t="shared" si="2"/>
        <v>4.0204612129581578</v>
      </c>
      <c r="P9" s="97">
        <f t="shared" si="3"/>
        <v>4.5384290483083252</v>
      </c>
      <c r="Q9" s="97">
        <f t="shared" si="4"/>
        <v>4.6746000449905294</v>
      </c>
      <c r="R9" s="97">
        <f t="shared" si="5"/>
        <v>3.1601613229355694</v>
      </c>
      <c r="S9" s="97">
        <f t="shared" si="6"/>
        <v>3.522655272710328</v>
      </c>
      <c r="T9" s="97">
        <f t="shared" si="7"/>
        <v>3.0032912827681586</v>
      </c>
      <c r="U9" s="97">
        <f t="shared" si="8"/>
        <v>3.1728199149284237</v>
      </c>
      <c r="V9" s="97">
        <f t="shared" si="9"/>
        <v>3.6402828468483501</v>
      </c>
      <c r="W9" s="97"/>
      <c r="X9" s="97">
        <f t="shared" si="10"/>
        <v>1.4787789321438214</v>
      </c>
      <c r="Y9" s="97">
        <f t="shared" si="11"/>
        <v>12.707387659080254</v>
      </c>
      <c r="Z9" s="97">
        <f t="shared" si="11"/>
        <v>24.373591334350593</v>
      </c>
      <c r="AA9" s="97">
        <f t="shared" si="11"/>
        <v>7.3989327808240759</v>
      </c>
      <c r="AB9" s="97">
        <f t="shared" si="11"/>
        <v>8.0325730902161947</v>
      </c>
      <c r="AC9" s="97">
        <f t="shared" si="11"/>
        <v>17.503924125105048</v>
      </c>
      <c r="AD9" s="97">
        <f t="shared" si="11"/>
        <v>16.812870559545061</v>
      </c>
      <c r="AE9" s="97">
        <f t="shared" si="11"/>
        <v>8.7309829695510981</v>
      </c>
      <c r="AF9" s="97">
        <f t="shared" si="11"/>
        <v>2.9609585491838524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1.118630341107838</v>
      </c>
      <c r="C10" s="69">
        <f>'Basic T2'!O10</f>
        <v>4.7823738411403509</v>
      </c>
      <c r="D10" s="69">
        <f>'Basic T2'!Z10</f>
        <v>7.190295592042574</v>
      </c>
      <c r="E10" s="69">
        <f>'Basic T2'!AK10</f>
        <v>0.78034624509707429</v>
      </c>
      <c r="F10" s="69">
        <f>'Basic T2'!AV10</f>
        <v>1.7698937699060131</v>
      </c>
      <c r="G10" s="69">
        <f>'Basic T2'!BG10</f>
        <v>2.378561071059984</v>
      </c>
      <c r="H10" s="69">
        <f>'Basic T2'!BR10</f>
        <v>1.6161853341289245</v>
      </c>
      <c r="I10" s="69">
        <f>'Basic T2'!CC10</f>
        <v>0.96553444659963961</v>
      </c>
      <c r="J10" s="69">
        <f>'Basic T2'!CN10</f>
        <v>0.23920090463060983</v>
      </c>
      <c r="K10" s="309">
        <f t="shared" ref="K10:K32" si="12">SUM(B10:J10)</f>
        <v>20.841021545713012</v>
      </c>
      <c r="L10" s="97"/>
      <c r="M10" s="97">
        <f t="shared" si="0"/>
        <v>22.864504175032803</v>
      </c>
      <c r="N10" s="97">
        <f t="shared" si="1"/>
        <v>13.541662277525242</v>
      </c>
      <c r="O10" s="97">
        <f t="shared" si="2"/>
        <v>11.525562492079509</v>
      </c>
      <c r="P10" s="97">
        <f t="shared" si="3"/>
        <v>4.6513909895978127</v>
      </c>
      <c r="Q10" s="97">
        <f t="shared" si="4"/>
        <v>10.009122562401984</v>
      </c>
      <c r="R10" s="97">
        <f t="shared" si="5"/>
        <v>4.1729883459007242</v>
      </c>
      <c r="S10" s="97">
        <f t="shared" si="6"/>
        <v>3.2906255924936003</v>
      </c>
      <c r="T10" s="97">
        <f t="shared" si="7"/>
        <v>3.2274618736224316</v>
      </c>
      <c r="U10" s="97">
        <f t="shared" si="8"/>
        <v>2.4907775731259845</v>
      </c>
      <c r="V10" s="97">
        <f t="shared" si="9"/>
        <v>7.3724725741590573</v>
      </c>
      <c r="W10" s="97"/>
      <c r="X10" s="97">
        <f t="shared" si="10"/>
        <v>5.3674448666262222</v>
      </c>
      <c r="Y10" s="97">
        <f t="shared" si="11"/>
        <v>22.946926237039868</v>
      </c>
      <c r="Z10" s="97">
        <f t="shared" si="11"/>
        <v>34.500686908610838</v>
      </c>
      <c r="AA10" s="97">
        <f t="shared" si="11"/>
        <v>3.7442802090360638</v>
      </c>
      <c r="AB10" s="97">
        <f t="shared" si="11"/>
        <v>8.4923561257489286</v>
      </c>
      <c r="AC10" s="97">
        <f t="shared" si="11"/>
        <v>11.41288139759758</v>
      </c>
      <c r="AD10" s="97">
        <f t="shared" si="11"/>
        <v>7.7548278071876613</v>
      </c>
      <c r="AE10" s="97">
        <f t="shared" si="11"/>
        <v>4.632855661522262</v>
      </c>
      <c r="AF10" s="97">
        <f t="shared" si="11"/>
        <v>1.1477407866305542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0.65933316321986524</v>
      </c>
      <c r="C11" s="69">
        <f>'Basic T2'!O11</f>
        <v>2.1958878266155253</v>
      </c>
      <c r="D11" s="69">
        <f>'Basic T2'!Z11</f>
        <v>4.0021228023420816</v>
      </c>
      <c r="E11" s="69">
        <f>'Basic T2'!AK11</f>
        <v>1.2571583435648046</v>
      </c>
      <c r="F11" s="69">
        <f>'Basic T2'!AV11</f>
        <v>0.3367000232689597</v>
      </c>
      <c r="G11" s="69">
        <f>'Basic T2'!BG11</f>
        <v>1.1896774806111745</v>
      </c>
      <c r="H11" s="69">
        <f>'Basic T2'!BR11</f>
        <v>0.76150289673948635</v>
      </c>
      <c r="I11" s="69">
        <f>'Basic T2'!CC11</f>
        <v>0.39051992140586872</v>
      </c>
      <c r="J11" s="69">
        <f>'Basic T2'!CN11</f>
        <v>6.3804274361488056E-2</v>
      </c>
      <c r="K11" s="309">
        <f t="shared" si="12"/>
        <v>10.856706732129254</v>
      </c>
      <c r="L11" s="97"/>
      <c r="M11" s="97">
        <f t="shared" si="0"/>
        <v>13.476593034521406</v>
      </c>
      <c r="N11" s="97">
        <f t="shared" si="1"/>
        <v>6.2178266139616234</v>
      </c>
      <c r="O11" s="97">
        <f t="shared" si="2"/>
        <v>6.4151349369305475</v>
      </c>
      <c r="P11" s="97">
        <f t="shared" si="3"/>
        <v>7.4935133326970975</v>
      </c>
      <c r="Q11" s="97">
        <f t="shared" si="4"/>
        <v>1.9041096459939395</v>
      </c>
      <c r="R11" s="97">
        <f t="shared" si="5"/>
        <v>2.0871905802101511</v>
      </c>
      <c r="S11" s="97">
        <f t="shared" si="6"/>
        <v>1.5504539410509672</v>
      </c>
      <c r="T11" s="97">
        <f t="shared" si="7"/>
        <v>1.3053787585375416</v>
      </c>
      <c r="U11" s="97">
        <f t="shared" si="8"/>
        <v>0.66438818822441392</v>
      </c>
      <c r="V11" s="97">
        <f t="shared" si="9"/>
        <v>3.8405397956500495</v>
      </c>
      <c r="W11" s="97"/>
      <c r="X11" s="97">
        <f t="shared" si="10"/>
        <v>6.073049401515469</v>
      </c>
      <c r="Y11" s="97">
        <f t="shared" si="11"/>
        <v>20.226095083852933</v>
      </c>
      <c r="Z11" s="97">
        <f t="shared" si="11"/>
        <v>36.86313816047209</v>
      </c>
      <c r="AA11" s="97">
        <f t="shared" si="11"/>
        <v>11.579555150406522</v>
      </c>
      <c r="AB11" s="97">
        <f t="shared" si="11"/>
        <v>3.1013090025959</v>
      </c>
      <c r="AC11" s="97">
        <f t="shared" si="11"/>
        <v>10.957995918692841</v>
      </c>
      <c r="AD11" s="97">
        <f t="shared" si="11"/>
        <v>7.0141242231946874</v>
      </c>
      <c r="AE11" s="97">
        <f t="shared" si="11"/>
        <v>3.5970385038601718</v>
      </c>
      <c r="AF11" s="97">
        <f t="shared" si="11"/>
        <v>0.58769455540938742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1.1681159930325564</v>
      </c>
      <c r="C12" s="69">
        <f>'Basic T2'!O12</f>
        <v>6.6742840237172389</v>
      </c>
      <c r="D12" s="69">
        <f>'Basic T2'!Z12</f>
        <v>3.6982031539172202</v>
      </c>
      <c r="E12" s="69">
        <f>'Basic T2'!AK12</f>
        <v>0.29761366323236854</v>
      </c>
      <c r="F12" s="69">
        <f>'Basic T2'!AV12</f>
        <v>0.15019246888346122</v>
      </c>
      <c r="G12" s="69">
        <f>'Basic T2'!BG12</f>
        <v>0.54257048974457711</v>
      </c>
      <c r="H12" s="69">
        <f>'Basic T2'!BR12</f>
        <v>0.38877819640069172</v>
      </c>
      <c r="I12" s="69">
        <f>'Basic T2'!CC12</f>
        <v>0.24062887087589918</v>
      </c>
      <c r="J12" s="69">
        <f>'Basic T2'!CN12</f>
        <v>5.6654214504504606E-2</v>
      </c>
      <c r="K12" s="309">
        <f t="shared" si="12"/>
        <v>13.217041074308517</v>
      </c>
      <c r="L12" s="97"/>
      <c r="M12" s="97">
        <f t="shared" si="0"/>
        <v>23.875977629182451</v>
      </c>
      <c r="N12" s="97">
        <f t="shared" si="1"/>
        <v>18.898752626981985</v>
      </c>
      <c r="O12" s="97">
        <f t="shared" si="2"/>
        <v>5.9279720858833471</v>
      </c>
      <c r="P12" s="97">
        <f t="shared" si="3"/>
        <v>1.7739785643077315</v>
      </c>
      <c r="Q12" s="97">
        <f t="shared" si="4"/>
        <v>0.84937008907836276</v>
      </c>
      <c r="R12" s="97">
        <f t="shared" si="5"/>
        <v>0.9518949746893719</v>
      </c>
      <c r="S12" s="97">
        <f t="shared" si="6"/>
        <v>0.79156978835545277</v>
      </c>
      <c r="T12" s="97">
        <f t="shared" si="7"/>
        <v>0.80434261996538237</v>
      </c>
      <c r="U12" s="97">
        <f t="shared" si="8"/>
        <v>0.58993525600919117</v>
      </c>
      <c r="V12" s="97">
        <f t="shared" si="9"/>
        <v>4.6755036751985477</v>
      </c>
      <c r="W12" s="97"/>
      <c r="X12" s="97">
        <f t="shared" si="10"/>
        <v>8.8379538692904411</v>
      </c>
      <c r="Y12" s="97">
        <f t="shared" si="11"/>
        <v>50.497565878726157</v>
      </c>
      <c r="Z12" s="97">
        <f t="shared" si="11"/>
        <v>27.980567913236214</v>
      </c>
      <c r="AA12" s="97">
        <f t="shared" si="11"/>
        <v>2.2517419864183856</v>
      </c>
      <c r="AB12" s="97">
        <f t="shared" si="11"/>
        <v>1.1363547108543652</v>
      </c>
      <c r="AC12" s="97">
        <f t="shared" si="11"/>
        <v>4.10508287516208</v>
      </c>
      <c r="AD12" s="97">
        <f t="shared" si="11"/>
        <v>2.9414919286012102</v>
      </c>
      <c r="AE12" s="97">
        <f t="shared" si="11"/>
        <v>1.8205956198746875</v>
      </c>
      <c r="AF12" s="97">
        <f t="shared" si="11"/>
        <v>0.42864521783646359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0.42336466507655701</v>
      </c>
      <c r="C13" s="69">
        <f>'Basic T2'!O13</f>
        <v>5.0655869306451518</v>
      </c>
      <c r="D13" s="69">
        <f>'Basic T2'!Z13</f>
        <v>7.8143885322183113</v>
      </c>
      <c r="E13" s="69">
        <f>'Basic T2'!AK13</f>
        <v>0.79839039599461514</v>
      </c>
      <c r="F13" s="69">
        <f>'Basic T2'!AV13</f>
        <v>1.258327559701568</v>
      </c>
      <c r="G13" s="69">
        <f>'Basic T2'!BG13</f>
        <v>2.651228023569173</v>
      </c>
      <c r="H13" s="69">
        <f>'Basic T2'!BR13</f>
        <v>1.6899378712381588</v>
      </c>
      <c r="I13" s="69">
        <f>'Basic T2'!CC13</f>
        <v>1.01234929816769</v>
      </c>
      <c r="J13" s="69">
        <f>'Basic T2'!CN13</f>
        <v>0.22190559003436239</v>
      </c>
      <c r="K13" s="309">
        <f t="shared" si="12"/>
        <v>20.935478866645585</v>
      </c>
      <c r="L13" s="97"/>
      <c r="M13" s="97">
        <f t="shared" si="0"/>
        <v>8.6534602151213509</v>
      </c>
      <c r="N13" s="97">
        <f t="shared" si="1"/>
        <v>14.34360209612672</v>
      </c>
      <c r="O13" s="97">
        <f t="shared" si="2"/>
        <v>12.525941696353327</v>
      </c>
      <c r="P13" s="97">
        <f t="shared" si="3"/>
        <v>4.7589463234346843</v>
      </c>
      <c r="Q13" s="97">
        <f t="shared" si="4"/>
        <v>7.1161077477378862</v>
      </c>
      <c r="R13" s="97">
        <f t="shared" si="5"/>
        <v>4.6513599248259796</v>
      </c>
      <c r="S13" s="97">
        <f t="shared" si="6"/>
        <v>3.440789055184458</v>
      </c>
      <c r="T13" s="97">
        <f t="shared" si="7"/>
        <v>3.3839484175124883</v>
      </c>
      <c r="U13" s="97">
        <f t="shared" si="8"/>
        <v>2.310683012936019</v>
      </c>
      <c r="V13" s="97">
        <f t="shared" si="9"/>
        <v>7.4058866755972463</v>
      </c>
      <c r="W13" s="97"/>
      <c r="X13" s="97">
        <f t="shared" si="10"/>
        <v>2.0222354013170523</v>
      </c>
      <c r="Y13" s="97">
        <f t="shared" si="11"/>
        <v>24.19618372673408</v>
      </c>
      <c r="Z13" s="97">
        <f t="shared" si="11"/>
        <v>37.326055840395412</v>
      </c>
      <c r="AA13" s="97">
        <f t="shared" si="11"/>
        <v>3.8135759926017796</v>
      </c>
      <c r="AB13" s="97">
        <f t="shared" si="11"/>
        <v>6.0105028775163865</v>
      </c>
      <c r="AC13" s="97">
        <f t="shared" si="11"/>
        <v>12.663804064176965</v>
      </c>
      <c r="AD13" s="97">
        <f t="shared" si="11"/>
        <v>8.0721242728799893</v>
      </c>
      <c r="AE13" s="97">
        <f t="shared" si="11"/>
        <v>4.8355679113725234</v>
      </c>
      <c r="AF13" s="97">
        <f t="shared" si="11"/>
        <v>1.0599499130058232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0.14311847589088655</v>
      </c>
      <c r="C14" s="69">
        <f>'Basic T2'!O14</f>
        <v>0.80314520678419443</v>
      </c>
      <c r="D14" s="69">
        <f>'Basic T2'!Z14</f>
        <v>1.6182916216217538</v>
      </c>
      <c r="E14" s="69">
        <f>'Basic T2'!AK14</f>
        <v>0.27456428104520542</v>
      </c>
      <c r="F14" s="69">
        <f>'Basic T2'!AV14</f>
        <v>0.62442934702497421</v>
      </c>
      <c r="G14" s="69">
        <f>'Basic T2'!BG14</f>
        <v>0.87916748389408972</v>
      </c>
      <c r="H14" s="69">
        <f>'Basic T2'!BR14</f>
        <v>0.67918997934968073</v>
      </c>
      <c r="I14" s="69">
        <f>'Basic T2'!CC14</f>
        <v>0.52446686664130893</v>
      </c>
      <c r="J14" s="69">
        <f>'Basic T2'!CN14</f>
        <v>0.12000681659503097</v>
      </c>
      <c r="K14" s="309">
        <f t="shared" si="12"/>
        <v>5.6663800788471246</v>
      </c>
      <c r="L14" s="97"/>
      <c r="M14" s="97">
        <f t="shared" si="0"/>
        <v>2.9253032653224342</v>
      </c>
      <c r="N14" s="97">
        <f t="shared" si="1"/>
        <v>2.2741679156331678</v>
      </c>
      <c r="O14" s="97">
        <f t="shared" si="2"/>
        <v>2.5940131357119554</v>
      </c>
      <c r="P14" s="97">
        <f t="shared" si="3"/>
        <v>1.6365886693799614</v>
      </c>
      <c r="Q14" s="97">
        <f t="shared" si="4"/>
        <v>3.5312796576856145</v>
      </c>
      <c r="R14" s="97">
        <f t="shared" si="5"/>
        <v>1.5424265153511285</v>
      </c>
      <c r="S14" s="97">
        <f t="shared" si="6"/>
        <v>1.3828611614136666</v>
      </c>
      <c r="T14" s="97">
        <f t="shared" si="7"/>
        <v>1.7531190337375133</v>
      </c>
      <c r="U14" s="97">
        <f t="shared" si="8"/>
        <v>1.2496202213730914</v>
      </c>
      <c r="V14" s="97">
        <f t="shared" si="9"/>
        <v>2.0044714043614054</v>
      </c>
      <c r="W14" s="97"/>
      <c r="X14" s="97">
        <f t="shared" si="10"/>
        <v>2.5257479007656909</v>
      </c>
      <c r="Y14" s="97">
        <f t="shared" si="11"/>
        <v>14.173867541684594</v>
      </c>
      <c r="Z14" s="97">
        <f t="shared" si="11"/>
        <v>28.559531819316465</v>
      </c>
      <c r="AA14" s="97">
        <f t="shared" si="11"/>
        <v>4.8454970761697993</v>
      </c>
      <c r="AB14" s="97">
        <f t="shared" si="11"/>
        <v>11.019898741985198</v>
      </c>
      <c r="AC14" s="97">
        <f t="shared" si="11"/>
        <v>15.515504990144679</v>
      </c>
      <c r="AD14" s="97">
        <f t="shared" si="11"/>
        <v>11.986311717513097</v>
      </c>
      <c r="AE14" s="97">
        <f t="shared" si="11"/>
        <v>9.2557657506803945</v>
      </c>
      <c r="AF14" s="97">
        <f t="shared" si="11"/>
        <v>2.1178744617400858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2.471503811550619E-2</v>
      </c>
      <c r="C15" s="69">
        <f>'Basic T2'!O15</f>
        <v>0.56866671069243147</v>
      </c>
      <c r="D15" s="69">
        <f>'Basic T2'!Z15</f>
        <v>1.4725779296836368</v>
      </c>
      <c r="E15" s="69">
        <f>'Basic T2'!AK15</f>
        <v>0.70128271777750373</v>
      </c>
      <c r="F15" s="69">
        <f>'Basic T2'!AV15</f>
        <v>0.25374711866394206</v>
      </c>
      <c r="G15" s="69">
        <f>'Basic T2'!BG15</f>
        <v>0.91124456074318083</v>
      </c>
      <c r="H15" s="69">
        <f>'Basic T2'!BR15</f>
        <v>0.59738546149982308</v>
      </c>
      <c r="I15" s="69">
        <f>'Basic T2'!CC15</f>
        <v>0.18298949425192584</v>
      </c>
      <c r="J15" s="69">
        <f>'Basic T2'!CN15</f>
        <v>3.7552943175239065E-2</v>
      </c>
      <c r="K15" s="309">
        <f t="shared" si="12"/>
        <v>4.7501619746031887</v>
      </c>
      <c r="L15" s="97"/>
      <c r="M15" s="97">
        <f t="shared" si="0"/>
        <v>0.50516875093736591</v>
      </c>
      <c r="N15" s="97">
        <f t="shared" si="1"/>
        <v>1.6102238763567343</v>
      </c>
      <c r="O15" s="97">
        <f t="shared" si="2"/>
        <v>2.3604438420875042</v>
      </c>
      <c r="P15" s="97">
        <f t="shared" si="3"/>
        <v>4.1801189345444527</v>
      </c>
      <c r="Q15" s="97">
        <f t="shared" si="4"/>
        <v>1.4349934746075901</v>
      </c>
      <c r="R15" s="97">
        <f t="shared" si="5"/>
        <v>1.5987030892387886</v>
      </c>
      <c r="S15" s="97">
        <f t="shared" si="6"/>
        <v>1.2163035059679033</v>
      </c>
      <c r="T15" s="97">
        <f t="shared" si="7"/>
        <v>0.61167327385517034</v>
      </c>
      <c r="U15" s="97">
        <f t="shared" si="8"/>
        <v>0.39103543028068644</v>
      </c>
      <c r="V15" s="97">
        <f t="shared" si="9"/>
        <v>1.6803609556163495</v>
      </c>
      <c r="W15" s="97"/>
      <c r="X15" s="97">
        <f t="shared" si="10"/>
        <v>0.52029884975808205</v>
      </c>
      <c r="Y15" s="97">
        <f t="shared" si="11"/>
        <v>11.971522523501649</v>
      </c>
      <c r="Z15" s="97">
        <f t="shared" si="11"/>
        <v>31.000583507610823</v>
      </c>
      <c r="AA15" s="97">
        <f t="shared" si="11"/>
        <v>14.763343261280818</v>
      </c>
      <c r="AB15" s="97">
        <f t="shared" si="11"/>
        <v>5.3418624463882454</v>
      </c>
      <c r="AC15" s="97">
        <f t="shared" si="11"/>
        <v>19.183441861880993</v>
      </c>
      <c r="AD15" s="97">
        <f t="shared" si="11"/>
        <v>12.576107187370731</v>
      </c>
      <c r="AE15" s="97">
        <f t="shared" si="11"/>
        <v>3.8522790429101552</v>
      </c>
      <c r="AF15" s="97">
        <f t="shared" si="11"/>
        <v>0.79056131929850881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1.247315033930158E-2</v>
      </c>
      <c r="C16" s="69">
        <f>'Basic T2'!O16</f>
        <v>0.23804444981590489</v>
      </c>
      <c r="D16" s="69">
        <f>'Basic T2'!Z16</f>
        <v>0.8970713830744248</v>
      </c>
      <c r="E16" s="69">
        <f>'Basic T2'!AK16</f>
        <v>0.23829471471055269</v>
      </c>
      <c r="F16" s="69">
        <f>'Basic T2'!AV16</f>
        <v>0.19053771619309745</v>
      </c>
      <c r="G16" s="69">
        <f>'Basic T2'!BG16</f>
        <v>0.61761733079237058</v>
      </c>
      <c r="H16" s="69">
        <f>'Basic T2'!BR16</f>
        <v>0.64805453263769908</v>
      </c>
      <c r="I16" s="69">
        <f>'Basic T2'!CC16</f>
        <v>0.34461757930953402</v>
      </c>
      <c r="J16" s="69">
        <f>'Basic T2'!CN16</f>
        <v>4.5133959678678608E-2</v>
      </c>
      <c r="K16" s="309">
        <f t="shared" si="12"/>
        <v>3.2318448165515639</v>
      </c>
      <c r="L16" s="97"/>
      <c r="M16" s="97">
        <f t="shared" si="0"/>
        <v>0.25494784785323438</v>
      </c>
      <c r="N16" s="97">
        <f t="shared" si="1"/>
        <v>0.6740413136915383</v>
      </c>
      <c r="O16" s="97">
        <f t="shared" si="2"/>
        <v>1.4379453741683197</v>
      </c>
      <c r="P16" s="97">
        <f t="shared" si="3"/>
        <v>1.4203975425492847</v>
      </c>
      <c r="Q16" s="97">
        <f t="shared" si="4"/>
        <v>1.077530971951018</v>
      </c>
      <c r="R16" s="97">
        <f t="shared" si="5"/>
        <v>1.0835584400085723</v>
      </c>
      <c r="S16" s="97">
        <f t="shared" si="6"/>
        <v>1.3194679999855636</v>
      </c>
      <c r="T16" s="97">
        <f t="shared" si="7"/>
        <v>1.1519424315917417</v>
      </c>
      <c r="U16" s="97">
        <f t="shared" si="8"/>
        <v>0.46997587541581259</v>
      </c>
      <c r="V16" s="97">
        <f t="shared" si="9"/>
        <v>1.1432590874541682</v>
      </c>
      <c r="W16" s="97"/>
      <c r="X16" s="97">
        <f t="shared" si="10"/>
        <v>0.38594521232645862</v>
      </c>
      <c r="Y16" s="97">
        <f t="shared" si="11"/>
        <v>7.3655903463181307</v>
      </c>
      <c r="Z16" s="97">
        <f t="shared" si="11"/>
        <v>27.757254261719655</v>
      </c>
      <c r="AA16" s="97">
        <f t="shared" si="11"/>
        <v>7.373334062642817</v>
      </c>
      <c r="AB16" s="97">
        <f t="shared" si="11"/>
        <v>5.8956332066836241</v>
      </c>
      <c r="AC16" s="97">
        <f t="shared" si="11"/>
        <v>19.11036469416187</v>
      </c>
      <c r="AD16" s="97">
        <f t="shared" si="11"/>
        <v>20.05215502052431</v>
      </c>
      <c r="AE16" s="97">
        <f t="shared" si="11"/>
        <v>10.663184616557398</v>
      </c>
      <c r="AF16" s="97">
        <f t="shared" si="11"/>
        <v>1.3965385790657285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0.10164773467424662</v>
      </c>
      <c r="C17" s="69">
        <f>'Basic T2'!O17</f>
        <v>1.5473166200200223</v>
      </c>
      <c r="D17" s="69">
        <f>'Basic T2'!Z17</f>
        <v>2.6270259861814349</v>
      </c>
      <c r="E17" s="69">
        <f>'Basic T2'!AK17</f>
        <v>0.35833304422827644</v>
      </c>
      <c r="F17" s="69">
        <f>'Basic T2'!AV17</f>
        <v>0.39438055465671623</v>
      </c>
      <c r="G17" s="69">
        <f>'Basic T2'!BG17</f>
        <v>0.90838189519217927</v>
      </c>
      <c r="H17" s="69">
        <f>'Basic T2'!BR17</f>
        <v>0.42603144485781602</v>
      </c>
      <c r="I17" s="69">
        <f>'Basic T2'!CC17</f>
        <v>0.35150661598454341</v>
      </c>
      <c r="J17" s="69">
        <f>'Basic T2'!CN17</f>
        <v>0.11640792140450289</v>
      </c>
      <c r="K17" s="309">
        <f t="shared" si="12"/>
        <v>6.8310318171997375</v>
      </c>
      <c r="L17" s="97"/>
      <c r="M17" s="97">
        <f t="shared" si="0"/>
        <v>2.0776524365861881</v>
      </c>
      <c r="N17" s="97">
        <f t="shared" si="1"/>
        <v>4.3813469629795243</v>
      </c>
      <c r="O17" s="97">
        <f t="shared" si="2"/>
        <v>4.2109467941150047</v>
      </c>
      <c r="P17" s="97">
        <f t="shared" si="3"/>
        <v>2.1359071100434628</v>
      </c>
      <c r="Q17" s="97">
        <f t="shared" si="4"/>
        <v>2.2303052165649278</v>
      </c>
      <c r="R17" s="97">
        <f t="shared" si="5"/>
        <v>1.5936807796887473</v>
      </c>
      <c r="S17" s="97">
        <f t="shared" si="6"/>
        <v>0.86741906763542265</v>
      </c>
      <c r="T17" s="97">
        <f t="shared" si="7"/>
        <v>1.1749701995733837</v>
      </c>
      <c r="U17" s="97">
        <f t="shared" si="8"/>
        <v>1.2121452484316586</v>
      </c>
      <c r="V17" s="97">
        <f t="shared" si="9"/>
        <v>2.4164647886884572</v>
      </c>
      <c r="W17" s="97"/>
      <c r="X17" s="97">
        <f t="shared" si="10"/>
        <v>1.4880290034414645</v>
      </c>
      <c r="Y17" s="97">
        <f t="shared" si="11"/>
        <v>22.651286971377598</v>
      </c>
      <c r="Z17" s="97">
        <f t="shared" si="11"/>
        <v>38.457235399883388</v>
      </c>
      <c r="AA17" s="97">
        <f t="shared" si="11"/>
        <v>5.2456649861597162</v>
      </c>
      <c r="AB17" s="97">
        <f t="shared" si="11"/>
        <v>5.7733672629618296</v>
      </c>
      <c r="AC17" s="97">
        <f t="shared" si="11"/>
        <v>13.297872407869338</v>
      </c>
      <c r="AD17" s="97">
        <f t="shared" si="11"/>
        <v>6.2367070782062353</v>
      </c>
      <c r="AE17" s="97">
        <f t="shared" si="11"/>
        <v>5.1457323782256577</v>
      </c>
      <c r="AF17" s="97">
        <f t="shared" si="11"/>
        <v>1.7041045118747857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0.29131675663611084</v>
      </c>
      <c r="C18" s="69">
        <f>'Basic T2'!O18</f>
        <v>2.7998807710688896</v>
      </c>
      <c r="D18" s="69">
        <f>'Basic T2'!Z18</f>
        <v>5.4246430602071385</v>
      </c>
      <c r="E18" s="69">
        <f>'Basic T2'!AK18</f>
        <v>1.5043354708307466</v>
      </c>
      <c r="F18" s="69">
        <f>'Basic T2'!AV18</f>
        <v>1.3672133301613401</v>
      </c>
      <c r="G18" s="69">
        <f>'Basic T2'!BG18</f>
        <v>3.6269044646178901</v>
      </c>
      <c r="H18" s="69">
        <f>'Basic T2'!BR18</f>
        <v>2.6310033071186352</v>
      </c>
      <c r="I18" s="69">
        <f>'Basic T2'!CC18</f>
        <v>1.4719410959692076</v>
      </c>
      <c r="J18" s="69">
        <f>'Basic T2'!CN18</f>
        <v>0.319078417873289</v>
      </c>
      <c r="K18" s="309">
        <f t="shared" si="12"/>
        <v>19.436316674483248</v>
      </c>
      <c r="L18" s="97"/>
      <c r="M18" s="97">
        <f t="shared" si="0"/>
        <v>5.9544363795521766</v>
      </c>
      <c r="N18" s="97">
        <f t="shared" si="1"/>
        <v>7.9280794598255584</v>
      </c>
      <c r="O18" s="97">
        <f t="shared" si="2"/>
        <v>8.6953396821175648</v>
      </c>
      <c r="P18" s="97">
        <f t="shared" si="3"/>
        <v>8.9668560569341462</v>
      </c>
      <c r="Q18" s="97">
        <f t="shared" si="4"/>
        <v>7.7318797451110965</v>
      </c>
      <c r="R18" s="97">
        <f t="shared" si="5"/>
        <v>6.3631034101642694</v>
      </c>
      <c r="S18" s="97">
        <f t="shared" si="6"/>
        <v>5.3568403533410933</v>
      </c>
      <c r="T18" s="97">
        <f t="shared" si="7"/>
        <v>4.92021158249623</v>
      </c>
      <c r="U18" s="97">
        <f t="shared" si="8"/>
        <v>3.3225349566909932</v>
      </c>
      <c r="V18" s="97">
        <f t="shared" si="9"/>
        <v>6.8755608409595244</v>
      </c>
      <c r="W18" s="97"/>
      <c r="X18" s="97">
        <f t="shared" si="10"/>
        <v>1.4988269717716773</v>
      </c>
      <c r="Y18" s="97">
        <f t="shared" si="11"/>
        <v>14.405408277509091</v>
      </c>
      <c r="Z18" s="97">
        <f t="shared" si="11"/>
        <v>27.909830607611063</v>
      </c>
      <c r="AA18" s="97">
        <f t="shared" si="11"/>
        <v>7.7398176620866481</v>
      </c>
      <c r="AB18" s="97">
        <f t="shared" si="11"/>
        <v>7.034323185093351</v>
      </c>
      <c r="AC18" s="97">
        <f t="shared" si="11"/>
        <v>18.660451593585275</v>
      </c>
      <c r="AD18" s="97">
        <f t="shared" si="11"/>
        <v>13.536532416004102</v>
      </c>
      <c r="AE18" s="97">
        <f t="shared" si="11"/>
        <v>7.5731483522370731</v>
      </c>
      <c r="AF18" s="97">
        <f t="shared" si="11"/>
        <v>1.6416609341017148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0.15678851462585416</v>
      </c>
      <c r="C19" s="69">
        <f>'Basic T2'!O19</f>
        <v>1.6779515247892705</v>
      </c>
      <c r="D19" s="69">
        <f>'Basic T2'!Z19</f>
        <v>4.8570787177803361</v>
      </c>
      <c r="E19" s="69">
        <f>'Basic T2'!AK19</f>
        <v>1.8679241748926272</v>
      </c>
      <c r="F19" s="69">
        <f>'Basic T2'!AV19</f>
        <v>1.7188424238268558</v>
      </c>
      <c r="G19" s="69">
        <f>'Basic T2'!BG19</f>
        <v>4.7317641382333075</v>
      </c>
      <c r="H19" s="69">
        <f>'Basic T2'!BR19</f>
        <v>4.8199582961539056</v>
      </c>
      <c r="I19" s="69">
        <f>'Basic T2'!CC19</f>
        <v>2.3588733926733929</v>
      </c>
      <c r="J19" s="69">
        <f>'Basic T2'!CN19</f>
        <v>0.56240037834026524</v>
      </c>
      <c r="K19" s="309">
        <f t="shared" si="12"/>
        <v>22.751581561315813</v>
      </c>
      <c r="L19" s="97"/>
      <c r="M19" s="97">
        <f t="shared" si="0"/>
        <v>3.2047151909984208</v>
      </c>
      <c r="N19" s="97">
        <f t="shared" si="1"/>
        <v>4.7512498231080853</v>
      </c>
      <c r="O19" s="97">
        <f t="shared" si="2"/>
        <v>7.7855720358255898</v>
      </c>
      <c r="P19" s="97">
        <f t="shared" si="3"/>
        <v>11.134090451433723</v>
      </c>
      <c r="Q19" s="97">
        <f t="shared" si="4"/>
        <v>9.7204164329324065</v>
      </c>
      <c r="R19" s="97">
        <f t="shared" si="5"/>
        <v>8.301488174780868</v>
      </c>
      <c r="S19" s="97">
        <f t="shared" si="6"/>
        <v>9.8136505691188702</v>
      </c>
      <c r="T19" s="97">
        <f t="shared" si="7"/>
        <v>7.8849325017531822</v>
      </c>
      <c r="U19" s="97">
        <f t="shared" si="8"/>
        <v>5.8562247147465145</v>
      </c>
      <c r="V19" s="97">
        <f t="shared" si="9"/>
        <v>8.0483296229808285</v>
      </c>
      <c r="W19" s="97"/>
      <c r="X19" s="97">
        <f t="shared" si="10"/>
        <v>0.68913237615287115</v>
      </c>
      <c r="Y19" s="97">
        <f t="shared" si="11"/>
        <v>7.3750983871919811</v>
      </c>
      <c r="Z19" s="97">
        <f t="shared" si="11"/>
        <v>21.348312444523668</v>
      </c>
      <c r="AA19" s="97">
        <f t="shared" si="11"/>
        <v>8.210084955450446</v>
      </c>
      <c r="AB19" s="97">
        <f t="shared" si="11"/>
        <v>7.5548261082182471</v>
      </c>
      <c r="AC19" s="97">
        <f t="shared" si="11"/>
        <v>20.797517418651275</v>
      </c>
      <c r="AD19" s="97">
        <f t="shared" si="11"/>
        <v>21.185157098481504</v>
      </c>
      <c r="AE19" s="97">
        <f t="shared" si="11"/>
        <v>10.367953481898381</v>
      </c>
      <c r="AF19" s="97">
        <f t="shared" si="11"/>
        <v>2.471917729431639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1.4453925883208721E-2</v>
      </c>
      <c r="C20" s="69">
        <f>'Basic T2'!O20</f>
        <v>0.32682786757025611</v>
      </c>
      <c r="D20" s="69">
        <f>'Basic T2'!Z20</f>
        <v>0.98792911250109205</v>
      </c>
      <c r="E20" s="69">
        <f>'Basic T2'!AK20</f>
        <v>0.48895114194525957</v>
      </c>
      <c r="F20" s="69">
        <f>'Basic T2'!AV20</f>
        <v>0.38104886351762096</v>
      </c>
      <c r="G20" s="69">
        <f>'Basic T2'!BG20</f>
        <v>1.2082279531054234</v>
      </c>
      <c r="H20" s="69">
        <f>'Basic T2'!BR20</f>
        <v>1.293423135230058</v>
      </c>
      <c r="I20" s="69">
        <f>'Basic T2'!CC20</f>
        <v>1.0139256905833962</v>
      </c>
      <c r="J20" s="69">
        <f>'Basic T2'!CN20</f>
        <v>0.25025404310694821</v>
      </c>
      <c r="K20" s="309">
        <f t="shared" si="12"/>
        <v>5.9650417334432628</v>
      </c>
      <c r="L20" s="97"/>
      <c r="M20" s="97">
        <f t="shared" si="0"/>
        <v>0.29543436876112894</v>
      </c>
      <c r="N20" s="97">
        <f t="shared" si="1"/>
        <v>0.92543844386385921</v>
      </c>
      <c r="O20" s="97">
        <f t="shared" si="2"/>
        <v>1.5835842321249265</v>
      </c>
      <c r="P20" s="97">
        <f t="shared" si="3"/>
        <v>2.9144792459593631</v>
      </c>
      <c r="Q20" s="97">
        <f t="shared" si="4"/>
        <v>2.1549116913465309</v>
      </c>
      <c r="R20" s="97">
        <f t="shared" si="5"/>
        <v>2.1197358473766381</v>
      </c>
      <c r="S20" s="97">
        <f t="shared" si="6"/>
        <v>2.6334673263232458</v>
      </c>
      <c r="T20" s="97">
        <f t="shared" si="7"/>
        <v>3.3892177752629831</v>
      </c>
      <c r="U20" s="97">
        <f t="shared" si="8"/>
        <v>2.6058729130538771</v>
      </c>
      <c r="V20" s="97">
        <f t="shared" si="9"/>
        <v>2.110122408686379</v>
      </c>
      <c r="W20" s="97"/>
      <c r="X20" s="97">
        <f t="shared" si="10"/>
        <v>0.24231055756361541</v>
      </c>
      <c r="Y20" s="97">
        <f t="shared" si="11"/>
        <v>5.4790541655036815</v>
      </c>
      <c r="Z20" s="97">
        <f t="shared" si="11"/>
        <v>16.56198156942013</v>
      </c>
      <c r="AA20" s="97">
        <f t="shared" si="11"/>
        <v>8.1969441924259137</v>
      </c>
      <c r="AB20" s="97">
        <f t="shared" si="11"/>
        <v>6.3880334882026757</v>
      </c>
      <c r="AC20" s="97">
        <f t="shared" si="11"/>
        <v>20.255146687934158</v>
      </c>
      <c r="AD20" s="97">
        <f t="shared" si="11"/>
        <v>21.68338786262677</v>
      </c>
      <c r="AE20" s="97">
        <f t="shared" si="11"/>
        <v>16.997797096687155</v>
      </c>
      <c r="AF20" s="97">
        <f t="shared" si="11"/>
        <v>4.1953443796359071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9.6985796198879228E-3</v>
      </c>
      <c r="C21" s="69">
        <f>'Basic T2'!O21</f>
        <v>5.0928925692527612E-2</v>
      </c>
      <c r="D21" s="69">
        <f>'Basic T2'!Z21</f>
        <v>0.42002412192073291</v>
      </c>
      <c r="E21" s="69">
        <f>'Basic T2'!AK21</f>
        <v>0.16879499231661521</v>
      </c>
      <c r="F21" s="69">
        <f>'Basic T2'!AV21</f>
        <v>0.2507183587829338</v>
      </c>
      <c r="G21" s="69">
        <f>'Basic T2'!BG21</f>
        <v>0.35412644108504299</v>
      </c>
      <c r="H21" s="69">
        <f>'Basic T2'!BR21</f>
        <v>0.49715063698189088</v>
      </c>
      <c r="I21" s="69">
        <f>'Basic T2'!CC21</f>
        <v>0.42855526163937713</v>
      </c>
      <c r="J21" s="69">
        <f>'Basic T2'!CN21</f>
        <v>0.22063267439140535</v>
      </c>
      <c r="K21" s="309">
        <f t="shared" si="12"/>
        <v>2.4006299924304138</v>
      </c>
      <c r="L21" s="97"/>
      <c r="M21" s="97">
        <f t="shared" si="0"/>
        <v>0.19823636644005355</v>
      </c>
      <c r="N21" s="97">
        <f t="shared" si="1"/>
        <v>0.14420920128672715</v>
      </c>
      <c r="O21" s="97">
        <f t="shared" si="2"/>
        <v>0.67327054964690602</v>
      </c>
      <c r="P21" s="97">
        <f t="shared" si="3"/>
        <v>1.0061322282047587</v>
      </c>
      <c r="Q21" s="97">
        <f t="shared" si="4"/>
        <v>1.4178651986756918</v>
      </c>
      <c r="R21" s="97">
        <f t="shared" si="5"/>
        <v>0.62128550307292763</v>
      </c>
      <c r="S21" s="97">
        <f t="shared" si="6"/>
        <v>1.0122209222117624</v>
      </c>
      <c r="T21" s="97">
        <f t="shared" si="7"/>
        <v>1.4325183037772022</v>
      </c>
      <c r="U21" s="97">
        <f t="shared" si="8"/>
        <v>2.2974282564757336</v>
      </c>
      <c r="V21" s="97">
        <f t="shared" si="9"/>
        <v>0.84921839081047745</v>
      </c>
      <c r="W21" s="97"/>
      <c r="X21" s="97">
        <f t="shared" si="10"/>
        <v>0.40400143505951186</v>
      </c>
      <c r="Y21" s="97">
        <f t="shared" si="11"/>
        <v>2.1214816882699541</v>
      </c>
      <c r="Z21" s="97">
        <f t="shared" si="11"/>
        <v>17.496412326978287</v>
      </c>
      <c r="AA21" s="97">
        <f t="shared" si="11"/>
        <v>7.0312789913003648</v>
      </c>
      <c r="AB21" s="97">
        <f t="shared" si="11"/>
        <v>10.443856803151279</v>
      </c>
      <c r="AC21" s="97">
        <f t="shared" si="11"/>
        <v>14.751396183571089</v>
      </c>
      <c r="AD21" s="97">
        <f t="shared" si="11"/>
        <v>20.709173781444441</v>
      </c>
      <c r="AE21" s="97">
        <f t="shared" si="11"/>
        <v>17.851783198188944</v>
      </c>
      <c r="AF21" s="97">
        <f t="shared" si="11"/>
        <v>9.1906155920361297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1.1023688513154363E-2</v>
      </c>
      <c r="C22" s="69">
        <f>'Basic T2'!O22</f>
        <v>0.21853461280572797</v>
      </c>
      <c r="D22" s="69">
        <f>'Basic T2'!Z22</f>
        <v>0.53095271345594464</v>
      </c>
      <c r="E22" s="69">
        <f>'Basic T2'!AK22</f>
        <v>0.20558550800845096</v>
      </c>
      <c r="F22" s="69">
        <f>'Basic T2'!AV22</f>
        <v>0.82241506003217113</v>
      </c>
      <c r="G22" s="69">
        <f>'Basic T2'!BG22</f>
        <v>3.673834097013299</v>
      </c>
      <c r="H22" s="69">
        <f>'Basic T2'!BR22</f>
        <v>2.0320892078021262</v>
      </c>
      <c r="I22" s="69">
        <f>'Basic T2'!CC22</f>
        <v>0.93823030823066322</v>
      </c>
      <c r="J22" s="69">
        <f>'Basic T2'!CN22</f>
        <v>0.32006001930967587</v>
      </c>
      <c r="K22" s="309">
        <f t="shared" si="12"/>
        <v>8.7527252151712123</v>
      </c>
      <c r="L22" s="97"/>
      <c r="M22" s="97">
        <f t="shared" si="0"/>
        <v>0.22532123684724986</v>
      </c>
      <c r="N22" s="97">
        <f t="shared" si="1"/>
        <v>0.6187976977264632</v>
      </c>
      <c r="O22" s="97">
        <f t="shared" si="2"/>
        <v>0.8510816559541855</v>
      </c>
      <c r="P22" s="97">
        <f t="shared" si="3"/>
        <v>1.2254285652690493</v>
      </c>
      <c r="Q22" s="97">
        <f t="shared" si="4"/>
        <v>4.6509306224996276</v>
      </c>
      <c r="R22" s="97">
        <f t="shared" si="5"/>
        <v>6.4454375622893494</v>
      </c>
      <c r="S22" s="97">
        <f t="shared" si="6"/>
        <v>4.1374244724400571</v>
      </c>
      <c r="T22" s="97">
        <f t="shared" si="7"/>
        <v>3.1361931820823945</v>
      </c>
      <c r="U22" s="97">
        <f t="shared" si="8"/>
        <v>3.3327562844375427</v>
      </c>
      <c r="V22" s="97">
        <f t="shared" si="9"/>
        <v>3.096260250797247</v>
      </c>
      <c r="W22" s="97"/>
      <c r="X22" s="97">
        <f t="shared" si="10"/>
        <v>0.12594578536576084</v>
      </c>
      <c r="Y22" s="97">
        <f t="shared" si="11"/>
        <v>2.4967608080159893</v>
      </c>
      <c r="Z22" s="97">
        <f t="shared" si="11"/>
        <v>6.0661416919114215</v>
      </c>
      <c r="AA22" s="97">
        <f t="shared" si="11"/>
        <v>2.3488171164348555</v>
      </c>
      <c r="AB22" s="97">
        <f t="shared" si="11"/>
        <v>9.3961028115753997</v>
      </c>
      <c r="AC22" s="97">
        <f t="shared" si="11"/>
        <v>41.973602583174838</v>
      </c>
      <c r="AD22" s="97">
        <f t="shared" si="11"/>
        <v>23.216645762852004</v>
      </c>
      <c r="AE22" s="97">
        <f t="shared" si="11"/>
        <v>10.71929353619392</v>
      </c>
      <c r="AF22" s="97">
        <f t="shared" si="11"/>
        <v>3.6566899044758272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3.454301499614489E-3</v>
      </c>
      <c r="C23" s="69">
        <f>'Basic T2'!O23</f>
        <v>0.10630745056268476</v>
      </c>
      <c r="D23" s="69">
        <f>'Basic T2'!Z23</f>
        <v>0.32334440612206389</v>
      </c>
      <c r="E23" s="69">
        <f>'Basic T2'!AK23</f>
        <v>0.21984447869535123</v>
      </c>
      <c r="F23" s="69">
        <f>'Basic T2'!AV23</f>
        <v>0.30923314987545297</v>
      </c>
      <c r="G23" s="69">
        <f>'Basic T2'!BG23</f>
        <v>2.6613957480636468</v>
      </c>
      <c r="H23" s="69">
        <f>'Basic T2'!BR23</f>
        <v>2.4071880400282244</v>
      </c>
      <c r="I23" s="69">
        <f>'Basic T2'!CC23</f>
        <v>1.1421843816170916</v>
      </c>
      <c r="J23" s="69">
        <f>'Basic T2'!CN23</f>
        <v>0.49846438825786038</v>
      </c>
      <c r="K23" s="309">
        <f t="shared" si="12"/>
        <v>7.6714163447219912</v>
      </c>
      <c r="L23" s="97"/>
      <c r="M23" s="97">
        <f t="shared" si="0"/>
        <v>7.0604996268506942E-2</v>
      </c>
      <c r="N23" s="97">
        <f t="shared" si="1"/>
        <v>0.30101778759339359</v>
      </c>
      <c r="O23" s="97">
        <f t="shared" si="2"/>
        <v>0.51829943727883909</v>
      </c>
      <c r="P23" s="97">
        <f t="shared" si="3"/>
        <v>1.3104216669731996</v>
      </c>
      <c r="Q23" s="97">
        <f t="shared" si="4"/>
        <v>1.7487786838333204</v>
      </c>
      <c r="R23" s="97">
        <f t="shared" si="5"/>
        <v>4.6691983551004901</v>
      </c>
      <c r="S23" s="97">
        <f t="shared" si="6"/>
        <v>4.9011424637946304</v>
      </c>
      <c r="T23" s="97">
        <f t="shared" si="7"/>
        <v>3.8179441005948189</v>
      </c>
      <c r="U23" s="97">
        <f t="shared" si="8"/>
        <v>5.1904649825298472</v>
      </c>
      <c r="V23" s="97">
        <f t="shared" si="9"/>
        <v>2.7137492508399723</v>
      </c>
      <c r="W23" s="97"/>
      <c r="X23" s="97">
        <f t="shared" si="10"/>
        <v>4.502821049454684E-2</v>
      </c>
      <c r="Y23" s="97">
        <f t="shared" si="11"/>
        <v>1.38576040962534</v>
      </c>
      <c r="Z23" s="97">
        <f t="shared" si="11"/>
        <v>4.2149244884163792</v>
      </c>
      <c r="AA23" s="97">
        <f t="shared" si="11"/>
        <v>2.86576127297023</v>
      </c>
      <c r="AB23" s="97">
        <f t="shared" si="11"/>
        <v>4.0309785830905707</v>
      </c>
      <c r="AC23" s="97">
        <f t="shared" si="11"/>
        <v>34.692364857692972</v>
      </c>
      <c r="AD23" s="97">
        <f t="shared" si="11"/>
        <v>31.378665058172643</v>
      </c>
      <c r="AE23" s="97">
        <f t="shared" si="11"/>
        <v>14.888833173588937</v>
      </c>
      <c r="AF23" s="97">
        <f t="shared" si="11"/>
        <v>6.4976839459483742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2.10790982347231E-2</v>
      </c>
      <c r="C24" s="69">
        <f>'Basic T2'!O24</f>
        <v>0.21959771795752653</v>
      </c>
      <c r="D24" s="69">
        <f>'Basic T2'!Z24</f>
        <v>0.54656811478474909</v>
      </c>
      <c r="E24" s="69">
        <f>'Basic T2'!AK24</f>
        <v>0.19422146715368588</v>
      </c>
      <c r="F24" s="69">
        <f>'Basic T2'!AV24</f>
        <v>0.23985260621964041</v>
      </c>
      <c r="G24" s="69">
        <f>'Basic T2'!BG24</f>
        <v>1.4242328444385575</v>
      </c>
      <c r="H24" s="69">
        <f>'Basic T2'!BR24</f>
        <v>1.200048830328301</v>
      </c>
      <c r="I24" s="69">
        <f>'Basic T2'!CC24</f>
        <v>1.0073312039091882</v>
      </c>
      <c r="J24" s="69">
        <f>'Basic T2'!CN24</f>
        <v>0.38163937781457813</v>
      </c>
      <c r="K24" s="309">
        <f t="shared" si="12"/>
        <v>5.2345712608409496</v>
      </c>
      <c r="L24" s="97"/>
      <c r="M24" s="97">
        <f t="shared" si="0"/>
        <v>0.43085111487002903</v>
      </c>
      <c r="N24" s="97">
        <f t="shared" si="1"/>
        <v>0.62180796237940816</v>
      </c>
      <c r="O24" s="97">
        <f t="shared" si="2"/>
        <v>0.87611209893808939</v>
      </c>
      <c r="P24" s="97">
        <f t="shared" si="3"/>
        <v>1.1576912017981711</v>
      </c>
      <c r="Q24" s="97">
        <f t="shared" si="4"/>
        <v>1.3564170762019276</v>
      </c>
      <c r="R24" s="97">
        <f t="shared" si="5"/>
        <v>2.4986985341698875</v>
      </c>
      <c r="S24" s="97">
        <f t="shared" si="6"/>
        <v>2.4433530672078909</v>
      </c>
      <c r="T24" s="97">
        <f t="shared" si="7"/>
        <v>3.3671745903801722</v>
      </c>
      <c r="U24" s="97">
        <f t="shared" si="8"/>
        <v>3.9739766233336513</v>
      </c>
      <c r="V24" s="97">
        <f t="shared" si="9"/>
        <v>1.8517198388468343</v>
      </c>
      <c r="W24" s="97"/>
      <c r="X24" s="97">
        <f t="shared" si="10"/>
        <v>0.40269006159898335</v>
      </c>
      <c r="Y24" s="97">
        <f t="shared" ref="Y24:AG32" si="13">IF($K24&gt;0,C24/$K24*100,0)</f>
        <v>4.1951423911315233</v>
      </c>
      <c r="Z24" s="97">
        <f t="shared" si="13"/>
        <v>10.441506812096419</v>
      </c>
      <c r="AA24" s="97">
        <f t="shared" si="13"/>
        <v>3.7103605524797767</v>
      </c>
      <c r="AB24" s="97">
        <f t="shared" si="13"/>
        <v>4.5820869421330102</v>
      </c>
      <c r="AC24" s="97">
        <f t="shared" si="13"/>
        <v>27.208204329799308</v>
      </c>
      <c r="AD24" s="97">
        <f t="shared" si="13"/>
        <v>22.925446431605355</v>
      </c>
      <c r="AE24" s="97">
        <f t="shared" si="13"/>
        <v>19.243814893588006</v>
      </c>
      <c r="AF24" s="97">
        <f t="shared" si="13"/>
        <v>7.2907475855676207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1.901588567591294E-2</v>
      </c>
      <c r="C25" s="69">
        <f>'Basic T2'!O25</f>
        <v>0.97294496964277122</v>
      </c>
      <c r="D25" s="69">
        <f>'Basic T2'!Z25</f>
        <v>2.586307479645233</v>
      </c>
      <c r="E25" s="69">
        <f>'Basic T2'!AK25</f>
        <v>2.0554456994456478</v>
      </c>
      <c r="F25" s="69">
        <f>'Basic T2'!AV25</f>
        <v>1.1963504286346551</v>
      </c>
      <c r="G25" s="69">
        <f>'Basic T2'!BG25</f>
        <v>6.6179983214461258</v>
      </c>
      <c r="H25" s="69">
        <f>'Basic T2'!BR25</f>
        <v>4.1161507214377426</v>
      </c>
      <c r="I25" s="69">
        <f>'Basic T2'!CC25</f>
        <v>0.80636391443962807</v>
      </c>
      <c r="J25" s="69">
        <f>'Basic T2'!CN25</f>
        <v>0.16418681795325105</v>
      </c>
      <c r="K25" s="309">
        <f t="shared" si="12"/>
        <v>18.534764238320967</v>
      </c>
      <c r="L25" s="97"/>
      <c r="M25" s="97">
        <f t="shared" si="0"/>
        <v>0.38867960348569114</v>
      </c>
      <c r="N25" s="97">
        <f t="shared" si="1"/>
        <v>2.7549691076383578</v>
      </c>
      <c r="O25" s="97">
        <f t="shared" si="2"/>
        <v>4.1456777539678216</v>
      </c>
      <c r="P25" s="97">
        <f t="shared" si="3"/>
        <v>12.251845467417763</v>
      </c>
      <c r="Q25" s="97">
        <f t="shared" si="4"/>
        <v>6.7656139997725919</v>
      </c>
      <c r="R25" s="97">
        <f t="shared" si="5"/>
        <v>11.610729783060837</v>
      </c>
      <c r="S25" s="97">
        <f t="shared" si="6"/>
        <v>8.3806668829996696</v>
      </c>
      <c r="T25" s="97">
        <f t="shared" si="7"/>
        <v>2.6954075012902927</v>
      </c>
      <c r="U25" s="97">
        <f t="shared" si="8"/>
        <v>1.7096626143300295</v>
      </c>
      <c r="V25" s="97">
        <f t="shared" si="9"/>
        <v>6.5566383449967525</v>
      </c>
      <c r="W25" s="97"/>
      <c r="X25" s="97">
        <f t="shared" si="10"/>
        <v>0.10259577856726791</v>
      </c>
      <c r="Y25" s="97">
        <f t="shared" si="13"/>
        <v>5.2492977905334746</v>
      </c>
      <c r="Z25" s="97">
        <f t="shared" si="13"/>
        <v>13.95381913894537</v>
      </c>
      <c r="AA25" s="97">
        <f t="shared" si="13"/>
        <v>11.089678147596697</v>
      </c>
      <c r="AB25" s="97">
        <f t="shared" si="13"/>
        <v>6.4546298687801942</v>
      </c>
      <c r="AC25" s="97">
        <f t="shared" si="13"/>
        <v>35.705867289983068</v>
      </c>
      <c r="AD25" s="97">
        <f t="shared" si="13"/>
        <v>22.207731744046278</v>
      </c>
      <c r="AE25" s="97">
        <f t="shared" si="13"/>
        <v>4.3505485371778061</v>
      </c>
      <c r="AF25" s="97">
        <f t="shared" si="13"/>
        <v>0.88583170436984449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1.3542350009479742E-2</v>
      </c>
      <c r="C26" s="69">
        <f>'Basic T2'!O26</f>
        <v>0.17698293502015597</v>
      </c>
      <c r="D26" s="69">
        <f>'Basic T2'!Z26</f>
        <v>0.77125537725410287</v>
      </c>
      <c r="E26" s="69">
        <f>'Basic T2'!AK26</f>
        <v>0.4583797523892173</v>
      </c>
      <c r="F26" s="69">
        <f>'Basic T2'!AV26</f>
        <v>0.61147376713189439</v>
      </c>
      <c r="G26" s="69">
        <f>'Basic T2'!BG26</f>
        <v>1.6934203580258063</v>
      </c>
      <c r="H26" s="69">
        <f>'Basic T2'!BR26</f>
        <v>1.4899780418525159</v>
      </c>
      <c r="I26" s="69">
        <f>'Basic T2'!CC26</f>
        <v>0.92721679180446448</v>
      </c>
      <c r="J26" s="69">
        <f>'Basic T2'!CN26</f>
        <v>0.28661392571959105</v>
      </c>
      <c r="K26" s="309">
        <f t="shared" si="12"/>
        <v>6.4288632992072277</v>
      </c>
      <c r="L26" s="97"/>
      <c r="M26" s="97">
        <f t="shared" si="0"/>
        <v>0.27680200237091129</v>
      </c>
      <c r="N26" s="97">
        <f t="shared" si="1"/>
        <v>0.50114090084531548</v>
      </c>
      <c r="O26" s="97">
        <f t="shared" si="2"/>
        <v>1.2362707393743384</v>
      </c>
      <c r="P26" s="97">
        <f t="shared" si="3"/>
        <v>2.7322531036361304</v>
      </c>
      <c r="Q26" s="97">
        <f t="shared" si="4"/>
        <v>3.4580131208901812</v>
      </c>
      <c r="R26" s="97">
        <f t="shared" si="5"/>
        <v>2.970965725762738</v>
      </c>
      <c r="S26" s="97">
        <f t="shared" si="6"/>
        <v>3.0336619032717174</v>
      </c>
      <c r="T26" s="97">
        <f t="shared" si="7"/>
        <v>3.0993786443046352</v>
      </c>
      <c r="U26" s="97">
        <f t="shared" si="8"/>
        <v>2.9844851106662564</v>
      </c>
      <c r="V26" s="97">
        <f t="shared" si="9"/>
        <v>2.2741984241253501</v>
      </c>
      <c r="W26" s="97"/>
      <c r="X26" s="97">
        <f t="shared" si="10"/>
        <v>0.21064921400879236</v>
      </c>
      <c r="Y26" s="97">
        <f t="shared" si="13"/>
        <v>2.7529428887060106</v>
      </c>
      <c r="Z26" s="97">
        <f t="shared" si="13"/>
        <v>11.996761190259091</v>
      </c>
      <c r="AA26" s="97">
        <f t="shared" si="13"/>
        <v>7.1300279855964916</v>
      </c>
      <c r="AB26" s="97">
        <f t="shared" si="13"/>
        <v>9.5113823186642961</v>
      </c>
      <c r="AC26" s="97">
        <f t="shared" si="13"/>
        <v>26.340898526099153</v>
      </c>
      <c r="AD26" s="97">
        <f t="shared" si="13"/>
        <v>23.176383950118396</v>
      </c>
      <c r="AE26" s="97">
        <f t="shared" si="13"/>
        <v>14.422717495312176</v>
      </c>
      <c r="AF26" s="97">
        <f t="shared" si="13"/>
        <v>4.4582364312355915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7.5460524440592181E-4</v>
      </c>
      <c r="C27" s="69">
        <f>'Basic T2'!O27</f>
        <v>1.5792630028111772E-2</v>
      </c>
      <c r="D27" s="69">
        <f>'Basic T2'!Z27</f>
        <v>5.7514062058323788E-2</v>
      </c>
      <c r="E27" s="69">
        <f>'Basic T2'!AK27</f>
        <v>1.7950186096734131E-2</v>
      </c>
      <c r="F27" s="69">
        <f>'Basic T2'!AV27</f>
        <v>1.5673319115042088E-2</v>
      </c>
      <c r="G27" s="69">
        <f>'Basic T2'!BG27</f>
        <v>5.3456028366714627E-2</v>
      </c>
      <c r="H27" s="69">
        <f>'Basic T2'!BR27</f>
        <v>7.2318785741270375E-2</v>
      </c>
      <c r="I27" s="69">
        <f>'Basic T2'!CC27</f>
        <v>5.8969449182619996E-2</v>
      </c>
      <c r="J27" s="69">
        <f>'Basic T2'!CN27</f>
        <v>1.6149070670408931E-2</v>
      </c>
      <c r="K27" s="309">
        <f t="shared" si="12"/>
        <v>0.30857813650363164</v>
      </c>
      <c r="L27" s="97"/>
      <c r="M27" s="97">
        <f t="shared" si="0"/>
        <v>1.5423928823648422E-2</v>
      </c>
      <c r="N27" s="97">
        <f t="shared" si="1"/>
        <v>4.4718056224479379E-2</v>
      </c>
      <c r="O27" s="97">
        <f t="shared" si="2"/>
        <v>9.2191191299583627E-2</v>
      </c>
      <c r="P27" s="97">
        <f t="shared" si="3"/>
        <v>0.10699524012134715</v>
      </c>
      <c r="Q27" s="97">
        <f t="shared" si="4"/>
        <v>8.8635925302129687E-2</v>
      </c>
      <c r="R27" s="97">
        <f t="shared" si="5"/>
        <v>9.3784173173669633E-2</v>
      </c>
      <c r="S27" s="97">
        <f t="shared" si="6"/>
        <v>0.14724428080925908</v>
      </c>
      <c r="T27" s="97">
        <f t="shared" si="7"/>
        <v>0.19711533815876242</v>
      </c>
      <c r="U27" s="97">
        <f t="shared" si="8"/>
        <v>0.16815882496262877</v>
      </c>
      <c r="V27" s="97">
        <f t="shared" si="9"/>
        <v>0.10915894133923092</v>
      </c>
      <c r="W27" s="97"/>
      <c r="X27" s="97">
        <f t="shared" si="10"/>
        <v>0.24454267983987288</v>
      </c>
      <c r="Y27" s="97">
        <f t="shared" si="13"/>
        <v>5.1178706978567519</v>
      </c>
      <c r="Z27" s="97">
        <f t="shared" si="13"/>
        <v>18.638411233534331</v>
      </c>
      <c r="AA27" s="97">
        <f t="shared" si="13"/>
        <v>5.8170634835377832</v>
      </c>
      <c r="AB27" s="97">
        <f t="shared" si="13"/>
        <v>5.0792059646966043</v>
      </c>
      <c r="AC27" s="97">
        <f t="shared" si="13"/>
        <v>17.323336310343397</v>
      </c>
      <c r="AD27" s="97">
        <f t="shared" si="13"/>
        <v>23.436134056898506</v>
      </c>
      <c r="AE27" s="97">
        <f t="shared" si="13"/>
        <v>19.110054215369203</v>
      </c>
      <c r="AF27" s="97">
        <f t="shared" si="13"/>
        <v>5.2333813579235455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4.9187674484453457E-2</v>
      </c>
      <c r="C28" s="69">
        <f>'Basic T2'!O28</f>
        <v>0.7775109357840343</v>
      </c>
      <c r="D28" s="69">
        <f>'Basic T2'!Z28</f>
        <v>2.7505792537177407</v>
      </c>
      <c r="E28" s="69">
        <f>'Basic T2'!AK28</f>
        <v>0.82629389240457995</v>
      </c>
      <c r="F28" s="69">
        <f>'Basic T2'!AV28</f>
        <v>0.68873116134659662</v>
      </c>
      <c r="G28" s="69">
        <f>'Basic T2'!BG28</f>
        <v>5.2039118902423267</v>
      </c>
      <c r="H28" s="69">
        <f>'Basic T2'!BR28</f>
        <v>4.3091124027386964</v>
      </c>
      <c r="I28" s="69">
        <f>'Basic T2'!CC28</f>
        <v>2.7442266834348166</v>
      </c>
      <c r="J28" s="69">
        <f>'Basic T2'!CN28</f>
        <v>0.98461202208348619</v>
      </c>
      <c r="K28" s="309">
        <f t="shared" si="12"/>
        <v>18.334165916236728</v>
      </c>
      <c r="L28" s="97"/>
      <c r="M28" s="97">
        <f t="shared" si="0"/>
        <v>1.0053828751830021</v>
      </c>
      <c r="N28" s="97">
        <f t="shared" si="1"/>
        <v>2.2015824900379251</v>
      </c>
      <c r="O28" s="97">
        <f t="shared" si="2"/>
        <v>4.4089944109148282</v>
      </c>
      <c r="P28" s="97">
        <f t="shared" si="3"/>
        <v>4.9252700196080923</v>
      </c>
      <c r="Q28" s="97">
        <f t="shared" si="4"/>
        <v>3.8949199797621827</v>
      </c>
      <c r="R28" s="97">
        <f t="shared" si="5"/>
        <v>9.1298322903258313</v>
      </c>
      <c r="S28" s="97">
        <f t="shared" si="6"/>
        <v>8.7735454925569947</v>
      </c>
      <c r="T28" s="97">
        <f t="shared" si="7"/>
        <v>9.1730409252148899</v>
      </c>
      <c r="U28" s="97">
        <f t="shared" si="8"/>
        <v>10.25267670547907</v>
      </c>
      <c r="V28" s="97">
        <f t="shared" si="9"/>
        <v>6.4856770619932043</v>
      </c>
      <c r="W28" s="97"/>
      <c r="X28" s="97">
        <f t="shared" si="10"/>
        <v>0.26828422252300488</v>
      </c>
      <c r="Y28" s="97">
        <f t="shared" si="13"/>
        <v>4.240776151673586</v>
      </c>
      <c r="Z28" s="97">
        <f t="shared" si="13"/>
        <v>15.002478248993203</v>
      </c>
      <c r="AA28" s="97">
        <f t="shared" si="13"/>
        <v>4.5068529224599985</v>
      </c>
      <c r="AB28" s="97">
        <f t="shared" si="13"/>
        <v>3.7565448272542179</v>
      </c>
      <c r="AC28" s="97">
        <f t="shared" si="13"/>
        <v>28.383684941095382</v>
      </c>
      <c r="AD28" s="97">
        <f t="shared" si="13"/>
        <v>23.50318210506947</v>
      </c>
      <c r="AE28" s="97">
        <f t="shared" si="13"/>
        <v>14.967829439159438</v>
      </c>
      <c r="AF28" s="97">
        <f t="shared" si="13"/>
        <v>5.3703671417717143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1.9095229693810039E-2</v>
      </c>
      <c r="C29" s="69">
        <f>'Basic T2'!O29</f>
        <v>0.22204096016547864</v>
      </c>
      <c r="D29" s="69">
        <f>'Basic T2'!Z29</f>
        <v>0.81460795648225137</v>
      </c>
      <c r="E29" s="69">
        <f>'Basic T2'!AK29</f>
        <v>0.28532145666179204</v>
      </c>
      <c r="F29" s="69">
        <f>'Basic T2'!AV29</f>
        <v>0.30958569295636151</v>
      </c>
      <c r="G29" s="69">
        <f>'Basic T2'!BG29</f>
        <v>1.075067049125257</v>
      </c>
      <c r="H29" s="69">
        <f>'Basic T2'!BR29</f>
        <v>1.0988057596010516</v>
      </c>
      <c r="I29" s="69">
        <f>'Basic T2'!CC29</f>
        <v>0.48054295957753268</v>
      </c>
      <c r="J29" s="69">
        <f>'Basic T2'!CN29</f>
        <v>0.1875093664377748</v>
      </c>
      <c r="K29" s="309">
        <f t="shared" si="12"/>
        <v>4.4925764307013099</v>
      </c>
      <c r="L29" s="97"/>
      <c r="M29" s="97">
        <f t="shared" si="0"/>
        <v>0.39030137393282155</v>
      </c>
      <c r="N29" s="97">
        <f t="shared" si="1"/>
        <v>0.62872619209990055</v>
      </c>
      <c r="O29" s="97">
        <f t="shared" si="2"/>
        <v>1.3057620217132488</v>
      </c>
      <c r="P29" s="97">
        <f t="shared" si="3"/>
        <v>1.7007087059033483</v>
      </c>
      <c r="Q29" s="97">
        <f t="shared" si="4"/>
        <v>1.7507723893117726</v>
      </c>
      <c r="R29" s="97">
        <f t="shared" si="5"/>
        <v>1.8861160731359006</v>
      </c>
      <c r="S29" s="97">
        <f t="shared" si="6"/>
        <v>2.2372176490955331</v>
      </c>
      <c r="T29" s="97">
        <f t="shared" si="7"/>
        <v>1.6062959598553497</v>
      </c>
      <c r="U29" s="97">
        <f t="shared" si="8"/>
        <v>1.9525182205958322</v>
      </c>
      <c r="V29" s="97">
        <f t="shared" si="9"/>
        <v>1.5892405489821997</v>
      </c>
      <c r="W29" s="97"/>
      <c r="X29" s="97">
        <f>IF($K29&gt;0,B29/$K29*100,0)</f>
        <v>0.42503961787533118</v>
      </c>
      <c r="Y29" s="97">
        <f t="shared" si="13"/>
        <v>4.9423969428343622</v>
      </c>
      <c r="Z29" s="97">
        <f t="shared" si="13"/>
        <v>18.132311582177973</v>
      </c>
      <c r="AA29" s="97">
        <f t="shared" si="13"/>
        <v>6.3509538694092331</v>
      </c>
      <c r="AB29" s="97">
        <f t="shared" si="13"/>
        <v>6.8910501074777235</v>
      </c>
      <c r="AC29" s="97">
        <f t="shared" si="13"/>
        <v>23.929855522957336</v>
      </c>
      <c r="AD29" s="97">
        <f t="shared" si="13"/>
        <v>24.45825411209584</v>
      </c>
      <c r="AE29" s="97">
        <f t="shared" si="13"/>
        <v>10.696378058113925</v>
      </c>
      <c r="AF29" s="97">
        <f t="shared" si="13"/>
        <v>4.1737601870582717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1.2469959997683393E-2</v>
      </c>
      <c r="C30" s="69">
        <f>'Basic T2'!O30</f>
        <v>7.4499586672233845E-2</v>
      </c>
      <c r="D30" s="69">
        <f>'Basic T2'!Z30</f>
        <v>0.17470784475425732</v>
      </c>
      <c r="E30" s="69">
        <f>'Basic T2'!AK30</f>
        <v>8.5061985281967123E-2</v>
      </c>
      <c r="F30" s="69">
        <f>'Basic T2'!AV30</f>
        <v>0.18993371220794231</v>
      </c>
      <c r="G30" s="69">
        <f>'Basic T2'!BG30</f>
        <v>1.0641764162606431</v>
      </c>
      <c r="H30" s="69">
        <f>'Basic T2'!BR30</f>
        <v>1.2331320036841897</v>
      </c>
      <c r="I30" s="69">
        <f>'Basic T2'!CC30</f>
        <v>0.90275236458927322</v>
      </c>
      <c r="J30" s="69">
        <f>'Basic T2'!CN30</f>
        <v>0.30291665360837816</v>
      </c>
      <c r="K30" s="309">
        <f t="shared" si="12"/>
        <v>4.0396505270565681</v>
      </c>
      <c r="L30" s="97"/>
      <c r="M30" s="97">
        <f t="shared" si="0"/>
        <v>0.25488263812615281</v>
      </c>
      <c r="N30" s="97">
        <f t="shared" si="1"/>
        <v>0.21095135513079272</v>
      </c>
      <c r="O30" s="97">
        <f t="shared" si="2"/>
        <v>0.28004497962505953</v>
      </c>
      <c r="P30" s="97">
        <f t="shared" si="3"/>
        <v>0.50702691835035918</v>
      </c>
      <c r="Q30" s="97">
        <f t="shared" si="4"/>
        <v>1.0741152020226803</v>
      </c>
      <c r="R30" s="97">
        <f t="shared" si="5"/>
        <v>1.8670093600157434</v>
      </c>
      <c r="S30" s="97">
        <f t="shared" si="6"/>
        <v>2.5107118871568819</v>
      </c>
      <c r="T30" s="97">
        <f t="shared" si="7"/>
        <v>3.0176021666500983</v>
      </c>
      <c r="U30" s="97">
        <f t="shared" si="8"/>
        <v>3.1542439544669252</v>
      </c>
      <c r="V30" s="97">
        <f t="shared" si="9"/>
        <v>1.4290188537345434</v>
      </c>
      <c r="W30" s="97"/>
      <c r="X30" s="97">
        <f t="shared" si="10"/>
        <v>0.30868907877458018</v>
      </c>
      <c r="Y30" s="97">
        <f t="shared" si="13"/>
        <v>1.8442087050167895</v>
      </c>
      <c r="Z30" s="97">
        <f t="shared" si="13"/>
        <v>4.3248257141083846</v>
      </c>
      <c r="AA30" s="97">
        <f t="shared" si="13"/>
        <v>2.1056768329894688</v>
      </c>
      <c r="AB30" s="97">
        <f t="shared" si="13"/>
        <v>4.7017362253445896</v>
      </c>
      <c r="AC30" s="97">
        <f t="shared" si="13"/>
        <v>26.343279180539405</v>
      </c>
      <c r="AD30" s="97">
        <f t="shared" si="13"/>
        <v>30.525709969834775</v>
      </c>
      <c r="AE30" s="97">
        <f t="shared" si="13"/>
        <v>22.347288671207171</v>
      </c>
      <c r="AF30" s="97">
        <f t="shared" si="13"/>
        <v>7.4985856221848461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1.9637093757358375E-2</v>
      </c>
      <c r="C31" s="69">
        <f>'Basic T2'!O31</f>
        <v>0.19282497502826285</v>
      </c>
      <c r="D31" s="69">
        <f>'Basic T2'!Z31</f>
        <v>0.44895343243632552</v>
      </c>
      <c r="E31" s="69">
        <f>'Basic T2'!AK31</f>
        <v>0.20507348734896763</v>
      </c>
      <c r="F31" s="69">
        <f>'Basic T2'!AV31</f>
        <v>0.3661207510714295</v>
      </c>
      <c r="G31" s="69">
        <f>'Basic T2'!BG31</f>
        <v>1.6622956874337675</v>
      </c>
      <c r="H31" s="69">
        <f>'Basic T2'!BR31</f>
        <v>2.1415584071138754</v>
      </c>
      <c r="I31" s="69">
        <f>'Basic T2'!CC31</f>
        <v>1.6357700407463205</v>
      </c>
      <c r="J31" s="69">
        <f>'Basic T2'!CN31</f>
        <v>0.79997589240283706</v>
      </c>
      <c r="K31" s="309">
        <f t="shared" si="12"/>
        <v>7.4722097673391437</v>
      </c>
      <c r="L31" s="97"/>
      <c r="M31" s="97">
        <f t="shared" si="0"/>
        <v>0.40137693007322739</v>
      </c>
      <c r="N31" s="97">
        <f t="shared" si="1"/>
        <v>0.54599886525858543</v>
      </c>
      <c r="O31" s="97">
        <f t="shared" si="2"/>
        <v>0.7196422977804926</v>
      </c>
      <c r="P31" s="97">
        <f t="shared" si="3"/>
        <v>1.2223765761078631</v>
      </c>
      <c r="Q31" s="97">
        <f t="shared" si="4"/>
        <v>2.0704900669305171</v>
      </c>
      <c r="R31" s="97">
        <f t="shared" si="5"/>
        <v>2.9163600697504268</v>
      </c>
      <c r="S31" s="97">
        <f t="shared" si="6"/>
        <v>4.3603086561028004</v>
      </c>
      <c r="T31" s="97">
        <f t="shared" si="7"/>
        <v>5.4678374853586824</v>
      </c>
      <c r="U31" s="97">
        <f t="shared" si="8"/>
        <v>8.3300772416203053</v>
      </c>
      <c r="V31" s="97">
        <f t="shared" si="9"/>
        <v>2.6432802949336707</v>
      </c>
      <c r="W31" s="97"/>
      <c r="X31" s="97">
        <f t="shared" si="10"/>
        <v>0.26280169278961707</v>
      </c>
      <c r="Y31" s="97">
        <f t="shared" si="13"/>
        <v>2.5805615879668737</v>
      </c>
      <c r="Z31" s="97">
        <f t="shared" si="13"/>
        <v>6.0083087388511309</v>
      </c>
      <c r="AA31" s="97">
        <f t="shared" si="13"/>
        <v>2.7444824721776295</v>
      </c>
      <c r="AB31" s="97">
        <f t="shared" si="13"/>
        <v>4.899765430458535</v>
      </c>
      <c r="AC31" s="97">
        <f t="shared" si="13"/>
        <v>22.246373418203859</v>
      </c>
      <c r="AD31" s="97">
        <f t="shared" si="13"/>
        <v>28.66030898215114</v>
      </c>
      <c r="AE31" s="97">
        <f t="shared" si="13"/>
        <v>21.891382759304129</v>
      </c>
      <c r="AF31" s="97">
        <f t="shared" si="13"/>
        <v>10.706014918097097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2.1958667178598567E-4</v>
      </c>
      <c r="C32" s="69">
        <f>'Basic T2'!O32</f>
        <v>4.4962210755848872E-2</v>
      </c>
      <c r="D32" s="69">
        <f>'Basic T2'!Z32</f>
        <v>0.15180072084998783</v>
      </c>
      <c r="E32" s="69">
        <f>'Basic T2'!AK32</f>
        <v>0.11201807176857249</v>
      </c>
      <c r="F32" s="69">
        <f>'Basic T2'!AV32</f>
        <v>0.13389075425398389</v>
      </c>
      <c r="G32" s="69">
        <f>'Basic T2'!BG32</f>
        <v>0.56954846493780498</v>
      </c>
      <c r="H32" s="69">
        <f>'Basic T2'!BR32</f>
        <v>0.81827563413822413</v>
      </c>
      <c r="I32" s="69">
        <f>'Basic T2'!CC32</f>
        <v>0.88942347964470703</v>
      </c>
      <c r="J32" s="69">
        <f>'Basic T2'!CN32</f>
        <v>0.40322427986987963</v>
      </c>
      <c r="K32" s="309">
        <f t="shared" si="12"/>
        <v>3.1233632028907947</v>
      </c>
      <c r="L32" s="97"/>
      <c r="M32" s="97">
        <f t="shared" si="0"/>
        <v>4.4882926819774308E-3</v>
      </c>
      <c r="N32" s="97">
        <f t="shared" si="1"/>
        <v>0.12731398538292352</v>
      </c>
      <c r="O32" s="97">
        <f t="shared" si="2"/>
        <v>0.24332639348450474</v>
      </c>
      <c r="P32" s="97">
        <f t="shared" si="3"/>
        <v>0.66770341110777354</v>
      </c>
      <c r="Q32" s="97">
        <f t="shared" si="4"/>
        <v>0.75718045460532624</v>
      </c>
      <c r="R32" s="97">
        <f t="shared" si="5"/>
        <v>0.99922559715985948</v>
      </c>
      <c r="S32" s="97">
        <f t="shared" si="6"/>
        <v>1.6660457724425659</v>
      </c>
      <c r="T32" s="97">
        <f t="shared" si="7"/>
        <v>2.9730481187567404</v>
      </c>
      <c r="U32" s="97">
        <f t="shared" si="8"/>
        <v>4.1987382731296279</v>
      </c>
      <c r="V32" s="97">
        <f t="shared" si="9"/>
        <v>1.1048839185709973</v>
      </c>
      <c r="W32" s="97"/>
      <c r="X32" s="97">
        <f t="shared" si="10"/>
        <v>7.0304558747042176E-3</v>
      </c>
      <c r="Y32" s="97">
        <f t="shared" si="13"/>
        <v>1.43954474184221</v>
      </c>
      <c r="Z32" s="97">
        <f t="shared" si="13"/>
        <v>4.8601687024259723</v>
      </c>
      <c r="AA32" s="97">
        <f t="shared" si="13"/>
        <v>3.5864567932700044</v>
      </c>
      <c r="AB32" s="97">
        <f t="shared" si="13"/>
        <v>4.2867494286307384</v>
      </c>
      <c r="AC32" s="97">
        <f t="shared" si="13"/>
        <v>18.235101969910691</v>
      </c>
      <c r="AD32" s="97">
        <f t="shared" si="13"/>
        <v>26.198542435951026</v>
      </c>
      <c r="AE32" s="97">
        <f t="shared" si="13"/>
        <v>28.476466612064549</v>
      </c>
      <c r="AF32" s="97">
        <f t="shared" si="13"/>
        <v>12.909938860030104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2.306468557635771E-2</v>
      </c>
      <c r="C33" s="69">
        <f>'Basic T2'!O33</f>
        <v>0.71646353029442467</v>
      </c>
      <c r="D33" s="69">
        <f>'Basic T2'!Z33</f>
        <v>2.2145787777866763</v>
      </c>
      <c r="E33" s="69">
        <f>'Basic T2'!AK33</f>
        <v>1.1596462592797865</v>
      </c>
      <c r="F33" s="69">
        <f>'Basic T2'!AV33</f>
        <v>1.0390974706267866</v>
      </c>
      <c r="G33" s="69">
        <f>'Basic T2'!BG33</f>
        <v>4.8703471856010809</v>
      </c>
      <c r="H33" s="69">
        <f>'Basic T2'!BR33</f>
        <v>7.0840976048066544</v>
      </c>
      <c r="I33" s="69">
        <f>'Basic T2'!CC33</f>
        <v>5.9849578636350858</v>
      </c>
      <c r="J33" s="69">
        <f>'Basic T2'!CN33</f>
        <v>2.3153881649382164</v>
      </c>
      <c r="K33" s="309">
        <f t="shared" ref="K33" si="14">SUM(B33:J33)</f>
        <v>25.407641542545068</v>
      </c>
      <c r="L33" s="97"/>
      <c r="M33" s="97">
        <f t="shared" si="0"/>
        <v>0.47143598763303257</v>
      </c>
      <c r="N33" s="97">
        <f t="shared" si="1"/>
        <v>2.0287220287858383</v>
      </c>
      <c r="O33" s="97">
        <f t="shared" si="2"/>
        <v>3.549821529626799</v>
      </c>
      <c r="P33" s="97">
        <f t="shared" si="3"/>
        <v>6.9122754103389115</v>
      </c>
      <c r="Q33" s="97">
        <f t="shared" si="4"/>
        <v>5.8763153555468479</v>
      </c>
      <c r="R33" s="97">
        <f t="shared" si="5"/>
        <v>8.5446206503945437</v>
      </c>
      <c r="S33" s="97">
        <f t="shared" si="6"/>
        <v>14.423539420782694</v>
      </c>
      <c r="T33" s="97">
        <f t="shared" si="7"/>
        <v>20.005731942703544</v>
      </c>
      <c r="U33" s="97">
        <f t="shared" si="8"/>
        <v>24.109929363416949</v>
      </c>
      <c r="V33" s="97">
        <f t="shared" si="9"/>
        <v>8.9879058968205374</v>
      </c>
      <c r="W33" s="97"/>
      <c r="X33" s="97">
        <f t="shared" ref="X33" si="15">IF($K33&gt;0,B33/$K33*100,0)</f>
        <v>9.0778538172210585E-2</v>
      </c>
      <c r="Y33" s="97">
        <f t="shared" ref="Y33" si="16">IF($K33&gt;0,C33/$K33*100,0)</f>
        <v>2.8198742063276798</v>
      </c>
      <c r="Z33" s="97">
        <f t="shared" ref="Z33" si="17">IF($K33&gt;0,D33/$K33*100,0)</f>
        <v>8.7161918357450325</v>
      </c>
      <c r="AA33" s="97">
        <f t="shared" ref="AA33" si="18">IF($K33&gt;0,E33/$K33*100,0)</f>
        <v>4.564163333845686</v>
      </c>
      <c r="AB33" s="97">
        <f t="shared" ref="AB33" si="19">IF($K33&gt;0,F33/$K33*100,0)</f>
        <v>4.08970454375633</v>
      </c>
      <c r="AC33" s="97">
        <f t="shared" ref="AC33" si="20">IF($K33&gt;0,G33/$K33*100,0)</f>
        <v>19.168828312717217</v>
      </c>
      <c r="AD33" s="97">
        <f t="shared" ref="AD33" si="21">IF($K33&gt;0,H33/$K33*100,0)</f>
        <v>27.881759875053103</v>
      </c>
      <c r="AE33" s="97">
        <f t="shared" ref="AE33" si="22">IF($K33&gt;0,I33/$K33*100,0)</f>
        <v>23.555739534554125</v>
      </c>
      <c r="AF33" s="97">
        <f>IF($K33&gt;0,J33/$K33*100,0)</f>
        <v>9.1129598198286192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4.8924320971252078</v>
      </c>
      <c r="C35" s="310">
        <f t="shared" ref="C35:K35" si="24">SUM(C8:C33)</f>
        <v>35.316002888932893</v>
      </c>
      <c r="D35" s="310">
        <f t="shared" si="24"/>
        <v>62.385637117353909</v>
      </c>
      <c r="E35" s="310">
        <f t="shared" si="24"/>
        <v>16.776621162190189</v>
      </c>
      <c r="F35" s="310">
        <f t="shared" si="24"/>
        <v>17.682806448533235</v>
      </c>
      <c r="G35" s="310">
        <f t="shared" si="24"/>
        <v>56.998986670943609</v>
      </c>
      <c r="H35" s="310">
        <f t="shared" si="24"/>
        <v>49.114835118759189</v>
      </c>
      <c r="I35" s="310">
        <f t="shared" si="24"/>
        <v>29.916215416541704</v>
      </c>
      <c r="J35" s="310">
        <f t="shared" si="24"/>
        <v>9.6034630796200346</v>
      </c>
      <c r="K35" s="310">
        <f t="shared" si="24"/>
        <v>282.68699999999995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1.7306887466085135</v>
      </c>
      <c r="Y35" s="98">
        <f t="shared" ref="Y35:AG35" si="26">IF($K35&gt;0,C35/$K35*100,0)</f>
        <v>12.492970277703927</v>
      </c>
      <c r="Z35" s="98">
        <f t="shared" si="26"/>
        <v>22.068802993188196</v>
      </c>
      <c r="AA35" s="98">
        <f t="shared" si="26"/>
        <v>5.9346985047738992</v>
      </c>
      <c r="AB35" s="98">
        <f t="shared" si="26"/>
        <v>6.2552598628636051</v>
      </c>
      <c r="AC35" s="98">
        <f t="shared" si="26"/>
        <v>20.163285425556754</v>
      </c>
      <c r="AD35" s="98">
        <f t="shared" si="26"/>
        <v>17.374281491104718</v>
      </c>
      <c r="AE35" s="98">
        <f t="shared" si="26"/>
        <v>10.582805511587624</v>
      </c>
      <c r="AF35" s="98">
        <f t="shared" si="26"/>
        <v>3.3972071866127682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automation\Data\Results\Workbooks\LEPs\BU_LEP\[BU_LEP_MainTables.Main.xlsm]Manager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automation\Data\Results\Workbooks\LEPs\BU_LEP\[BU_LEP_MainTables.Main.xlsm]Manager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automation\Data\Results\Workbooks\LEPs\BU_LEP\[BU_LEP_MainTables.Main.xlsm]Manager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automation\Data\Results\Workbooks\LEPs\BU_LEP\[BU_LEP_MainTables.Main.xlsm]Manager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automation\Data\Results\Workbooks\LEPs\BU_LEP\[BU_LEP_MainTables.Main.xlsm]Manager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automation\Data\Results\Workbooks\LEPs\BU_LEP\[BU_LEP_MainTables.Main.xlsm]Manager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automation\Data\Results\Workbooks\LEPs\BU_LEP\[BU_LEP_MainTables.Main.xlsm]Manager</v>
      </c>
      <c r="Y79" s="91" t="str">
        <f ca="1">CELL("filename")</f>
        <v>M:\IE\Projects\Nuffield via NFER AI and automation\Data\Results\Workbooks\LEPs\BU_LEP\[BU_LEP_MainTables.Main.xlsm]Manager</v>
      </c>
      <c r="AW79" s="91" t="str">
        <f ca="1">CELL("filename")</f>
        <v>M:\IE\Projects\Nuffield via NFER AI and automation\Data\Results\Workbooks\LEPs\BU_LEP\[BU_LEP_MainTables.Main.xlsm]Manager</v>
      </c>
      <c r="BU79" s="91" t="str">
        <f ca="1">CELL("filename")</f>
        <v>M:\IE\Projects\Nuffield via NFER AI and automation\Data\Results\Workbooks\LEPs\BU_LEP\[BU_LEP_MainTables.Main.xlsm]Manager</v>
      </c>
      <c r="CS79" s="91" t="str">
        <f ca="1">CELL("filename")</f>
        <v>M:\IE\Projects\Nuffield via NFER AI and automation\Data\Results\Workbooks\LEPs\BU_LEP\[BU_LEP_MainTables.Main.xlsm]Manager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automation\Data\Results\Workbooks\LEPs\BU_LEP\[BU_LEP_MainTables.Main.xlsm]Manager</v>
      </c>
      <c r="Y96" s="91" t="str">
        <f ca="1">CELL("filename")</f>
        <v>M:\IE\Projects\Nuffield via NFER AI and automation\Data\Results\Workbooks\LEPs\BU_LEP\[BU_LEP_MainTables.Main.xlsm]Manager</v>
      </c>
      <c r="AW96" s="91" t="str">
        <f ca="1">CELL("filename")</f>
        <v>M:\IE\Projects\Nuffield via NFER AI and automation\Data\Results\Workbooks\LEPs\BU_LEP\[BU_LEP_MainTables.Main.xlsm]Manager</v>
      </c>
      <c r="BU96" s="91" t="str">
        <f ca="1">CELL("filename")</f>
        <v>M:\IE\Projects\Nuffield via NFER AI and automation\Data\Results\Workbooks\LEPs\BU_LEP\[BU_LEP_MainTables.Main.xlsm]Manager</v>
      </c>
      <c r="CS96" s="91" t="str">
        <f ca="1">CELL("filename")</f>
        <v>M:\IE\Projects\Nuffield via NFER AI and automation\Data\Results\Workbooks\LEPs\BU_LEP\[BU_LEP_MainTables.Main.xlsm]Manager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41C1F41-5E14-4E99-B61E-DB49780CF7E2}"/>
</file>

<file path=customXml/itemProps2.xml><?xml version="1.0" encoding="utf-8"?>
<ds:datastoreItem xmlns:ds="http://schemas.openxmlformats.org/officeDocument/2006/customXml" ds:itemID="{7761E9F7-FF56-447C-8B1A-A698D03F80D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2024-02-29T15:48:05Z</dcterms:modified>
</cp:coreProperties>
</file>